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<sst xmlns="http://schemas.openxmlformats.org/spreadsheetml/2006/main" count="855" uniqueCount="302">
  <si>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Eastern Cape: Blue Crane Route(EC102) - Table C1 Schedule Quarterly Budget Statement Summary for 1st Quarter ended 30 September 2013 (Figures Finalised as at 2013/11/01)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</si>
  <si>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</si>
  <si>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</si>
  <si>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</si>
  <si>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</si>
  <si>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</si>
  <si>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</si>
  <si>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</si>
  <si>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</si>
  <si>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</si>
  <si>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</si>
  <si>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</si>
  <si>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</si>
  <si>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</si>
  <si>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</si>
  <si>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</si>
  <si>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</si>
  <si>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</si>
  <si>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</si>
  <si>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</si>
  <si>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</si>
  <si>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</si>
  <si>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</si>
  <si>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</si>
  <si>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</si>
  <si>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</si>
  <si>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</si>
  <si>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</si>
  <si>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</si>
  <si>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</si>
  <si>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</si>
  <si>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</si>
  <si>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</si>
  <si>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</si>
  <si>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</si>
  <si>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</si>
  <si>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</si>
  <si>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</si>
  <si>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</si>
  <si>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</si>
  <si>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</si>
  <si>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</si>
  <si>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</si>
  <si>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</si>
  <si>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</si>
  <si>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</si>
  <si>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</si>
  <si>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</si>
  <si>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</si>
  <si>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</si>
  <si>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</si>
  <si>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</si>
  <si>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</si>
  <si>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</si>
  <si>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</si>
  <si>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</si>
  <si>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</si>
  <si>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</si>
  <si>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</si>
  <si>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</si>
  <si>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</si>
  <si>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</si>
  <si>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</si>
  <si>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</si>
  <si>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</si>
  <si>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</si>
  <si>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</si>
  <si>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</si>
  <si>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</si>
  <si>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</si>
  <si>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Blue Crane Route(EC102) - Table C2 Quarterly Budget Statement - Financial Performance (standard classification) for 1st Quarter ended 30 September 2013 (Figures Finalised as at 2013/11/01)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</si>
  <si>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</si>
  <si>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</si>
  <si>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</si>
  <si>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</si>
  <si>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</si>
  <si>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</si>
  <si>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</si>
  <si>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</si>
  <si>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</si>
  <si>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</si>
  <si>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</si>
  <si>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</si>
  <si>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</si>
  <si>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</si>
  <si>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</si>
  <si>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</si>
  <si>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</si>
  <si>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</si>
  <si>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</si>
  <si>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</si>
  <si>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</si>
  <si>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</si>
  <si>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</si>
  <si>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</si>
  <si>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</si>
  <si>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</si>
  <si>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</si>
  <si>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</si>
  <si>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</si>
  <si>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Blue Crane Route(EC102) - Table C4 Quarterly Budget Statement - Financial Performance (revenue and expenditure) for 1st Quarter ended 30 September 2013 (Figures Finalised as at 2013/11/01)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</si>
  <si>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</si>
  <si>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</si>
  <si>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</si>
  <si>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</si>
  <si>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</si>
  <si>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</si>
  <si>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</si>
  <si>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</si>
  <si>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</si>
  <si>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</si>
  <si>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</si>
  <si>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</si>
  <si>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</si>
  <si>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</si>
  <si>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</si>
  <si>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</si>
  <si>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</si>
  <si>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</si>
  <si>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</si>
  <si>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</si>
  <si>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</si>
  <si>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</si>
  <si>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</si>
  <si>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</si>
  <si>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</si>
  <si>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</si>
  <si>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</si>
  <si>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</si>
  <si>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Blue Crane Route(EC102) - Table C5 Quarterly Budget Statement - Capital Expenditure by Standard Classification and Funding for 1st Quarter ended 30 September 2013 (Figures Finalised as at 2013/11/01)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</si>
  <si>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</si>
  <si>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</si>
  <si>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</si>
  <si>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</si>
  <si>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</si>
  <si>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</si>
  <si>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</si>
  <si>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</si>
  <si>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</si>
  <si>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</si>
  <si>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Blue Crane Route(EC102) - Table C6 Quarterly Budget Statement - Financial Position for 1st Quarter ended 30 September 2013 (Figures Finalised as at 2013/11/01)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</si>
  <si>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</si>
  <si>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</si>
  <si>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</si>
  <si>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</si>
  <si>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</si>
  <si>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</si>
  <si>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</si>
  <si>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</si>
  <si>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</si>
  <si>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</si>
  <si>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</si>
  <si>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</si>
  <si>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</si>
  <si>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</si>
  <si>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</si>
  <si>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</si>
  <si>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</si>
  <si>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</si>
  <si>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</si>
  <si>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</si>
  <si>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</si>
  <si>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</si>
  <si>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</si>
  <si>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</si>
  <si>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</si>
  <si>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</si>
  <si>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</si>
  <si>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</si>
  <si>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</si>
  <si>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</si>
  <si>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</si>
  <si>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</si>
  <si>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</si>
  <si>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Blue Crane Route(EC102) - Table C7 Quarterly Budget Statement - Cash Flows for 1st Quarter ended 30 September 2013 (Figures Finalised as at 2013/11/01)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</si>
  <si>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</si>
  <si>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</si>
  <si>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</si>
  <si>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</si>
  <si>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</si>
  <si>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</si>
  <si>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</si>
  <si>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</si>
  <si>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</si>
  <si>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</si>
  <si>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</si>
  <si>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</si>
  <si>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</si>
  <si>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</si>
  <si>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</si>
  <si>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</si>
  <si>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</si>
  <si>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</si>
  <si>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</si>
  <si>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</si>
  <si>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</si>
  <si>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</si>
  <si>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</si>
  <si>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</si>
  <si>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</si>
  <si>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</si>
  <si>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Blue Crane Route(EC102) - Table C9 Quarterly Budget Statement - Capital Expenditure by Asset Clas for 1st Quarter ended 30 September 2013 (Figures Finalised as at 2013/11/01)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</si>
  <si>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</si>
  <si>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</si>
  <si>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</si>
  <si>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</si>
  <si>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</si>
  <si>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</si>
  <si>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</si>
  <si>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</si>
  <si>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</si>
  <si>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</si>
  <si>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</si>
  <si>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</si>
  <si>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</si>
  <si>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</si>
  <si>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</si>
  <si>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</si>
  <si>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</si>
  <si>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</si>
  <si>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</si>
  <si>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</si>
  <si>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</si>
  <si>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</si>
  <si>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</si>
  <si>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</si>
  <si>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Blue Crane Route(EC102) - Table SC13a Quarterly Budget Statement - Capital Expenditure on New Assets by Asset Class for 1st Quarter ended 30 September 2013 (Figures Finalised as at 2013/11/01)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</si>
  <si>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</si>
  <si>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</si>
  <si>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</si>
  <si>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</si>
  <si>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</si>
  <si>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</si>
  <si>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</si>
  <si>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</si>
  <si>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</si>
  <si>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</si>
  <si>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</si>
  <si>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</si>
  <si>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</si>
  <si>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</si>
  <si>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</si>
  <si>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</si>
  <si>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</si>
  <si>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</si>
  <si>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</si>
  <si>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</si>
  <si>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</si>
  <si>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</si>
  <si>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</si>
  <si>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</si>
  <si>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</si>
  <si>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</si>
  <si>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</si>
  <si>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</si>
  <si>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</si>
  <si>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</si>
  <si>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</si>
  <si>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</si>
  <si>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</si>
  <si>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</si>
  <si>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</si>
  <si>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Blue Crane Route(EC102) - Table SC13B Quarterly Budget Statement - Capital Expenditure on Renewal of existing assets by Asset Class for 1st Quarter ended 30 September 2013 (Figures Finalised as at 2013/11/01)</t>
  </si>
  <si>
    <t>Capital Expenditure on Renewal of Existing Assets by Asset Class/Sub-class</t>
  </si>
  <si>
    <t>Total Capital Expenditure on Renewal of Existing Assets</t>
  </si>
  <si>
    <t>Eastern Cape: Blue Crane Route(EC102) - Table SC13C Quarterly Budget Statement - Repairs and Maintenance Expenditure by Asset Class for 1st Quarter ended 30 September 2013 (Figures Finalised as at 2013/11/01)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</si>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</sst>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7556602</v>
      </c>
      <c r="C5" s="19">
        <v>0</v>
      </c>
      <c r="D5" s="59">
        <v>8594030</v>
      </c>
      <c r="E5" s="60">
        <v>8594030</v>
      </c>
      <c r="F5" s="60">
        <v>8619051</v>
      </c>
      <c r="G5" s="60">
        <v>-3307</v>
      </c>
      <c r="H5" s="60">
        <v>-601</v>
      </c>
      <c r="I5" s="60">
        <v>8615143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8615143</v>
      </c>
      <c r="W5" s="60">
        <v>2148508</v>
      </c>
      <c r="X5" s="60">
        <v>6466635</v>
      </c>
      <c r="Y5" s="61">
        <v>300.98</v>
      </c>
      <c r="Z5" s="62">
        <v>8594030</v>
      </c>
    </row>
    <row r="6" spans="1:26" ht="13.5">
      <c r="A6" s="58" t="s">
        <v>32</v>
      </c>
      <c r="B6" s="19">
        <v>68634107</v>
      </c>
      <c r="C6" s="19">
        <v>0</v>
      </c>
      <c r="D6" s="59">
        <v>93897900</v>
      </c>
      <c r="E6" s="60">
        <v>93897900</v>
      </c>
      <c r="F6" s="60">
        <v>7405815</v>
      </c>
      <c r="G6" s="60">
        <v>7951304</v>
      </c>
      <c r="H6" s="60">
        <v>8828624</v>
      </c>
      <c r="I6" s="60">
        <v>24185743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24185743</v>
      </c>
      <c r="W6" s="60">
        <v>23474475</v>
      </c>
      <c r="X6" s="60">
        <v>711268</v>
      </c>
      <c r="Y6" s="61">
        <v>3.03</v>
      </c>
      <c r="Z6" s="62">
        <v>93897900</v>
      </c>
    </row>
    <row r="7" spans="1:26" ht="13.5">
      <c r="A7" s="58" t="s">
        <v>33</v>
      </c>
      <c r="B7" s="19">
        <v>1418612</v>
      </c>
      <c r="C7" s="19">
        <v>0</v>
      </c>
      <c r="D7" s="59">
        <v>1200000</v>
      </c>
      <c r="E7" s="60">
        <v>1200000</v>
      </c>
      <c r="F7" s="60">
        <v>45658</v>
      </c>
      <c r="G7" s="60">
        <v>63729</v>
      </c>
      <c r="H7" s="60">
        <v>314230</v>
      </c>
      <c r="I7" s="60">
        <v>423617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423617</v>
      </c>
      <c r="W7" s="60">
        <v>300000</v>
      </c>
      <c r="X7" s="60">
        <v>123617</v>
      </c>
      <c r="Y7" s="61">
        <v>41.21</v>
      </c>
      <c r="Z7" s="62">
        <v>1200000</v>
      </c>
    </row>
    <row r="8" spans="1:26" ht="13.5">
      <c r="A8" s="58" t="s">
        <v>34</v>
      </c>
      <c r="B8" s="19">
        <v>44686642</v>
      </c>
      <c r="C8" s="19">
        <v>0</v>
      </c>
      <c r="D8" s="59">
        <v>49086910</v>
      </c>
      <c r="E8" s="60">
        <v>50191290</v>
      </c>
      <c r="F8" s="60">
        <v>17235124</v>
      </c>
      <c r="G8" s="60">
        <v>285247</v>
      </c>
      <c r="H8" s="60">
        <v>355102</v>
      </c>
      <c r="I8" s="60">
        <v>17875473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17875473</v>
      </c>
      <c r="W8" s="60">
        <v>12547823</v>
      </c>
      <c r="X8" s="60">
        <v>5327650</v>
      </c>
      <c r="Y8" s="61">
        <v>42.46</v>
      </c>
      <c r="Z8" s="62">
        <v>50191290</v>
      </c>
    </row>
    <row r="9" spans="1:26" ht="13.5">
      <c r="A9" s="58" t="s">
        <v>35</v>
      </c>
      <c r="B9" s="19">
        <v>7805741</v>
      </c>
      <c r="C9" s="19">
        <v>0</v>
      </c>
      <c r="D9" s="59">
        <v>6104470</v>
      </c>
      <c r="E9" s="60">
        <v>6104470</v>
      </c>
      <c r="F9" s="60">
        <v>791640</v>
      </c>
      <c r="G9" s="60">
        <v>422616</v>
      </c>
      <c r="H9" s="60">
        <v>432698</v>
      </c>
      <c r="I9" s="60">
        <v>1646954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1646954</v>
      </c>
      <c r="W9" s="60">
        <v>1526118</v>
      </c>
      <c r="X9" s="60">
        <v>120836</v>
      </c>
      <c r="Y9" s="61">
        <v>7.92</v>
      </c>
      <c r="Z9" s="62">
        <v>6104470</v>
      </c>
    </row>
    <row r="10" spans="1:26" ht="25.5">
      <c r="A10" s="63" t="s">
        <v>277</v>
      </c>
      <c r="B10" s="64">
        <f>SUM(B5:B9)</f>
        <v>130101704</v>
      </c>
      <c r="C10" s="64">
        <f>SUM(C5:C9)</f>
        <v>0</v>
      </c>
      <c r="D10" s="65">
        <f aca="true" t="shared" si="0" ref="D10:Z10">SUM(D5:D9)</f>
        <v>158883310</v>
      </c>
      <c r="E10" s="66">
        <f t="shared" si="0"/>
        <v>159987690</v>
      </c>
      <c r="F10" s="66">
        <f t="shared" si="0"/>
        <v>34097288</v>
      </c>
      <c r="G10" s="66">
        <f t="shared" si="0"/>
        <v>8719589</v>
      </c>
      <c r="H10" s="66">
        <f t="shared" si="0"/>
        <v>9930053</v>
      </c>
      <c r="I10" s="66">
        <f t="shared" si="0"/>
        <v>52746930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52746930</v>
      </c>
      <c r="W10" s="66">
        <f t="shared" si="0"/>
        <v>39996924</v>
      </c>
      <c r="X10" s="66">
        <f t="shared" si="0"/>
        <v>12750006</v>
      </c>
      <c r="Y10" s="67">
        <f>+IF(W10&lt;&gt;0,(X10/W10)*100,0)</f>
        <v>31.877466377164403</v>
      </c>
      <c r="Z10" s="68">
        <f t="shared" si="0"/>
        <v>159987690</v>
      </c>
    </row>
    <row r="11" spans="1:26" ht="13.5">
      <c r="A11" s="58" t="s">
        <v>37</v>
      </c>
      <c r="B11" s="19">
        <v>46923063</v>
      </c>
      <c r="C11" s="19">
        <v>0</v>
      </c>
      <c r="D11" s="59">
        <v>52471880</v>
      </c>
      <c r="E11" s="60">
        <v>52471880</v>
      </c>
      <c r="F11" s="60">
        <v>3954644</v>
      </c>
      <c r="G11" s="60">
        <v>4052136</v>
      </c>
      <c r="H11" s="60">
        <v>4016997</v>
      </c>
      <c r="I11" s="60">
        <v>12023777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12023777</v>
      </c>
      <c r="W11" s="60">
        <v>13117970</v>
      </c>
      <c r="X11" s="60">
        <v>-1094193</v>
      </c>
      <c r="Y11" s="61">
        <v>-8.34</v>
      </c>
      <c r="Z11" s="62">
        <v>52471880</v>
      </c>
    </row>
    <row r="12" spans="1:26" ht="13.5">
      <c r="A12" s="58" t="s">
        <v>38</v>
      </c>
      <c r="B12" s="19">
        <v>2461845</v>
      </c>
      <c r="C12" s="19">
        <v>0</v>
      </c>
      <c r="D12" s="59">
        <v>2688390</v>
      </c>
      <c r="E12" s="60">
        <v>2688390</v>
      </c>
      <c r="F12" s="60">
        <v>224033</v>
      </c>
      <c r="G12" s="60">
        <v>224033</v>
      </c>
      <c r="H12" s="60">
        <v>224033</v>
      </c>
      <c r="I12" s="60">
        <v>672099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672099</v>
      </c>
      <c r="W12" s="60">
        <v>672098</v>
      </c>
      <c r="X12" s="60">
        <v>1</v>
      </c>
      <c r="Y12" s="61">
        <v>0</v>
      </c>
      <c r="Z12" s="62">
        <v>2688390</v>
      </c>
    </row>
    <row r="13" spans="1:26" ht="13.5">
      <c r="A13" s="58" t="s">
        <v>278</v>
      </c>
      <c r="B13" s="19">
        <v>19346992</v>
      </c>
      <c r="C13" s="19">
        <v>0</v>
      </c>
      <c r="D13" s="59">
        <v>20056100</v>
      </c>
      <c r="E13" s="60">
        <v>20056100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5014025</v>
      </c>
      <c r="X13" s="60">
        <v>-5014025</v>
      </c>
      <c r="Y13" s="61">
        <v>-100</v>
      </c>
      <c r="Z13" s="62">
        <v>20056100</v>
      </c>
    </row>
    <row r="14" spans="1:26" ht="13.5">
      <c r="A14" s="58" t="s">
        <v>40</v>
      </c>
      <c r="B14" s="19">
        <v>1197534</v>
      </c>
      <c r="C14" s="19">
        <v>0</v>
      </c>
      <c r="D14" s="59">
        <v>250000</v>
      </c>
      <c r="E14" s="60">
        <v>250000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62500</v>
      </c>
      <c r="X14" s="60">
        <v>-62500</v>
      </c>
      <c r="Y14" s="61">
        <v>-100</v>
      </c>
      <c r="Z14" s="62">
        <v>250000</v>
      </c>
    </row>
    <row r="15" spans="1:26" ht="13.5">
      <c r="A15" s="58" t="s">
        <v>41</v>
      </c>
      <c r="B15" s="19">
        <v>44413890</v>
      </c>
      <c r="C15" s="19">
        <v>0</v>
      </c>
      <c r="D15" s="59">
        <v>54025350</v>
      </c>
      <c r="E15" s="60">
        <v>54025350</v>
      </c>
      <c r="F15" s="60">
        <v>223960</v>
      </c>
      <c r="G15" s="60">
        <v>6323863</v>
      </c>
      <c r="H15" s="60">
        <v>7027167</v>
      </c>
      <c r="I15" s="60">
        <v>13574990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13574990</v>
      </c>
      <c r="W15" s="60">
        <v>13506338</v>
      </c>
      <c r="X15" s="60">
        <v>68652</v>
      </c>
      <c r="Y15" s="61">
        <v>0.51</v>
      </c>
      <c r="Z15" s="62">
        <v>54025350</v>
      </c>
    </row>
    <row r="16" spans="1:26" ht="13.5">
      <c r="A16" s="69" t="s">
        <v>42</v>
      </c>
      <c r="B16" s="19">
        <v>2896469</v>
      </c>
      <c r="C16" s="19">
        <v>0</v>
      </c>
      <c r="D16" s="59">
        <v>21100</v>
      </c>
      <c r="E16" s="60">
        <v>21100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5275</v>
      </c>
      <c r="X16" s="60">
        <v>-5275</v>
      </c>
      <c r="Y16" s="61">
        <v>-100</v>
      </c>
      <c r="Z16" s="62">
        <v>21100</v>
      </c>
    </row>
    <row r="17" spans="1:26" ht="13.5">
      <c r="A17" s="58" t="s">
        <v>43</v>
      </c>
      <c r="B17" s="19">
        <v>32038504</v>
      </c>
      <c r="C17" s="19">
        <v>0</v>
      </c>
      <c r="D17" s="59">
        <v>50713690</v>
      </c>
      <c r="E17" s="60">
        <v>51818070</v>
      </c>
      <c r="F17" s="60">
        <v>3216337</v>
      </c>
      <c r="G17" s="60">
        <v>3850404</v>
      </c>
      <c r="H17" s="60">
        <v>3551243</v>
      </c>
      <c r="I17" s="60">
        <v>10617984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10617984</v>
      </c>
      <c r="W17" s="60">
        <v>12954518</v>
      </c>
      <c r="X17" s="60">
        <v>-2336534</v>
      </c>
      <c r="Y17" s="61">
        <v>-18.04</v>
      </c>
      <c r="Z17" s="62">
        <v>51818070</v>
      </c>
    </row>
    <row r="18" spans="1:26" ht="13.5">
      <c r="A18" s="70" t="s">
        <v>44</v>
      </c>
      <c r="B18" s="71">
        <f>SUM(B11:B17)</f>
        <v>149278297</v>
      </c>
      <c r="C18" s="71">
        <f>SUM(C11:C17)</f>
        <v>0</v>
      </c>
      <c r="D18" s="72">
        <f aca="true" t="shared" si="1" ref="D18:Z18">SUM(D11:D17)</f>
        <v>180226510</v>
      </c>
      <c r="E18" s="73">
        <f t="shared" si="1"/>
        <v>181330890</v>
      </c>
      <c r="F18" s="73">
        <f t="shared" si="1"/>
        <v>7618974</v>
      </c>
      <c r="G18" s="73">
        <f t="shared" si="1"/>
        <v>14450436</v>
      </c>
      <c r="H18" s="73">
        <f t="shared" si="1"/>
        <v>14819440</v>
      </c>
      <c r="I18" s="73">
        <f t="shared" si="1"/>
        <v>36888850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36888850</v>
      </c>
      <c r="W18" s="73">
        <f t="shared" si="1"/>
        <v>45332724</v>
      </c>
      <c r="X18" s="73">
        <f t="shared" si="1"/>
        <v>-8443874</v>
      </c>
      <c r="Y18" s="67">
        <f>+IF(W18&lt;&gt;0,(X18/W18)*100,0)</f>
        <v>-18.62644300836632</v>
      </c>
      <c r="Z18" s="74">
        <f t="shared" si="1"/>
        <v>181330890</v>
      </c>
    </row>
    <row r="19" spans="1:26" ht="13.5">
      <c r="A19" s="70" t="s">
        <v>45</v>
      </c>
      <c r="B19" s="75">
        <f>+B10-B18</f>
        <v>-19176593</v>
      </c>
      <c r="C19" s="75">
        <f>+C10-C18</f>
        <v>0</v>
      </c>
      <c r="D19" s="76">
        <f aca="true" t="shared" si="2" ref="D19:Z19">+D10-D18</f>
        <v>-21343200</v>
      </c>
      <c r="E19" s="77">
        <f t="shared" si="2"/>
        <v>-21343200</v>
      </c>
      <c r="F19" s="77">
        <f t="shared" si="2"/>
        <v>26478314</v>
      </c>
      <c r="G19" s="77">
        <f t="shared" si="2"/>
        <v>-5730847</v>
      </c>
      <c r="H19" s="77">
        <f t="shared" si="2"/>
        <v>-4889387</v>
      </c>
      <c r="I19" s="77">
        <f t="shared" si="2"/>
        <v>15858080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15858080</v>
      </c>
      <c r="W19" s="77">
        <f>IF(E10=E18,0,W10-W18)</f>
        <v>-5335800</v>
      </c>
      <c r="X19" s="77">
        <f t="shared" si="2"/>
        <v>21193880</v>
      </c>
      <c r="Y19" s="78">
        <f>+IF(W19&lt;&gt;0,(X19/W19)*100,0)</f>
        <v>-397.20154428576785</v>
      </c>
      <c r="Z19" s="79">
        <f t="shared" si="2"/>
        <v>-21343200</v>
      </c>
    </row>
    <row r="20" spans="1:26" ht="13.5">
      <c r="A20" s="58" t="s">
        <v>46</v>
      </c>
      <c r="B20" s="19">
        <v>15164655</v>
      </c>
      <c r="C20" s="19">
        <v>0</v>
      </c>
      <c r="D20" s="59">
        <v>29265250</v>
      </c>
      <c r="E20" s="60">
        <v>35596200</v>
      </c>
      <c r="F20" s="60">
        <v>0</v>
      </c>
      <c r="G20" s="60">
        <v>2434856</v>
      </c>
      <c r="H20" s="60">
        <v>1007003</v>
      </c>
      <c r="I20" s="60">
        <v>3441859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3441859</v>
      </c>
      <c r="W20" s="60">
        <v>8899050</v>
      </c>
      <c r="X20" s="60">
        <v>-5457191</v>
      </c>
      <c r="Y20" s="61">
        <v>-61.32</v>
      </c>
      <c r="Z20" s="62">
        <v>35596200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-4011938</v>
      </c>
      <c r="C22" s="86">
        <f>SUM(C19:C21)</f>
        <v>0</v>
      </c>
      <c r="D22" s="87">
        <f aca="true" t="shared" si="3" ref="D22:Z22">SUM(D19:D21)</f>
        <v>7922050</v>
      </c>
      <c r="E22" s="88">
        <f t="shared" si="3"/>
        <v>14253000</v>
      </c>
      <c r="F22" s="88">
        <f t="shared" si="3"/>
        <v>26478314</v>
      </c>
      <c r="G22" s="88">
        <f t="shared" si="3"/>
        <v>-3295991</v>
      </c>
      <c r="H22" s="88">
        <f t="shared" si="3"/>
        <v>-3882384</v>
      </c>
      <c r="I22" s="88">
        <f t="shared" si="3"/>
        <v>19299939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19299939</v>
      </c>
      <c r="W22" s="88">
        <f t="shared" si="3"/>
        <v>3563250</v>
      </c>
      <c r="X22" s="88">
        <f t="shared" si="3"/>
        <v>15736689</v>
      </c>
      <c r="Y22" s="89">
        <f>+IF(W22&lt;&gt;0,(X22/W22)*100,0)</f>
        <v>441.6386444958956</v>
      </c>
      <c r="Z22" s="90">
        <f t="shared" si="3"/>
        <v>14253000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-4011938</v>
      </c>
      <c r="C24" s="75">
        <f>SUM(C22:C23)</f>
        <v>0</v>
      </c>
      <c r="D24" s="76">
        <f aca="true" t="shared" si="4" ref="D24:Z24">SUM(D22:D23)</f>
        <v>7922050</v>
      </c>
      <c r="E24" s="77">
        <f t="shared" si="4"/>
        <v>14253000</v>
      </c>
      <c r="F24" s="77">
        <f t="shared" si="4"/>
        <v>26478314</v>
      </c>
      <c r="G24" s="77">
        <f t="shared" si="4"/>
        <v>-3295991</v>
      </c>
      <c r="H24" s="77">
        <f t="shared" si="4"/>
        <v>-3882384</v>
      </c>
      <c r="I24" s="77">
        <f t="shared" si="4"/>
        <v>19299939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19299939</v>
      </c>
      <c r="W24" s="77">
        <f t="shared" si="4"/>
        <v>3563250</v>
      </c>
      <c r="X24" s="77">
        <f t="shared" si="4"/>
        <v>15736689</v>
      </c>
      <c r="Y24" s="78">
        <f>+IF(W24&lt;&gt;0,(X24/W24)*100,0)</f>
        <v>441.6386444958956</v>
      </c>
      <c r="Z24" s="79">
        <f t="shared" si="4"/>
        <v>14253000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23418181</v>
      </c>
      <c r="C27" s="22">
        <v>0</v>
      </c>
      <c r="D27" s="99">
        <v>37276250</v>
      </c>
      <c r="E27" s="100">
        <v>43807200</v>
      </c>
      <c r="F27" s="100">
        <v>167096</v>
      </c>
      <c r="G27" s="100">
        <v>2109735</v>
      </c>
      <c r="H27" s="100">
        <v>3115656</v>
      </c>
      <c r="I27" s="100">
        <v>5392487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5392487</v>
      </c>
      <c r="W27" s="100">
        <v>10951800</v>
      </c>
      <c r="X27" s="100">
        <v>-5559313</v>
      </c>
      <c r="Y27" s="101">
        <v>-50.76</v>
      </c>
      <c r="Z27" s="102">
        <v>43807200</v>
      </c>
    </row>
    <row r="28" spans="1:26" ht="13.5">
      <c r="A28" s="103" t="s">
        <v>46</v>
      </c>
      <c r="B28" s="19">
        <v>20681231</v>
      </c>
      <c r="C28" s="19">
        <v>0</v>
      </c>
      <c r="D28" s="59">
        <v>29265250</v>
      </c>
      <c r="E28" s="60">
        <v>35796200</v>
      </c>
      <c r="F28" s="60">
        <v>125454</v>
      </c>
      <c r="G28" s="60">
        <v>2028158</v>
      </c>
      <c r="H28" s="60">
        <v>3020188</v>
      </c>
      <c r="I28" s="60">
        <v>5173800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5173800</v>
      </c>
      <c r="W28" s="60">
        <v>8949050</v>
      </c>
      <c r="X28" s="60">
        <v>-3775250</v>
      </c>
      <c r="Y28" s="61">
        <v>-42.19</v>
      </c>
      <c r="Z28" s="62">
        <v>35796200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3000000</v>
      </c>
      <c r="E30" s="60">
        <v>3000000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750000</v>
      </c>
      <c r="X30" s="60">
        <v>-750000</v>
      </c>
      <c r="Y30" s="61">
        <v>-100</v>
      </c>
      <c r="Z30" s="62">
        <v>3000000</v>
      </c>
    </row>
    <row r="31" spans="1:26" ht="13.5">
      <c r="A31" s="58" t="s">
        <v>53</v>
      </c>
      <c r="B31" s="19">
        <v>2736950</v>
      </c>
      <c r="C31" s="19">
        <v>0</v>
      </c>
      <c r="D31" s="59">
        <v>5011000</v>
      </c>
      <c r="E31" s="60">
        <v>5011000</v>
      </c>
      <c r="F31" s="60">
        <v>41642</v>
      </c>
      <c r="G31" s="60">
        <v>81577</v>
      </c>
      <c r="H31" s="60">
        <v>95468</v>
      </c>
      <c r="I31" s="60">
        <v>218687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218687</v>
      </c>
      <c r="W31" s="60">
        <v>1252750</v>
      </c>
      <c r="X31" s="60">
        <v>-1034063</v>
      </c>
      <c r="Y31" s="61">
        <v>-82.54</v>
      </c>
      <c r="Z31" s="62">
        <v>5011000</v>
      </c>
    </row>
    <row r="32" spans="1:26" ht="13.5">
      <c r="A32" s="70" t="s">
        <v>54</v>
      </c>
      <c r="B32" s="22">
        <f>SUM(B28:B31)</f>
        <v>23418181</v>
      </c>
      <c r="C32" s="22">
        <f>SUM(C28:C31)</f>
        <v>0</v>
      </c>
      <c r="D32" s="99">
        <f aca="true" t="shared" si="5" ref="D32:Z32">SUM(D28:D31)</f>
        <v>37276250</v>
      </c>
      <c r="E32" s="100">
        <f t="shared" si="5"/>
        <v>43807200</v>
      </c>
      <c r="F32" s="100">
        <f t="shared" si="5"/>
        <v>167096</v>
      </c>
      <c r="G32" s="100">
        <f t="shared" si="5"/>
        <v>2109735</v>
      </c>
      <c r="H32" s="100">
        <f t="shared" si="5"/>
        <v>3115656</v>
      </c>
      <c r="I32" s="100">
        <f t="shared" si="5"/>
        <v>5392487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5392487</v>
      </c>
      <c r="W32" s="100">
        <f t="shared" si="5"/>
        <v>10951800</v>
      </c>
      <c r="X32" s="100">
        <f t="shared" si="5"/>
        <v>-5559313</v>
      </c>
      <c r="Y32" s="101">
        <f>+IF(W32&lt;&gt;0,(X32/W32)*100,0)</f>
        <v>-50.7616373564163</v>
      </c>
      <c r="Z32" s="102">
        <f t="shared" si="5"/>
        <v>43807200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42918045</v>
      </c>
      <c r="C35" s="19">
        <v>0</v>
      </c>
      <c r="D35" s="59">
        <v>33037768</v>
      </c>
      <c r="E35" s="60">
        <v>33037768</v>
      </c>
      <c r="F35" s="60">
        <v>57546145</v>
      </c>
      <c r="G35" s="60">
        <v>61289730</v>
      </c>
      <c r="H35" s="60">
        <v>63850880</v>
      </c>
      <c r="I35" s="60">
        <v>63850880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63850880</v>
      </c>
      <c r="W35" s="60">
        <v>8259442</v>
      </c>
      <c r="X35" s="60">
        <v>55591438</v>
      </c>
      <c r="Y35" s="61">
        <v>673.07</v>
      </c>
      <c r="Z35" s="62">
        <v>33037768</v>
      </c>
    </row>
    <row r="36" spans="1:26" ht="13.5">
      <c r="A36" s="58" t="s">
        <v>57</v>
      </c>
      <c r="B36" s="19">
        <v>382591215</v>
      </c>
      <c r="C36" s="19">
        <v>0</v>
      </c>
      <c r="D36" s="59">
        <v>380593360</v>
      </c>
      <c r="E36" s="60">
        <v>386924310</v>
      </c>
      <c r="F36" s="60">
        <v>383616820</v>
      </c>
      <c r="G36" s="60">
        <v>383616820</v>
      </c>
      <c r="H36" s="60">
        <v>389059032</v>
      </c>
      <c r="I36" s="60">
        <v>389059032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389059032</v>
      </c>
      <c r="W36" s="60">
        <v>96731078</v>
      </c>
      <c r="X36" s="60">
        <v>292327954</v>
      </c>
      <c r="Y36" s="61">
        <v>302.21</v>
      </c>
      <c r="Z36" s="62">
        <v>386924310</v>
      </c>
    </row>
    <row r="37" spans="1:26" ht="13.5">
      <c r="A37" s="58" t="s">
        <v>58</v>
      </c>
      <c r="B37" s="19">
        <v>46654429</v>
      </c>
      <c r="C37" s="19">
        <v>0</v>
      </c>
      <c r="D37" s="59">
        <v>24764000</v>
      </c>
      <c r="E37" s="60">
        <v>24764000</v>
      </c>
      <c r="F37" s="60">
        <v>39008979</v>
      </c>
      <c r="G37" s="60">
        <v>53867927</v>
      </c>
      <c r="H37" s="60">
        <v>48503529</v>
      </c>
      <c r="I37" s="60">
        <v>48503529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48503529</v>
      </c>
      <c r="W37" s="60">
        <v>6191000</v>
      </c>
      <c r="X37" s="60">
        <v>42312529</v>
      </c>
      <c r="Y37" s="61">
        <v>683.45</v>
      </c>
      <c r="Z37" s="62">
        <v>24764000</v>
      </c>
    </row>
    <row r="38" spans="1:26" ht="13.5">
      <c r="A38" s="58" t="s">
        <v>59</v>
      </c>
      <c r="B38" s="19">
        <v>15818904</v>
      </c>
      <c r="C38" s="19">
        <v>0</v>
      </c>
      <c r="D38" s="59">
        <v>20200000</v>
      </c>
      <c r="E38" s="60">
        <v>20200000</v>
      </c>
      <c r="F38" s="60">
        <v>16920775</v>
      </c>
      <c r="G38" s="60">
        <v>16920775</v>
      </c>
      <c r="H38" s="60">
        <v>16920775</v>
      </c>
      <c r="I38" s="60">
        <v>16920775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16920775</v>
      </c>
      <c r="W38" s="60">
        <v>5050000</v>
      </c>
      <c r="X38" s="60">
        <v>11870775</v>
      </c>
      <c r="Y38" s="61">
        <v>235.06</v>
      </c>
      <c r="Z38" s="62">
        <v>20200000</v>
      </c>
    </row>
    <row r="39" spans="1:26" ht="13.5">
      <c r="A39" s="58" t="s">
        <v>60</v>
      </c>
      <c r="B39" s="19">
        <v>363035927</v>
      </c>
      <c r="C39" s="19">
        <v>0</v>
      </c>
      <c r="D39" s="59">
        <v>368667128</v>
      </c>
      <c r="E39" s="60">
        <v>374998078</v>
      </c>
      <c r="F39" s="60">
        <v>385233211</v>
      </c>
      <c r="G39" s="60">
        <v>374117848</v>
      </c>
      <c r="H39" s="60">
        <v>387485608</v>
      </c>
      <c r="I39" s="60">
        <v>387485608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387485608</v>
      </c>
      <c r="W39" s="60">
        <v>93749520</v>
      </c>
      <c r="X39" s="60">
        <v>293736088</v>
      </c>
      <c r="Y39" s="61">
        <v>313.32</v>
      </c>
      <c r="Z39" s="62">
        <v>374998078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31495704</v>
      </c>
      <c r="C42" s="19">
        <v>0</v>
      </c>
      <c r="D42" s="59">
        <v>22342066</v>
      </c>
      <c r="E42" s="60">
        <v>22342066</v>
      </c>
      <c r="F42" s="60">
        <v>17182557</v>
      </c>
      <c r="G42" s="60">
        <v>-2783599</v>
      </c>
      <c r="H42" s="60">
        <v>-3485689</v>
      </c>
      <c r="I42" s="60">
        <v>10913269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10913269</v>
      </c>
      <c r="W42" s="60">
        <v>14651486</v>
      </c>
      <c r="X42" s="60">
        <v>-3738217</v>
      </c>
      <c r="Y42" s="61">
        <v>-25.51</v>
      </c>
      <c r="Z42" s="62">
        <v>22342066</v>
      </c>
    </row>
    <row r="43" spans="1:26" ht="13.5">
      <c r="A43" s="58" t="s">
        <v>63</v>
      </c>
      <c r="B43" s="19">
        <v>-23389307</v>
      </c>
      <c r="C43" s="19">
        <v>0</v>
      </c>
      <c r="D43" s="59">
        <v>-34231253</v>
      </c>
      <c r="E43" s="60">
        <v>-34231253</v>
      </c>
      <c r="F43" s="60">
        <v>-167096</v>
      </c>
      <c r="G43" s="60">
        <v>-2109735</v>
      </c>
      <c r="H43" s="60">
        <v>-3115656</v>
      </c>
      <c r="I43" s="60">
        <v>-5392487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-5392487</v>
      </c>
      <c r="W43" s="60">
        <v>-3025522</v>
      </c>
      <c r="X43" s="60">
        <v>-2366965</v>
      </c>
      <c r="Y43" s="61">
        <v>78.23</v>
      </c>
      <c r="Z43" s="62">
        <v>-34231253</v>
      </c>
    </row>
    <row r="44" spans="1:26" ht="13.5">
      <c r="A44" s="58" t="s">
        <v>64</v>
      </c>
      <c r="B44" s="19">
        <v>-1469168</v>
      </c>
      <c r="C44" s="19">
        <v>0</v>
      </c>
      <c r="D44" s="59">
        <v>2600000</v>
      </c>
      <c r="E44" s="60">
        <v>2600000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1">
        <v>0</v>
      </c>
      <c r="Z44" s="62">
        <v>2600000</v>
      </c>
    </row>
    <row r="45" spans="1:26" ht="13.5">
      <c r="A45" s="70" t="s">
        <v>65</v>
      </c>
      <c r="B45" s="22">
        <v>26485106</v>
      </c>
      <c r="C45" s="22">
        <v>0</v>
      </c>
      <c r="D45" s="99">
        <v>20277814</v>
      </c>
      <c r="E45" s="100">
        <v>20277814</v>
      </c>
      <c r="F45" s="100">
        <v>43462133</v>
      </c>
      <c r="G45" s="100">
        <v>38568799</v>
      </c>
      <c r="H45" s="100">
        <v>31967454</v>
      </c>
      <c r="I45" s="100">
        <v>31967454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31967454</v>
      </c>
      <c r="W45" s="100">
        <v>41192965</v>
      </c>
      <c r="X45" s="100">
        <v>-9225511</v>
      </c>
      <c r="Y45" s="101">
        <v>-22.4</v>
      </c>
      <c r="Z45" s="102">
        <v>20277814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272</v>
      </c>
      <c r="W47" s="119" t="s">
        <v>273</v>
      </c>
      <c r="X47" s="119" t="s">
        <v>274</v>
      </c>
      <c r="Y47" s="119" t="s">
        <v>275</v>
      </c>
      <c r="Z47" s="121" t="s">
        <v>276</v>
      </c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9035716</v>
      </c>
      <c r="C49" s="52">
        <v>0</v>
      </c>
      <c r="D49" s="129">
        <v>2229809</v>
      </c>
      <c r="E49" s="54">
        <v>4607922</v>
      </c>
      <c r="F49" s="54">
        <v>0</v>
      </c>
      <c r="G49" s="54">
        <v>0</v>
      </c>
      <c r="H49" s="54">
        <v>0</v>
      </c>
      <c r="I49" s="54">
        <v>1087852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5114204</v>
      </c>
      <c r="W49" s="54">
        <v>0</v>
      </c>
      <c r="X49" s="54">
        <v>0</v>
      </c>
      <c r="Y49" s="54">
        <v>22931563</v>
      </c>
      <c r="Z49" s="130">
        <v>45007066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5158939</v>
      </c>
      <c r="C51" s="52">
        <v>0</v>
      </c>
      <c r="D51" s="129">
        <v>17402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5176341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106.11398447355734</v>
      </c>
      <c r="C58" s="5">
        <f>IF(C67=0,0,+(C76/C67)*100)</f>
        <v>0</v>
      </c>
      <c r="D58" s="6">
        <f aca="true" t="shared" si="6" ref="D58:Z58">IF(D67=0,0,+(D76/D67)*100)</f>
        <v>90.74043853684152</v>
      </c>
      <c r="E58" s="7">
        <f t="shared" si="6"/>
        <v>90.74043853684152</v>
      </c>
      <c r="F58" s="7">
        <f t="shared" si="6"/>
        <v>38.79841956321778</v>
      </c>
      <c r="G58" s="7">
        <f t="shared" si="6"/>
        <v>83.6521806828063</v>
      </c>
      <c r="H58" s="7">
        <f t="shared" si="6"/>
        <v>89.36310628215102</v>
      </c>
      <c r="I58" s="7">
        <f t="shared" si="6"/>
        <v>63.394075964569886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63.394075964569886</v>
      </c>
      <c r="W58" s="7">
        <f t="shared" si="6"/>
        <v>100.24825161935817</v>
      </c>
      <c r="X58" s="7">
        <f t="shared" si="6"/>
        <v>0</v>
      </c>
      <c r="Y58" s="7">
        <f t="shared" si="6"/>
        <v>0</v>
      </c>
      <c r="Z58" s="8">
        <f t="shared" si="6"/>
        <v>90.74043853684152</v>
      </c>
    </row>
    <row r="59" spans="1:26" ht="13.5">
      <c r="A59" s="37" t="s">
        <v>31</v>
      </c>
      <c r="B59" s="9">
        <f aca="true" t="shared" si="7" ref="B59:Z66">IF(B68=0,0,+(B77/B68)*100)</f>
        <v>74.36896901543842</v>
      </c>
      <c r="C59" s="9">
        <f t="shared" si="7"/>
        <v>0</v>
      </c>
      <c r="D59" s="2">
        <f t="shared" si="7"/>
        <v>90</v>
      </c>
      <c r="E59" s="10">
        <f t="shared" si="7"/>
        <v>90</v>
      </c>
      <c r="F59" s="10">
        <f t="shared" si="7"/>
        <v>2.881094449957426</v>
      </c>
      <c r="G59" s="10">
        <f t="shared" si="7"/>
        <v>-41161.62685213184</v>
      </c>
      <c r="H59" s="10">
        <f t="shared" si="7"/>
        <v>-272309.15141430945</v>
      </c>
      <c r="I59" s="10">
        <f t="shared" si="7"/>
        <v>37.67918884225137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37.67918884225137</v>
      </c>
      <c r="W59" s="10">
        <f t="shared" si="7"/>
        <v>244.63488150847007</v>
      </c>
      <c r="X59" s="10">
        <f t="shared" si="7"/>
        <v>0</v>
      </c>
      <c r="Y59" s="10">
        <f t="shared" si="7"/>
        <v>0</v>
      </c>
      <c r="Z59" s="11">
        <f t="shared" si="7"/>
        <v>90</v>
      </c>
    </row>
    <row r="60" spans="1:26" ht="13.5">
      <c r="A60" s="38" t="s">
        <v>32</v>
      </c>
      <c r="B60" s="12">
        <f t="shared" si="7"/>
        <v>112.81742035341118</v>
      </c>
      <c r="C60" s="12">
        <f t="shared" si="7"/>
        <v>0</v>
      </c>
      <c r="D60" s="3">
        <f t="shared" si="7"/>
        <v>91.04955382388744</v>
      </c>
      <c r="E60" s="13">
        <f t="shared" si="7"/>
        <v>91.04955382388744</v>
      </c>
      <c r="F60" s="13">
        <f t="shared" si="7"/>
        <v>79.25264133657133</v>
      </c>
      <c r="G60" s="13">
        <f t="shared" si="7"/>
        <v>66.14859650693774</v>
      </c>
      <c r="H60" s="13">
        <f t="shared" si="7"/>
        <v>70.61368793143757</v>
      </c>
      <c r="I60" s="13">
        <f t="shared" si="7"/>
        <v>71.79104235085934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71.79104235085934</v>
      </c>
      <c r="W60" s="13">
        <f t="shared" si="7"/>
        <v>87.48822337929928</v>
      </c>
      <c r="X60" s="13">
        <f t="shared" si="7"/>
        <v>0</v>
      </c>
      <c r="Y60" s="13">
        <f t="shared" si="7"/>
        <v>0</v>
      </c>
      <c r="Z60" s="14">
        <f t="shared" si="7"/>
        <v>91.04955382388744</v>
      </c>
    </row>
    <row r="61" spans="1:26" ht="13.5">
      <c r="A61" s="39" t="s">
        <v>103</v>
      </c>
      <c r="B61" s="12">
        <f t="shared" si="7"/>
        <v>117.10667206506994</v>
      </c>
      <c r="C61" s="12">
        <f t="shared" si="7"/>
        <v>0</v>
      </c>
      <c r="D61" s="3">
        <f t="shared" si="7"/>
        <v>95.00000289148126</v>
      </c>
      <c r="E61" s="13">
        <f t="shared" si="7"/>
        <v>95.00000289148126</v>
      </c>
      <c r="F61" s="13">
        <f t="shared" si="7"/>
        <v>100.10130508463976</v>
      </c>
      <c r="G61" s="13">
        <f t="shared" si="7"/>
        <v>73.94311704978674</v>
      </c>
      <c r="H61" s="13">
        <f t="shared" si="7"/>
        <v>81.2591292362026</v>
      </c>
      <c r="I61" s="13">
        <f t="shared" si="7"/>
        <v>84.19275449056389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84.19275449056389</v>
      </c>
      <c r="W61" s="13">
        <f t="shared" si="7"/>
        <v>91.2003955546367</v>
      </c>
      <c r="X61" s="13">
        <f t="shared" si="7"/>
        <v>0</v>
      </c>
      <c r="Y61" s="13">
        <f t="shared" si="7"/>
        <v>0</v>
      </c>
      <c r="Z61" s="14">
        <f t="shared" si="7"/>
        <v>95.00000289148126</v>
      </c>
    </row>
    <row r="62" spans="1:26" ht="13.5">
      <c r="A62" s="39" t="s">
        <v>104</v>
      </c>
      <c r="B62" s="12">
        <f t="shared" si="7"/>
        <v>100.96406157831683</v>
      </c>
      <c r="C62" s="12">
        <f t="shared" si="7"/>
        <v>0</v>
      </c>
      <c r="D62" s="3">
        <f t="shared" si="7"/>
        <v>80</v>
      </c>
      <c r="E62" s="13">
        <f t="shared" si="7"/>
        <v>80</v>
      </c>
      <c r="F62" s="13">
        <f t="shared" si="7"/>
        <v>33.68915177880565</v>
      </c>
      <c r="G62" s="13">
        <f t="shared" si="7"/>
        <v>54.27560936671182</v>
      </c>
      <c r="H62" s="13">
        <f t="shared" si="7"/>
        <v>43.78244248956069</v>
      </c>
      <c r="I62" s="13">
        <f t="shared" si="7"/>
        <v>42.581062091016584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42.581062091016584</v>
      </c>
      <c r="W62" s="13">
        <f t="shared" si="7"/>
        <v>73.6</v>
      </c>
      <c r="X62" s="13">
        <f t="shared" si="7"/>
        <v>0</v>
      </c>
      <c r="Y62" s="13">
        <f t="shared" si="7"/>
        <v>0</v>
      </c>
      <c r="Z62" s="14">
        <f t="shared" si="7"/>
        <v>80</v>
      </c>
    </row>
    <row r="63" spans="1:26" ht="13.5">
      <c r="A63" s="39" t="s">
        <v>105</v>
      </c>
      <c r="B63" s="12">
        <f t="shared" si="7"/>
        <v>96.96036421298442</v>
      </c>
      <c r="C63" s="12">
        <f t="shared" si="7"/>
        <v>0</v>
      </c>
      <c r="D63" s="3">
        <f t="shared" si="7"/>
        <v>79.99993068612076</v>
      </c>
      <c r="E63" s="13">
        <f t="shared" si="7"/>
        <v>79.99993068612076</v>
      </c>
      <c r="F63" s="13">
        <f t="shared" si="7"/>
        <v>34.920864472167516</v>
      </c>
      <c r="G63" s="13">
        <f t="shared" si="7"/>
        <v>33.88799085193461</v>
      </c>
      <c r="H63" s="13">
        <f t="shared" si="7"/>
        <v>35.822622647849464</v>
      </c>
      <c r="I63" s="13">
        <f t="shared" si="7"/>
        <v>34.87727613134143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34.87727613134143</v>
      </c>
      <c r="W63" s="13">
        <f t="shared" si="7"/>
        <v>80.00198237625918</v>
      </c>
      <c r="X63" s="13">
        <f t="shared" si="7"/>
        <v>0</v>
      </c>
      <c r="Y63" s="13">
        <f t="shared" si="7"/>
        <v>0</v>
      </c>
      <c r="Z63" s="14">
        <f t="shared" si="7"/>
        <v>79.99993068612076</v>
      </c>
    </row>
    <row r="64" spans="1:26" ht="13.5">
      <c r="A64" s="39" t="s">
        <v>106</v>
      </c>
      <c r="B64" s="12">
        <f t="shared" si="7"/>
        <v>95.63153190723324</v>
      </c>
      <c r="C64" s="12">
        <f t="shared" si="7"/>
        <v>0</v>
      </c>
      <c r="D64" s="3">
        <f t="shared" si="7"/>
        <v>79.9999485553705</v>
      </c>
      <c r="E64" s="13">
        <f t="shared" si="7"/>
        <v>79.9999485553705</v>
      </c>
      <c r="F64" s="13">
        <f t="shared" si="7"/>
        <v>29.126459550738414</v>
      </c>
      <c r="G64" s="13">
        <f t="shared" si="7"/>
        <v>31.9585155126408</v>
      </c>
      <c r="H64" s="13">
        <f t="shared" si="7"/>
        <v>31.060939582643865</v>
      </c>
      <c r="I64" s="13">
        <f t="shared" si="7"/>
        <v>30.717935302271204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30.717935302271204</v>
      </c>
      <c r="W64" s="13">
        <f t="shared" si="7"/>
        <v>79.99632685439836</v>
      </c>
      <c r="X64" s="13">
        <f t="shared" si="7"/>
        <v>0</v>
      </c>
      <c r="Y64" s="13">
        <f t="shared" si="7"/>
        <v>0</v>
      </c>
      <c r="Z64" s="14">
        <f t="shared" si="7"/>
        <v>79.9999485553705</v>
      </c>
    </row>
    <row r="65" spans="1:26" ht="13.5">
      <c r="A65" s="39" t="s">
        <v>107</v>
      </c>
      <c r="B65" s="12">
        <f t="shared" si="7"/>
        <v>108.10615748275593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80.0001895734597</v>
      </c>
      <c r="E66" s="16">
        <f t="shared" si="7"/>
        <v>80.0001895734597</v>
      </c>
      <c r="F66" s="16">
        <f t="shared" si="7"/>
        <v>99.98160231565521</v>
      </c>
      <c r="G66" s="16">
        <f t="shared" si="7"/>
        <v>100</v>
      </c>
      <c r="H66" s="16">
        <f t="shared" si="7"/>
        <v>100</v>
      </c>
      <c r="I66" s="16">
        <f t="shared" si="7"/>
        <v>99.99404896511504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99.99404896511504</v>
      </c>
      <c r="W66" s="16">
        <f t="shared" si="7"/>
        <v>80.0001895734597</v>
      </c>
      <c r="X66" s="16">
        <f t="shared" si="7"/>
        <v>0</v>
      </c>
      <c r="Y66" s="16">
        <f t="shared" si="7"/>
        <v>0</v>
      </c>
      <c r="Z66" s="17">
        <f t="shared" si="7"/>
        <v>80.0001895734597</v>
      </c>
    </row>
    <row r="67" spans="1:26" ht="13.5" hidden="1">
      <c r="A67" s="41" t="s">
        <v>285</v>
      </c>
      <c r="B67" s="24">
        <v>78265835</v>
      </c>
      <c r="C67" s="24"/>
      <c r="D67" s="25">
        <v>104601930</v>
      </c>
      <c r="E67" s="26">
        <v>104601930</v>
      </c>
      <c r="F67" s="26">
        <v>16187930</v>
      </c>
      <c r="G67" s="26">
        <v>8117939</v>
      </c>
      <c r="H67" s="26">
        <v>8999131</v>
      </c>
      <c r="I67" s="26">
        <v>33305000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v>33305000</v>
      </c>
      <c r="W67" s="26">
        <v>26150484</v>
      </c>
      <c r="X67" s="26"/>
      <c r="Y67" s="25"/>
      <c r="Z67" s="27">
        <v>104601930</v>
      </c>
    </row>
    <row r="68" spans="1:26" ht="13.5" hidden="1">
      <c r="A68" s="37" t="s">
        <v>31</v>
      </c>
      <c r="B68" s="19">
        <v>7556602</v>
      </c>
      <c r="C68" s="19"/>
      <c r="D68" s="20">
        <v>8594030</v>
      </c>
      <c r="E68" s="21">
        <v>8594030</v>
      </c>
      <c r="F68" s="21">
        <v>8619051</v>
      </c>
      <c r="G68" s="21">
        <v>-3307</v>
      </c>
      <c r="H68" s="21">
        <v>-601</v>
      </c>
      <c r="I68" s="21">
        <v>8615143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>
        <v>8615143</v>
      </c>
      <c r="W68" s="21">
        <v>2148508</v>
      </c>
      <c r="X68" s="21"/>
      <c r="Y68" s="20"/>
      <c r="Z68" s="23">
        <v>8594030</v>
      </c>
    </row>
    <row r="69" spans="1:26" ht="13.5" hidden="1">
      <c r="A69" s="38" t="s">
        <v>32</v>
      </c>
      <c r="B69" s="19">
        <v>68634107</v>
      </c>
      <c r="C69" s="19"/>
      <c r="D69" s="20">
        <v>93897900</v>
      </c>
      <c r="E69" s="21">
        <v>93897900</v>
      </c>
      <c r="F69" s="21">
        <v>7405815</v>
      </c>
      <c r="G69" s="21">
        <v>7951304</v>
      </c>
      <c r="H69" s="21">
        <v>8828624</v>
      </c>
      <c r="I69" s="21">
        <v>24185743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>
        <v>24185743</v>
      </c>
      <c r="W69" s="21">
        <v>23474476</v>
      </c>
      <c r="X69" s="21"/>
      <c r="Y69" s="20"/>
      <c r="Z69" s="23">
        <v>93897900</v>
      </c>
    </row>
    <row r="70" spans="1:26" ht="13.5" hidden="1">
      <c r="A70" s="39" t="s">
        <v>103</v>
      </c>
      <c r="B70" s="19">
        <v>52630377</v>
      </c>
      <c r="C70" s="19"/>
      <c r="D70" s="20">
        <v>69168700</v>
      </c>
      <c r="E70" s="21">
        <v>69168700</v>
      </c>
      <c r="F70" s="21">
        <v>5117216</v>
      </c>
      <c r="G70" s="21">
        <v>6040404</v>
      </c>
      <c r="H70" s="21">
        <v>6645545</v>
      </c>
      <c r="I70" s="21">
        <v>17803165</v>
      </c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>
        <v>17803165</v>
      </c>
      <c r="W70" s="21">
        <v>17292175</v>
      </c>
      <c r="X70" s="21"/>
      <c r="Y70" s="20"/>
      <c r="Z70" s="23">
        <v>69168700</v>
      </c>
    </row>
    <row r="71" spans="1:26" ht="13.5" hidden="1">
      <c r="A71" s="39" t="s">
        <v>104</v>
      </c>
      <c r="B71" s="19">
        <v>7893168</v>
      </c>
      <c r="C71" s="19"/>
      <c r="D71" s="20">
        <v>11183000</v>
      </c>
      <c r="E71" s="21">
        <v>11183000</v>
      </c>
      <c r="F71" s="21">
        <v>1163140</v>
      </c>
      <c r="G71" s="21">
        <v>776708</v>
      </c>
      <c r="H71" s="21">
        <v>1048201</v>
      </c>
      <c r="I71" s="21">
        <v>2988049</v>
      </c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>
        <v>2988049</v>
      </c>
      <c r="W71" s="21">
        <v>2795750</v>
      </c>
      <c r="X71" s="21"/>
      <c r="Y71" s="20"/>
      <c r="Z71" s="23">
        <v>11183000</v>
      </c>
    </row>
    <row r="72" spans="1:26" ht="13.5" hidden="1">
      <c r="A72" s="39" t="s">
        <v>105</v>
      </c>
      <c r="B72" s="19">
        <v>3482358</v>
      </c>
      <c r="C72" s="19"/>
      <c r="D72" s="20">
        <v>5770850</v>
      </c>
      <c r="E72" s="21">
        <v>5770850</v>
      </c>
      <c r="F72" s="21">
        <v>470206</v>
      </c>
      <c r="G72" s="21">
        <v>475729</v>
      </c>
      <c r="H72" s="21">
        <v>476160</v>
      </c>
      <c r="I72" s="21">
        <v>1422095</v>
      </c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>
        <v>1422095</v>
      </c>
      <c r="W72" s="21">
        <v>1442713</v>
      </c>
      <c r="X72" s="21"/>
      <c r="Y72" s="20"/>
      <c r="Z72" s="23">
        <v>5770850</v>
      </c>
    </row>
    <row r="73" spans="1:26" ht="13.5" hidden="1">
      <c r="A73" s="39" t="s">
        <v>106</v>
      </c>
      <c r="B73" s="19">
        <v>4421756</v>
      </c>
      <c r="C73" s="19"/>
      <c r="D73" s="20">
        <v>7775350</v>
      </c>
      <c r="E73" s="21">
        <v>7775350</v>
      </c>
      <c r="F73" s="21">
        <v>655253</v>
      </c>
      <c r="G73" s="21">
        <v>658463</v>
      </c>
      <c r="H73" s="21">
        <v>658718</v>
      </c>
      <c r="I73" s="21">
        <v>1972434</v>
      </c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>
        <v>1972434</v>
      </c>
      <c r="W73" s="21">
        <v>1943838</v>
      </c>
      <c r="X73" s="21"/>
      <c r="Y73" s="20"/>
      <c r="Z73" s="23">
        <v>7775350</v>
      </c>
    </row>
    <row r="74" spans="1:26" ht="13.5" hidden="1">
      <c r="A74" s="39" t="s">
        <v>107</v>
      </c>
      <c r="B74" s="19">
        <v>206448</v>
      </c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2075126</v>
      </c>
      <c r="C75" s="28"/>
      <c r="D75" s="29">
        <v>2110000</v>
      </c>
      <c r="E75" s="30">
        <v>2110000</v>
      </c>
      <c r="F75" s="30">
        <v>163064</v>
      </c>
      <c r="G75" s="30">
        <v>169942</v>
      </c>
      <c r="H75" s="30">
        <v>171108</v>
      </c>
      <c r="I75" s="30">
        <v>504114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>
        <v>504114</v>
      </c>
      <c r="W75" s="30">
        <v>527500</v>
      </c>
      <c r="X75" s="30"/>
      <c r="Y75" s="29"/>
      <c r="Z75" s="31">
        <v>2110000</v>
      </c>
    </row>
    <row r="76" spans="1:26" ht="13.5" hidden="1">
      <c r="A76" s="42" t="s">
        <v>286</v>
      </c>
      <c r="B76" s="32">
        <v>83050996</v>
      </c>
      <c r="C76" s="32"/>
      <c r="D76" s="33">
        <v>94916250</v>
      </c>
      <c r="E76" s="34">
        <v>94916250</v>
      </c>
      <c r="F76" s="34">
        <v>6280661</v>
      </c>
      <c r="G76" s="34">
        <v>6790833</v>
      </c>
      <c r="H76" s="34">
        <v>8041903</v>
      </c>
      <c r="I76" s="34">
        <v>21113397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>
        <v>21113397</v>
      </c>
      <c r="W76" s="34">
        <v>26215403</v>
      </c>
      <c r="X76" s="34"/>
      <c r="Y76" s="33"/>
      <c r="Z76" s="35">
        <v>94916250</v>
      </c>
    </row>
    <row r="77" spans="1:26" ht="13.5" hidden="1">
      <c r="A77" s="37" t="s">
        <v>31</v>
      </c>
      <c r="B77" s="19">
        <v>5619767</v>
      </c>
      <c r="C77" s="19"/>
      <c r="D77" s="20">
        <v>7734627</v>
      </c>
      <c r="E77" s="21">
        <v>7734627</v>
      </c>
      <c r="F77" s="21">
        <v>248323</v>
      </c>
      <c r="G77" s="21">
        <v>1361215</v>
      </c>
      <c r="H77" s="21">
        <v>1636578</v>
      </c>
      <c r="I77" s="21">
        <v>3246116</v>
      </c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>
        <v>3246116</v>
      </c>
      <c r="W77" s="21">
        <v>5256000</v>
      </c>
      <c r="X77" s="21"/>
      <c r="Y77" s="20"/>
      <c r="Z77" s="23">
        <v>7734627</v>
      </c>
    </row>
    <row r="78" spans="1:26" ht="13.5" hidden="1">
      <c r="A78" s="38" t="s">
        <v>32</v>
      </c>
      <c r="B78" s="19">
        <v>77431229</v>
      </c>
      <c r="C78" s="19"/>
      <c r="D78" s="20">
        <v>85493619</v>
      </c>
      <c r="E78" s="21">
        <v>85493619</v>
      </c>
      <c r="F78" s="21">
        <v>5869304</v>
      </c>
      <c r="G78" s="21">
        <v>5259676</v>
      </c>
      <c r="H78" s="21">
        <v>6234217</v>
      </c>
      <c r="I78" s="21">
        <v>17363197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>
        <v>17363197</v>
      </c>
      <c r="W78" s="21">
        <v>20537402</v>
      </c>
      <c r="X78" s="21"/>
      <c r="Y78" s="20"/>
      <c r="Z78" s="23">
        <v>85493619</v>
      </c>
    </row>
    <row r="79" spans="1:26" ht="13.5" hidden="1">
      <c r="A79" s="39" t="s">
        <v>103</v>
      </c>
      <c r="B79" s="19">
        <v>61633683</v>
      </c>
      <c r="C79" s="19"/>
      <c r="D79" s="20">
        <v>65710267</v>
      </c>
      <c r="E79" s="21">
        <v>65710267</v>
      </c>
      <c r="F79" s="21">
        <v>5122400</v>
      </c>
      <c r="G79" s="21">
        <v>4466463</v>
      </c>
      <c r="H79" s="21">
        <v>5400112</v>
      </c>
      <c r="I79" s="21">
        <v>14988975</v>
      </c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>
        <v>14988975</v>
      </c>
      <c r="W79" s="21">
        <v>15770532</v>
      </c>
      <c r="X79" s="21"/>
      <c r="Y79" s="20"/>
      <c r="Z79" s="23">
        <v>65710267</v>
      </c>
    </row>
    <row r="80" spans="1:26" ht="13.5" hidden="1">
      <c r="A80" s="39" t="s">
        <v>104</v>
      </c>
      <c r="B80" s="19">
        <v>7969263</v>
      </c>
      <c r="C80" s="19"/>
      <c r="D80" s="20">
        <v>8946400</v>
      </c>
      <c r="E80" s="21">
        <v>8946400</v>
      </c>
      <c r="F80" s="21">
        <v>391852</v>
      </c>
      <c r="G80" s="21">
        <v>421563</v>
      </c>
      <c r="H80" s="21">
        <v>458928</v>
      </c>
      <c r="I80" s="21">
        <v>1272343</v>
      </c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>
        <v>1272343</v>
      </c>
      <c r="W80" s="21">
        <v>2057672</v>
      </c>
      <c r="X80" s="21"/>
      <c r="Y80" s="20"/>
      <c r="Z80" s="23">
        <v>8946400</v>
      </c>
    </row>
    <row r="81" spans="1:26" ht="13.5" hidden="1">
      <c r="A81" s="39" t="s">
        <v>105</v>
      </c>
      <c r="B81" s="19">
        <v>3376507</v>
      </c>
      <c r="C81" s="19"/>
      <c r="D81" s="20">
        <v>4616676</v>
      </c>
      <c r="E81" s="21">
        <v>4616676</v>
      </c>
      <c r="F81" s="21">
        <v>164200</v>
      </c>
      <c r="G81" s="21">
        <v>161215</v>
      </c>
      <c r="H81" s="21">
        <v>170573</v>
      </c>
      <c r="I81" s="21">
        <v>495988</v>
      </c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>
        <v>495988</v>
      </c>
      <c r="W81" s="21">
        <v>1154199</v>
      </c>
      <c r="X81" s="21"/>
      <c r="Y81" s="20"/>
      <c r="Z81" s="23">
        <v>4616676</v>
      </c>
    </row>
    <row r="82" spans="1:26" ht="13.5" hidden="1">
      <c r="A82" s="39" t="s">
        <v>106</v>
      </c>
      <c r="B82" s="19">
        <v>4228593</v>
      </c>
      <c r="C82" s="19"/>
      <c r="D82" s="20">
        <v>6220276</v>
      </c>
      <c r="E82" s="21">
        <v>6220276</v>
      </c>
      <c r="F82" s="21">
        <v>190852</v>
      </c>
      <c r="G82" s="21">
        <v>210435</v>
      </c>
      <c r="H82" s="21">
        <v>204604</v>
      </c>
      <c r="I82" s="21">
        <v>605891</v>
      </c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>
        <v>605891</v>
      </c>
      <c r="W82" s="21">
        <v>1554999</v>
      </c>
      <c r="X82" s="21"/>
      <c r="Y82" s="20"/>
      <c r="Z82" s="23">
        <v>6220276</v>
      </c>
    </row>
    <row r="83" spans="1:26" ht="13.5" hidden="1">
      <c r="A83" s="39" t="s">
        <v>107</v>
      </c>
      <c r="B83" s="19">
        <v>223183</v>
      </c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>
        <v>1688004</v>
      </c>
      <c r="E84" s="30">
        <v>1688004</v>
      </c>
      <c r="F84" s="30">
        <v>163034</v>
      </c>
      <c r="G84" s="30">
        <v>169942</v>
      </c>
      <c r="H84" s="30">
        <v>171108</v>
      </c>
      <c r="I84" s="30">
        <v>504084</v>
      </c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>
        <v>504084</v>
      </c>
      <c r="W84" s="30">
        <v>422001</v>
      </c>
      <c r="X84" s="30"/>
      <c r="Y84" s="29"/>
      <c r="Z84" s="31">
        <v>1688004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3110490</v>
      </c>
      <c r="F5" s="358">
        <f t="shared" si="0"/>
        <v>3110490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777623</v>
      </c>
      <c r="Y5" s="358">
        <f t="shared" si="0"/>
        <v>-777623</v>
      </c>
      <c r="Z5" s="359">
        <f>+IF(X5&lt;&gt;0,+(Y5/X5)*100,0)</f>
        <v>-100</v>
      </c>
      <c r="AA5" s="360">
        <f>+AA6+AA8+AA11+AA13+AA15</f>
        <v>3110490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1950490</v>
      </c>
      <c r="F6" s="59">
        <f t="shared" si="1"/>
        <v>1950490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487623</v>
      </c>
      <c r="Y6" s="59">
        <f t="shared" si="1"/>
        <v>-487623</v>
      </c>
      <c r="Z6" s="61">
        <f>+IF(X6&lt;&gt;0,+(Y6/X6)*100,0)</f>
        <v>-100</v>
      </c>
      <c r="AA6" s="62">
        <f t="shared" si="1"/>
        <v>1950490</v>
      </c>
    </row>
    <row r="7" spans="1:27" ht="13.5">
      <c r="A7" s="291" t="s">
        <v>228</v>
      </c>
      <c r="B7" s="142"/>
      <c r="C7" s="60"/>
      <c r="D7" s="340"/>
      <c r="E7" s="60">
        <v>1950490</v>
      </c>
      <c r="F7" s="59">
        <v>1950490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487623</v>
      </c>
      <c r="Y7" s="59">
        <v>-487623</v>
      </c>
      <c r="Z7" s="61">
        <v>-100</v>
      </c>
      <c r="AA7" s="62">
        <v>1950490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700000</v>
      </c>
      <c r="F8" s="59">
        <f t="shared" si="2"/>
        <v>700000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175000</v>
      </c>
      <c r="Y8" s="59">
        <f t="shared" si="2"/>
        <v>-175000</v>
      </c>
      <c r="Z8" s="61">
        <f>+IF(X8&lt;&gt;0,+(Y8/X8)*100,0)</f>
        <v>-100</v>
      </c>
      <c r="AA8" s="62">
        <f>SUM(AA9:AA10)</f>
        <v>700000</v>
      </c>
    </row>
    <row r="9" spans="1:27" ht="13.5">
      <c r="A9" s="291" t="s">
        <v>229</v>
      </c>
      <c r="B9" s="142"/>
      <c r="C9" s="60"/>
      <c r="D9" s="340"/>
      <c r="E9" s="60">
        <v>700000</v>
      </c>
      <c r="F9" s="59">
        <v>700000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175000</v>
      </c>
      <c r="Y9" s="59">
        <v>-175000</v>
      </c>
      <c r="Z9" s="61">
        <v>-100</v>
      </c>
      <c r="AA9" s="62">
        <v>700000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350000</v>
      </c>
      <c r="F11" s="364">
        <f t="shared" si="3"/>
        <v>350000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87500</v>
      </c>
      <c r="Y11" s="364">
        <f t="shared" si="3"/>
        <v>-87500</v>
      </c>
      <c r="Z11" s="365">
        <f>+IF(X11&lt;&gt;0,+(Y11/X11)*100,0)</f>
        <v>-100</v>
      </c>
      <c r="AA11" s="366">
        <f t="shared" si="3"/>
        <v>350000</v>
      </c>
    </row>
    <row r="12" spans="1:27" ht="13.5">
      <c r="A12" s="291" t="s">
        <v>231</v>
      </c>
      <c r="B12" s="136"/>
      <c r="C12" s="60"/>
      <c r="D12" s="340"/>
      <c r="E12" s="60">
        <v>350000</v>
      </c>
      <c r="F12" s="59">
        <v>350000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87500</v>
      </c>
      <c r="Y12" s="59">
        <v>-87500</v>
      </c>
      <c r="Z12" s="61">
        <v>-100</v>
      </c>
      <c r="AA12" s="62">
        <v>350000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110000</v>
      </c>
      <c r="F13" s="342">
        <f t="shared" si="4"/>
        <v>110000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27500</v>
      </c>
      <c r="Y13" s="342">
        <f t="shared" si="4"/>
        <v>-27500</v>
      </c>
      <c r="Z13" s="335">
        <f>+IF(X13&lt;&gt;0,+(Y13/X13)*100,0)</f>
        <v>-100</v>
      </c>
      <c r="AA13" s="273">
        <f t="shared" si="4"/>
        <v>110000</v>
      </c>
    </row>
    <row r="14" spans="1:27" ht="13.5">
      <c r="A14" s="291" t="s">
        <v>232</v>
      </c>
      <c r="B14" s="136"/>
      <c r="C14" s="60"/>
      <c r="D14" s="340"/>
      <c r="E14" s="60">
        <v>110000</v>
      </c>
      <c r="F14" s="59">
        <v>110000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27500</v>
      </c>
      <c r="Y14" s="59">
        <v>-27500</v>
      </c>
      <c r="Z14" s="61">
        <v>-100</v>
      </c>
      <c r="AA14" s="62">
        <v>110000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412000</v>
      </c>
      <c r="F22" s="345">
        <f t="shared" si="6"/>
        <v>412000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103000</v>
      </c>
      <c r="Y22" s="345">
        <f t="shared" si="6"/>
        <v>-103000</v>
      </c>
      <c r="Z22" s="336">
        <f>+IF(X22&lt;&gt;0,+(Y22/X22)*100,0)</f>
        <v>-100</v>
      </c>
      <c r="AA22" s="350">
        <f>SUM(AA23:AA32)</f>
        <v>412000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>
        <v>192000</v>
      </c>
      <c r="F25" s="59">
        <v>192000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48000</v>
      </c>
      <c r="Y25" s="59">
        <v>-48000</v>
      </c>
      <c r="Z25" s="61">
        <v>-100</v>
      </c>
      <c r="AA25" s="62">
        <v>192000</v>
      </c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220000</v>
      </c>
      <c r="F32" s="59">
        <v>220000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55000</v>
      </c>
      <c r="Y32" s="59">
        <v>-55000</v>
      </c>
      <c r="Z32" s="61">
        <v>-100</v>
      </c>
      <c r="AA32" s="62">
        <v>220000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354530</v>
      </c>
      <c r="F40" s="345">
        <f t="shared" si="9"/>
        <v>354530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88633</v>
      </c>
      <c r="Y40" s="345">
        <f t="shared" si="9"/>
        <v>-88633</v>
      </c>
      <c r="Z40" s="336">
        <f>+IF(X40&lt;&gt;0,+(Y40/X40)*100,0)</f>
        <v>-100</v>
      </c>
      <c r="AA40" s="350">
        <f>SUM(AA41:AA49)</f>
        <v>354530</v>
      </c>
    </row>
    <row r="41" spans="1:27" ht="13.5">
      <c r="A41" s="361" t="s">
        <v>247</v>
      </c>
      <c r="B41" s="142"/>
      <c r="C41" s="362"/>
      <c r="D41" s="363"/>
      <c r="E41" s="362">
        <v>324000</v>
      </c>
      <c r="F41" s="364">
        <v>324000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81000</v>
      </c>
      <c r="Y41" s="364">
        <v>-81000</v>
      </c>
      <c r="Z41" s="365">
        <v>-100</v>
      </c>
      <c r="AA41" s="366">
        <v>324000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30530</v>
      </c>
      <c r="F49" s="53">
        <v>30530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7633</v>
      </c>
      <c r="Y49" s="53">
        <v>-7633</v>
      </c>
      <c r="Z49" s="94">
        <v>-100</v>
      </c>
      <c r="AA49" s="95">
        <v>30530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3877020</v>
      </c>
      <c r="F60" s="264">
        <f t="shared" si="14"/>
        <v>3877020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969256</v>
      </c>
      <c r="Y60" s="264">
        <f t="shared" si="14"/>
        <v>-969256</v>
      </c>
      <c r="Z60" s="337">
        <f>+IF(X60&lt;&gt;0,+(Y60/X60)*100,0)</f>
        <v>-100</v>
      </c>
      <c r="AA60" s="232">
        <f>+AA57+AA54+AA51+AA40+AA37+AA34+AA22+AA5</f>
        <v>3877020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21411261</v>
      </c>
      <c r="D5" s="153">
        <f>SUM(D6:D8)</f>
        <v>0</v>
      </c>
      <c r="E5" s="154">
        <f t="shared" si="0"/>
        <v>21807220</v>
      </c>
      <c r="F5" s="100">
        <f t="shared" si="0"/>
        <v>22747890</v>
      </c>
      <c r="G5" s="100">
        <f t="shared" si="0"/>
        <v>26381602</v>
      </c>
      <c r="H5" s="100">
        <f t="shared" si="0"/>
        <v>361505</v>
      </c>
      <c r="I5" s="100">
        <f t="shared" si="0"/>
        <v>645964</v>
      </c>
      <c r="J5" s="100">
        <f t="shared" si="0"/>
        <v>27389071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27389071</v>
      </c>
      <c r="X5" s="100">
        <f t="shared" si="0"/>
        <v>5686973</v>
      </c>
      <c r="Y5" s="100">
        <f t="shared" si="0"/>
        <v>21702098</v>
      </c>
      <c r="Z5" s="137">
        <f>+IF(X5&lt;&gt;0,+(Y5/X5)*100,0)</f>
        <v>381.61070924725686</v>
      </c>
      <c r="AA5" s="153">
        <f>SUM(AA6:AA8)</f>
        <v>22747890</v>
      </c>
    </row>
    <row r="6" spans="1:27" ht="13.5">
      <c r="A6" s="138" t="s">
        <v>75</v>
      </c>
      <c r="B6" s="136"/>
      <c r="C6" s="155">
        <v>1954731</v>
      </c>
      <c r="D6" s="155"/>
      <c r="E6" s="156">
        <v>7103190</v>
      </c>
      <c r="F6" s="60">
        <v>7369900</v>
      </c>
      <c r="G6" s="60">
        <v>418989</v>
      </c>
      <c r="H6" s="60">
        <v>6831</v>
      </c>
      <c r="I6" s="60">
        <v>40263</v>
      </c>
      <c r="J6" s="60">
        <v>466083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466083</v>
      </c>
      <c r="X6" s="60">
        <v>1842475</v>
      </c>
      <c r="Y6" s="60">
        <v>-1376392</v>
      </c>
      <c r="Z6" s="140">
        <v>-74.7</v>
      </c>
      <c r="AA6" s="155">
        <v>7369900</v>
      </c>
    </row>
    <row r="7" spans="1:27" ht="13.5">
      <c r="A7" s="138" t="s">
        <v>76</v>
      </c>
      <c r="B7" s="136"/>
      <c r="C7" s="157">
        <v>18714203</v>
      </c>
      <c r="D7" s="157"/>
      <c r="E7" s="158">
        <v>14696030</v>
      </c>
      <c r="F7" s="159">
        <v>15196030</v>
      </c>
      <c r="G7" s="159">
        <v>25905841</v>
      </c>
      <c r="H7" s="159">
        <v>330543</v>
      </c>
      <c r="I7" s="159">
        <v>596776</v>
      </c>
      <c r="J7" s="159">
        <v>26833160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26833160</v>
      </c>
      <c r="X7" s="159">
        <v>3799008</v>
      </c>
      <c r="Y7" s="159">
        <v>23034152</v>
      </c>
      <c r="Z7" s="141">
        <v>606.32</v>
      </c>
      <c r="AA7" s="157">
        <v>15196030</v>
      </c>
    </row>
    <row r="8" spans="1:27" ht="13.5">
      <c r="A8" s="138" t="s">
        <v>77</v>
      </c>
      <c r="B8" s="136"/>
      <c r="C8" s="155">
        <v>742327</v>
      </c>
      <c r="D8" s="155"/>
      <c r="E8" s="156">
        <v>8000</v>
      </c>
      <c r="F8" s="60">
        <v>181960</v>
      </c>
      <c r="G8" s="60">
        <v>56772</v>
      </c>
      <c r="H8" s="60">
        <v>24131</v>
      </c>
      <c r="I8" s="60">
        <v>8925</v>
      </c>
      <c r="J8" s="60">
        <v>89828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89828</v>
      </c>
      <c r="X8" s="60">
        <v>45490</v>
      </c>
      <c r="Y8" s="60">
        <v>44338</v>
      </c>
      <c r="Z8" s="140">
        <v>97.47</v>
      </c>
      <c r="AA8" s="155">
        <v>181960</v>
      </c>
    </row>
    <row r="9" spans="1:27" ht="13.5">
      <c r="A9" s="135" t="s">
        <v>78</v>
      </c>
      <c r="B9" s="136"/>
      <c r="C9" s="153">
        <f aca="true" t="shared" si="1" ref="C9:Y9">SUM(C10:C14)</f>
        <v>5754621</v>
      </c>
      <c r="D9" s="153">
        <f>SUM(D10:D14)</f>
        <v>0</v>
      </c>
      <c r="E9" s="154">
        <f t="shared" si="1"/>
        <v>7731130</v>
      </c>
      <c r="F9" s="100">
        <f t="shared" si="1"/>
        <v>7894840</v>
      </c>
      <c r="G9" s="100">
        <f t="shared" si="1"/>
        <v>205157</v>
      </c>
      <c r="H9" s="100">
        <f t="shared" si="1"/>
        <v>237535</v>
      </c>
      <c r="I9" s="100">
        <f t="shared" si="1"/>
        <v>438714</v>
      </c>
      <c r="J9" s="100">
        <f t="shared" si="1"/>
        <v>881406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881406</v>
      </c>
      <c r="X9" s="100">
        <f t="shared" si="1"/>
        <v>1973710</v>
      </c>
      <c r="Y9" s="100">
        <f t="shared" si="1"/>
        <v>-1092304</v>
      </c>
      <c r="Z9" s="137">
        <f>+IF(X9&lt;&gt;0,+(Y9/X9)*100,0)</f>
        <v>-55.34267952232091</v>
      </c>
      <c r="AA9" s="153">
        <f>SUM(AA10:AA14)</f>
        <v>7894840</v>
      </c>
    </row>
    <row r="10" spans="1:27" ht="13.5">
      <c r="A10" s="138" t="s">
        <v>79</v>
      </c>
      <c r="B10" s="136"/>
      <c r="C10" s="155">
        <v>690350</v>
      </c>
      <c r="D10" s="155"/>
      <c r="E10" s="156">
        <v>2430960</v>
      </c>
      <c r="F10" s="60">
        <v>2430960</v>
      </c>
      <c r="G10" s="60">
        <v>17578</v>
      </c>
      <c r="H10" s="60">
        <v>34225</v>
      </c>
      <c r="I10" s="60">
        <v>26803</v>
      </c>
      <c r="J10" s="60">
        <v>78606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78606</v>
      </c>
      <c r="X10" s="60">
        <v>607740</v>
      </c>
      <c r="Y10" s="60">
        <v>-529134</v>
      </c>
      <c r="Z10" s="140">
        <v>-87.07</v>
      </c>
      <c r="AA10" s="155">
        <v>2430960</v>
      </c>
    </row>
    <row r="11" spans="1:27" ht="13.5">
      <c r="A11" s="138" t="s">
        <v>80</v>
      </c>
      <c r="B11" s="136"/>
      <c r="C11" s="155"/>
      <c r="D11" s="155"/>
      <c r="E11" s="156">
        <v>105500</v>
      </c>
      <c r="F11" s="60">
        <v>105500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26375</v>
      </c>
      <c r="Y11" s="60">
        <v>-26375</v>
      </c>
      <c r="Z11" s="140">
        <v>-100</v>
      </c>
      <c r="AA11" s="155">
        <v>105500</v>
      </c>
    </row>
    <row r="12" spans="1:27" ht="13.5">
      <c r="A12" s="138" t="s">
        <v>81</v>
      </c>
      <c r="B12" s="136"/>
      <c r="C12" s="155">
        <v>1832712</v>
      </c>
      <c r="D12" s="155"/>
      <c r="E12" s="156">
        <v>4843850</v>
      </c>
      <c r="F12" s="60">
        <v>5007560</v>
      </c>
      <c r="G12" s="60">
        <v>153897</v>
      </c>
      <c r="H12" s="60">
        <v>194343</v>
      </c>
      <c r="I12" s="60">
        <v>160814</v>
      </c>
      <c r="J12" s="60">
        <v>509054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509054</v>
      </c>
      <c r="X12" s="60">
        <v>1251890</v>
      </c>
      <c r="Y12" s="60">
        <v>-742836</v>
      </c>
      <c r="Z12" s="140">
        <v>-59.34</v>
      </c>
      <c r="AA12" s="155">
        <v>5007560</v>
      </c>
    </row>
    <row r="13" spans="1:27" ht="13.5">
      <c r="A13" s="138" t="s">
        <v>82</v>
      </c>
      <c r="B13" s="136"/>
      <c r="C13" s="155">
        <v>2267925</v>
      </c>
      <c r="D13" s="155"/>
      <c r="E13" s="156">
        <v>350820</v>
      </c>
      <c r="F13" s="60">
        <v>350820</v>
      </c>
      <c r="G13" s="60">
        <v>33331</v>
      </c>
      <c r="H13" s="60">
        <v>8923</v>
      </c>
      <c r="I13" s="60">
        <v>41936</v>
      </c>
      <c r="J13" s="60">
        <v>84190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84190</v>
      </c>
      <c r="X13" s="60">
        <v>87705</v>
      </c>
      <c r="Y13" s="60">
        <v>-3515</v>
      </c>
      <c r="Z13" s="140">
        <v>-4.01</v>
      </c>
      <c r="AA13" s="155">
        <v>350820</v>
      </c>
    </row>
    <row r="14" spans="1:27" ht="13.5">
      <c r="A14" s="138" t="s">
        <v>83</v>
      </c>
      <c r="B14" s="136"/>
      <c r="C14" s="157">
        <v>963634</v>
      </c>
      <c r="D14" s="157"/>
      <c r="E14" s="158"/>
      <c r="F14" s="159"/>
      <c r="G14" s="159">
        <v>351</v>
      </c>
      <c r="H14" s="159">
        <v>44</v>
      </c>
      <c r="I14" s="159">
        <v>209161</v>
      </c>
      <c r="J14" s="159">
        <v>209556</v>
      </c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>
        <v>209556</v>
      </c>
      <c r="X14" s="159"/>
      <c r="Y14" s="159">
        <v>209556</v>
      </c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16020263</v>
      </c>
      <c r="D15" s="153">
        <f>SUM(D16:D18)</f>
        <v>0</v>
      </c>
      <c r="E15" s="154">
        <f t="shared" si="2"/>
        <v>21276320</v>
      </c>
      <c r="F15" s="100">
        <f t="shared" si="2"/>
        <v>27552070</v>
      </c>
      <c r="G15" s="100">
        <f t="shared" si="2"/>
        <v>77579</v>
      </c>
      <c r="H15" s="100">
        <f t="shared" si="2"/>
        <v>1239449</v>
      </c>
      <c r="I15" s="100">
        <f t="shared" si="2"/>
        <v>4000</v>
      </c>
      <c r="J15" s="100">
        <f t="shared" si="2"/>
        <v>1321028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1321028</v>
      </c>
      <c r="X15" s="100">
        <f t="shared" si="2"/>
        <v>6888018</v>
      </c>
      <c r="Y15" s="100">
        <f t="shared" si="2"/>
        <v>-5566990</v>
      </c>
      <c r="Z15" s="137">
        <f>+IF(X15&lt;&gt;0,+(Y15/X15)*100,0)</f>
        <v>-80.82136254580054</v>
      </c>
      <c r="AA15" s="153">
        <f>SUM(AA16:AA18)</f>
        <v>27552070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3.5">
      <c r="A17" s="138" t="s">
        <v>86</v>
      </c>
      <c r="B17" s="136"/>
      <c r="C17" s="155">
        <v>16020263</v>
      </c>
      <c r="D17" s="155"/>
      <c r="E17" s="156">
        <v>20441600</v>
      </c>
      <c r="F17" s="60">
        <v>26717350</v>
      </c>
      <c r="G17" s="60">
        <v>77579</v>
      </c>
      <c r="H17" s="60">
        <v>1239449</v>
      </c>
      <c r="I17" s="60">
        <v>4000</v>
      </c>
      <c r="J17" s="60">
        <v>1321028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1321028</v>
      </c>
      <c r="X17" s="60">
        <v>6679338</v>
      </c>
      <c r="Y17" s="60">
        <v>-5358310</v>
      </c>
      <c r="Z17" s="140">
        <v>-80.22</v>
      </c>
      <c r="AA17" s="155">
        <v>26717350</v>
      </c>
    </row>
    <row r="18" spans="1:27" ht="13.5">
      <c r="A18" s="138" t="s">
        <v>87</v>
      </c>
      <c r="B18" s="136"/>
      <c r="C18" s="155"/>
      <c r="D18" s="155"/>
      <c r="E18" s="156">
        <v>834720</v>
      </c>
      <c r="F18" s="60">
        <v>834720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>
        <v>208680</v>
      </c>
      <c r="Y18" s="60">
        <v>-208680</v>
      </c>
      <c r="Z18" s="140">
        <v>-100</v>
      </c>
      <c r="AA18" s="155">
        <v>834720</v>
      </c>
    </row>
    <row r="19" spans="1:27" ht="13.5">
      <c r="A19" s="135" t="s">
        <v>88</v>
      </c>
      <c r="B19" s="142"/>
      <c r="C19" s="153">
        <f aca="true" t="shared" si="3" ref="C19:Y19">SUM(C20:C23)</f>
        <v>102080214</v>
      </c>
      <c r="D19" s="153">
        <f>SUM(D20:D23)</f>
        <v>0</v>
      </c>
      <c r="E19" s="154">
        <f t="shared" si="3"/>
        <v>137333890</v>
      </c>
      <c r="F19" s="100">
        <f t="shared" si="3"/>
        <v>137389090</v>
      </c>
      <c r="G19" s="100">
        <f t="shared" si="3"/>
        <v>7432950</v>
      </c>
      <c r="H19" s="100">
        <f t="shared" si="3"/>
        <v>9315956</v>
      </c>
      <c r="I19" s="100">
        <f t="shared" si="3"/>
        <v>9848378</v>
      </c>
      <c r="J19" s="100">
        <f t="shared" si="3"/>
        <v>26597284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26597284</v>
      </c>
      <c r="X19" s="100">
        <f t="shared" si="3"/>
        <v>34347274</v>
      </c>
      <c r="Y19" s="100">
        <f t="shared" si="3"/>
        <v>-7749990</v>
      </c>
      <c r="Z19" s="137">
        <f>+IF(X19&lt;&gt;0,+(Y19/X19)*100,0)</f>
        <v>-22.56362469988157</v>
      </c>
      <c r="AA19" s="153">
        <f>SUM(AA20:AA23)</f>
        <v>137389090</v>
      </c>
    </row>
    <row r="20" spans="1:27" ht="13.5">
      <c r="A20" s="138" t="s">
        <v>89</v>
      </c>
      <c r="B20" s="136"/>
      <c r="C20" s="155">
        <v>63374361</v>
      </c>
      <c r="D20" s="155"/>
      <c r="E20" s="156">
        <v>81083890</v>
      </c>
      <c r="F20" s="60">
        <v>81083890</v>
      </c>
      <c r="G20" s="60">
        <v>5144351</v>
      </c>
      <c r="H20" s="60">
        <v>6067048</v>
      </c>
      <c r="I20" s="60">
        <v>6658296</v>
      </c>
      <c r="J20" s="60">
        <v>17869695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17869695</v>
      </c>
      <c r="X20" s="60">
        <v>20270973</v>
      </c>
      <c r="Y20" s="60">
        <v>-2401278</v>
      </c>
      <c r="Z20" s="140">
        <v>-11.85</v>
      </c>
      <c r="AA20" s="155">
        <v>81083890</v>
      </c>
    </row>
    <row r="21" spans="1:27" ht="13.5">
      <c r="A21" s="138" t="s">
        <v>90</v>
      </c>
      <c r="B21" s="136"/>
      <c r="C21" s="155">
        <v>17080364</v>
      </c>
      <c r="D21" s="155"/>
      <c r="E21" s="156">
        <v>21618230</v>
      </c>
      <c r="F21" s="60">
        <v>21673430</v>
      </c>
      <c r="G21" s="60">
        <v>1163140</v>
      </c>
      <c r="H21" s="60">
        <v>898587</v>
      </c>
      <c r="I21" s="60">
        <v>1048201</v>
      </c>
      <c r="J21" s="60">
        <v>3109928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3109928</v>
      </c>
      <c r="X21" s="60">
        <v>5418358</v>
      </c>
      <c r="Y21" s="60">
        <v>-2308430</v>
      </c>
      <c r="Z21" s="140">
        <v>-42.6</v>
      </c>
      <c r="AA21" s="155">
        <v>21673430</v>
      </c>
    </row>
    <row r="22" spans="1:27" ht="13.5">
      <c r="A22" s="138" t="s">
        <v>91</v>
      </c>
      <c r="B22" s="136"/>
      <c r="C22" s="157">
        <v>10620800</v>
      </c>
      <c r="D22" s="157"/>
      <c r="E22" s="158">
        <v>19304440</v>
      </c>
      <c r="F22" s="159">
        <v>19304440</v>
      </c>
      <c r="G22" s="159">
        <v>470206</v>
      </c>
      <c r="H22" s="159">
        <v>1691858</v>
      </c>
      <c r="I22" s="159">
        <v>1483163</v>
      </c>
      <c r="J22" s="159">
        <v>3645227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>
        <v>3645227</v>
      </c>
      <c r="X22" s="159">
        <v>4826110</v>
      </c>
      <c r="Y22" s="159">
        <v>-1180883</v>
      </c>
      <c r="Z22" s="141">
        <v>-24.47</v>
      </c>
      <c r="AA22" s="157">
        <v>19304440</v>
      </c>
    </row>
    <row r="23" spans="1:27" ht="13.5">
      <c r="A23" s="138" t="s">
        <v>92</v>
      </c>
      <c r="B23" s="136"/>
      <c r="C23" s="155">
        <v>11004689</v>
      </c>
      <c r="D23" s="155"/>
      <c r="E23" s="156">
        <v>15327330</v>
      </c>
      <c r="F23" s="60">
        <v>15327330</v>
      </c>
      <c r="G23" s="60">
        <v>655253</v>
      </c>
      <c r="H23" s="60">
        <v>658463</v>
      </c>
      <c r="I23" s="60">
        <v>658718</v>
      </c>
      <c r="J23" s="60">
        <v>1972434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1972434</v>
      </c>
      <c r="X23" s="60">
        <v>3831833</v>
      </c>
      <c r="Y23" s="60">
        <v>-1859399</v>
      </c>
      <c r="Z23" s="140">
        <v>-48.53</v>
      </c>
      <c r="AA23" s="155">
        <v>15327330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145266359</v>
      </c>
      <c r="D25" s="168">
        <f>+D5+D9+D15+D19+D24</f>
        <v>0</v>
      </c>
      <c r="E25" s="169">
        <f t="shared" si="4"/>
        <v>188148560</v>
      </c>
      <c r="F25" s="73">
        <f t="shared" si="4"/>
        <v>195583890</v>
      </c>
      <c r="G25" s="73">
        <f t="shared" si="4"/>
        <v>34097288</v>
      </c>
      <c r="H25" s="73">
        <f t="shared" si="4"/>
        <v>11154445</v>
      </c>
      <c r="I25" s="73">
        <f t="shared" si="4"/>
        <v>10937056</v>
      </c>
      <c r="J25" s="73">
        <f t="shared" si="4"/>
        <v>56188789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56188789</v>
      </c>
      <c r="X25" s="73">
        <f t="shared" si="4"/>
        <v>48895975</v>
      </c>
      <c r="Y25" s="73">
        <f t="shared" si="4"/>
        <v>7292814</v>
      </c>
      <c r="Z25" s="170">
        <f>+IF(X25&lt;&gt;0,+(Y25/X25)*100,0)</f>
        <v>14.91495772402534</v>
      </c>
      <c r="AA25" s="168">
        <f>+AA5+AA9+AA15+AA19+AA24</f>
        <v>195583890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40919492</v>
      </c>
      <c r="D28" s="153">
        <f>SUM(D29:D31)</f>
        <v>0</v>
      </c>
      <c r="E28" s="154">
        <f t="shared" si="5"/>
        <v>42724230</v>
      </c>
      <c r="F28" s="100">
        <f t="shared" si="5"/>
        <v>43664900</v>
      </c>
      <c r="G28" s="100">
        <f t="shared" si="5"/>
        <v>2797879</v>
      </c>
      <c r="H28" s="100">
        <f t="shared" si="5"/>
        <v>3112270</v>
      </c>
      <c r="I28" s="100">
        <f t="shared" si="5"/>
        <v>2814901</v>
      </c>
      <c r="J28" s="100">
        <f t="shared" si="5"/>
        <v>8725050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8725050</v>
      </c>
      <c r="X28" s="100">
        <f t="shared" si="5"/>
        <v>10916225</v>
      </c>
      <c r="Y28" s="100">
        <f t="shared" si="5"/>
        <v>-2191175</v>
      </c>
      <c r="Z28" s="137">
        <f>+IF(X28&lt;&gt;0,+(Y28/X28)*100,0)</f>
        <v>-20.072644160412597</v>
      </c>
      <c r="AA28" s="153">
        <f>SUM(AA29:AA31)</f>
        <v>43664900</v>
      </c>
    </row>
    <row r="29" spans="1:27" ht="13.5">
      <c r="A29" s="138" t="s">
        <v>75</v>
      </c>
      <c r="B29" s="136"/>
      <c r="C29" s="155">
        <v>14137148</v>
      </c>
      <c r="D29" s="155"/>
      <c r="E29" s="156">
        <v>13692530</v>
      </c>
      <c r="F29" s="60">
        <v>13959240</v>
      </c>
      <c r="G29" s="60">
        <v>1568963</v>
      </c>
      <c r="H29" s="60">
        <v>1197680</v>
      </c>
      <c r="I29" s="60">
        <v>930531</v>
      </c>
      <c r="J29" s="60">
        <v>3697174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3697174</v>
      </c>
      <c r="X29" s="60">
        <v>3489810</v>
      </c>
      <c r="Y29" s="60">
        <v>207364</v>
      </c>
      <c r="Z29" s="140">
        <v>5.94</v>
      </c>
      <c r="AA29" s="155">
        <v>13959240</v>
      </c>
    </row>
    <row r="30" spans="1:27" ht="13.5">
      <c r="A30" s="138" t="s">
        <v>76</v>
      </c>
      <c r="B30" s="136"/>
      <c r="C30" s="157">
        <v>21018463</v>
      </c>
      <c r="D30" s="157"/>
      <c r="E30" s="158">
        <v>22640460</v>
      </c>
      <c r="F30" s="159">
        <v>23140460</v>
      </c>
      <c r="G30" s="159">
        <v>776446</v>
      </c>
      <c r="H30" s="159">
        <v>1488724</v>
      </c>
      <c r="I30" s="159">
        <v>1497563</v>
      </c>
      <c r="J30" s="159">
        <v>3762733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3762733</v>
      </c>
      <c r="X30" s="159">
        <v>5785115</v>
      </c>
      <c r="Y30" s="159">
        <v>-2022382</v>
      </c>
      <c r="Z30" s="141">
        <v>-34.96</v>
      </c>
      <c r="AA30" s="157">
        <v>23140460</v>
      </c>
    </row>
    <row r="31" spans="1:27" ht="13.5">
      <c r="A31" s="138" t="s">
        <v>77</v>
      </c>
      <c r="B31" s="136"/>
      <c r="C31" s="155">
        <v>5763881</v>
      </c>
      <c r="D31" s="155"/>
      <c r="E31" s="156">
        <v>6391240</v>
      </c>
      <c r="F31" s="60">
        <v>6565200</v>
      </c>
      <c r="G31" s="60">
        <v>452470</v>
      </c>
      <c r="H31" s="60">
        <v>425866</v>
      </c>
      <c r="I31" s="60">
        <v>386807</v>
      </c>
      <c r="J31" s="60">
        <v>1265143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1265143</v>
      </c>
      <c r="X31" s="60">
        <v>1641300</v>
      </c>
      <c r="Y31" s="60">
        <v>-376157</v>
      </c>
      <c r="Z31" s="140">
        <v>-22.92</v>
      </c>
      <c r="AA31" s="155">
        <v>6565200</v>
      </c>
    </row>
    <row r="32" spans="1:27" ht="13.5">
      <c r="A32" s="135" t="s">
        <v>78</v>
      </c>
      <c r="B32" s="136"/>
      <c r="C32" s="153">
        <f aca="true" t="shared" si="6" ref="C32:Y32">SUM(C33:C37)</f>
        <v>12852352</v>
      </c>
      <c r="D32" s="153">
        <f>SUM(D33:D37)</f>
        <v>0</v>
      </c>
      <c r="E32" s="154">
        <f t="shared" si="6"/>
        <v>16603150</v>
      </c>
      <c r="F32" s="100">
        <f t="shared" si="6"/>
        <v>16766860</v>
      </c>
      <c r="G32" s="100">
        <f t="shared" si="6"/>
        <v>1194007</v>
      </c>
      <c r="H32" s="100">
        <f t="shared" si="6"/>
        <v>1294013</v>
      </c>
      <c r="I32" s="100">
        <f t="shared" si="6"/>
        <v>1152640</v>
      </c>
      <c r="J32" s="100">
        <f t="shared" si="6"/>
        <v>3640660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3640660</v>
      </c>
      <c r="X32" s="100">
        <f t="shared" si="6"/>
        <v>4191717</v>
      </c>
      <c r="Y32" s="100">
        <f t="shared" si="6"/>
        <v>-551057</v>
      </c>
      <c r="Z32" s="137">
        <f>+IF(X32&lt;&gt;0,+(Y32/X32)*100,0)</f>
        <v>-13.146331205088513</v>
      </c>
      <c r="AA32" s="153">
        <f>SUM(AA33:AA37)</f>
        <v>16766860</v>
      </c>
    </row>
    <row r="33" spans="1:27" ht="13.5">
      <c r="A33" s="138" t="s">
        <v>79</v>
      </c>
      <c r="B33" s="136"/>
      <c r="C33" s="155">
        <v>4401891</v>
      </c>
      <c r="D33" s="155"/>
      <c r="E33" s="156">
        <v>6402090</v>
      </c>
      <c r="F33" s="60">
        <v>6402090</v>
      </c>
      <c r="G33" s="60">
        <v>468969</v>
      </c>
      <c r="H33" s="60">
        <v>456009</v>
      </c>
      <c r="I33" s="60">
        <v>458418</v>
      </c>
      <c r="J33" s="60">
        <v>1383396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1383396</v>
      </c>
      <c r="X33" s="60">
        <v>1600523</v>
      </c>
      <c r="Y33" s="60">
        <v>-217127</v>
      </c>
      <c r="Z33" s="140">
        <v>-13.57</v>
      </c>
      <c r="AA33" s="155">
        <v>6402090</v>
      </c>
    </row>
    <row r="34" spans="1:27" ht="13.5">
      <c r="A34" s="138" t="s">
        <v>80</v>
      </c>
      <c r="B34" s="136"/>
      <c r="C34" s="155"/>
      <c r="D34" s="155"/>
      <c r="E34" s="156">
        <v>574490</v>
      </c>
      <c r="F34" s="60">
        <v>574490</v>
      </c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>
        <v>143623</v>
      </c>
      <c r="Y34" s="60">
        <v>-143623</v>
      </c>
      <c r="Z34" s="140">
        <v>-100</v>
      </c>
      <c r="AA34" s="155">
        <v>574490</v>
      </c>
    </row>
    <row r="35" spans="1:27" ht="13.5">
      <c r="A35" s="138" t="s">
        <v>81</v>
      </c>
      <c r="B35" s="136"/>
      <c r="C35" s="155">
        <v>2345095</v>
      </c>
      <c r="D35" s="155"/>
      <c r="E35" s="156">
        <v>3771920</v>
      </c>
      <c r="F35" s="60">
        <v>3935630</v>
      </c>
      <c r="G35" s="60">
        <v>289917</v>
      </c>
      <c r="H35" s="60">
        <v>327190</v>
      </c>
      <c r="I35" s="60">
        <v>270738</v>
      </c>
      <c r="J35" s="60">
        <v>887845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887845</v>
      </c>
      <c r="X35" s="60">
        <v>983908</v>
      </c>
      <c r="Y35" s="60">
        <v>-96063</v>
      </c>
      <c r="Z35" s="140">
        <v>-9.76</v>
      </c>
      <c r="AA35" s="155">
        <v>3935630</v>
      </c>
    </row>
    <row r="36" spans="1:27" ht="13.5">
      <c r="A36" s="138" t="s">
        <v>82</v>
      </c>
      <c r="B36" s="136"/>
      <c r="C36" s="155">
        <v>5296452</v>
      </c>
      <c r="D36" s="155"/>
      <c r="E36" s="156">
        <v>5854650</v>
      </c>
      <c r="F36" s="60">
        <v>5854650</v>
      </c>
      <c r="G36" s="60">
        <v>382750</v>
      </c>
      <c r="H36" s="60">
        <v>455420</v>
      </c>
      <c r="I36" s="60">
        <v>360029</v>
      </c>
      <c r="J36" s="60">
        <v>1198199</v>
      </c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>
        <v>1198199</v>
      </c>
      <c r="X36" s="60">
        <v>1463663</v>
      </c>
      <c r="Y36" s="60">
        <v>-265464</v>
      </c>
      <c r="Z36" s="140">
        <v>-18.14</v>
      </c>
      <c r="AA36" s="155">
        <v>5854650</v>
      </c>
    </row>
    <row r="37" spans="1:27" ht="13.5">
      <c r="A37" s="138" t="s">
        <v>83</v>
      </c>
      <c r="B37" s="136"/>
      <c r="C37" s="157">
        <v>808914</v>
      </c>
      <c r="D37" s="157"/>
      <c r="E37" s="158"/>
      <c r="F37" s="159"/>
      <c r="G37" s="159">
        <v>52371</v>
      </c>
      <c r="H37" s="159">
        <v>55394</v>
      </c>
      <c r="I37" s="159">
        <v>63455</v>
      </c>
      <c r="J37" s="159">
        <v>171220</v>
      </c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>
        <v>171220</v>
      </c>
      <c r="X37" s="159"/>
      <c r="Y37" s="159">
        <v>171220</v>
      </c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6970368</v>
      </c>
      <c r="D38" s="153">
        <f>SUM(D39:D41)</f>
        <v>0</v>
      </c>
      <c r="E38" s="154">
        <f t="shared" si="7"/>
        <v>18509120</v>
      </c>
      <c r="F38" s="100">
        <f t="shared" si="7"/>
        <v>18509120</v>
      </c>
      <c r="G38" s="100">
        <f t="shared" si="7"/>
        <v>582516</v>
      </c>
      <c r="H38" s="100">
        <f t="shared" si="7"/>
        <v>678468</v>
      </c>
      <c r="I38" s="100">
        <f t="shared" si="7"/>
        <v>623838</v>
      </c>
      <c r="J38" s="100">
        <f t="shared" si="7"/>
        <v>1884822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1884822</v>
      </c>
      <c r="X38" s="100">
        <f t="shared" si="7"/>
        <v>4627280</v>
      </c>
      <c r="Y38" s="100">
        <f t="shared" si="7"/>
        <v>-2742458</v>
      </c>
      <c r="Z38" s="137">
        <f>+IF(X38&lt;&gt;0,+(Y38/X38)*100,0)</f>
        <v>-59.267172075171594</v>
      </c>
      <c r="AA38" s="153">
        <f>SUM(AA39:AA41)</f>
        <v>18509120</v>
      </c>
    </row>
    <row r="39" spans="1:27" ht="13.5">
      <c r="A39" s="138" t="s">
        <v>85</v>
      </c>
      <c r="B39" s="136"/>
      <c r="C39" s="155"/>
      <c r="D39" s="155"/>
      <c r="E39" s="156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140">
        <v>0</v>
      </c>
      <c r="AA39" s="155"/>
    </row>
    <row r="40" spans="1:27" ht="13.5">
      <c r="A40" s="138" t="s">
        <v>86</v>
      </c>
      <c r="B40" s="136"/>
      <c r="C40" s="155">
        <v>6970368</v>
      </c>
      <c r="D40" s="155"/>
      <c r="E40" s="156">
        <v>17581800</v>
      </c>
      <c r="F40" s="60">
        <v>17581800</v>
      </c>
      <c r="G40" s="60">
        <v>582516</v>
      </c>
      <c r="H40" s="60">
        <v>678468</v>
      </c>
      <c r="I40" s="60">
        <v>623838</v>
      </c>
      <c r="J40" s="60">
        <v>1884822</v>
      </c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>
        <v>1884822</v>
      </c>
      <c r="X40" s="60">
        <v>4395450</v>
      </c>
      <c r="Y40" s="60">
        <v>-2510628</v>
      </c>
      <c r="Z40" s="140">
        <v>-57.12</v>
      </c>
      <c r="AA40" s="155">
        <v>17581800</v>
      </c>
    </row>
    <row r="41" spans="1:27" ht="13.5">
      <c r="A41" s="138" t="s">
        <v>87</v>
      </c>
      <c r="B41" s="136"/>
      <c r="C41" s="155"/>
      <c r="D41" s="155"/>
      <c r="E41" s="156">
        <v>927320</v>
      </c>
      <c r="F41" s="60">
        <v>927320</v>
      </c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>
        <v>231830</v>
      </c>
      <c r="Y41" s="60">
        <v>-231830</v>
      </c>
      <c r="Z41" s="140">
        <v>-100</v>
      </c>
      <c r="AA41" s="155">
        <v>927320</v>
      </c>
    </row>
    <row r="42" spans="1:27" ht="13.5">
      <c r="A42" s="135" t="s">
        <v>88</v>
      </c>
      <c r="B42" s="142"/>
      <c r="C42" s="153">
        <f aca="true" t="shared" si="8" ref="C42:Y42">SUM(C43:C46)</f>
        <v>88536085</v>
      </c>
      <c r="D42" s="153">
        <f>SUM(D43:D46)</f>
        <v>0</v>
      </c>
      <c r="E42" s="154">
        <f t="shared" si="8"/>
        <v>102390010</v>
      </c>
      <c r="F42" s="100">
        <f t="shared" si="8"/>
        <v>102390010</v>
      </c>
      <c r="G42" s="100">
        <f t="shared" si="8"/>
        <v>3044572</v>
      </c>
      <c r="H42" s="100">
        <f t="shared" si="8"/>
        <v>9365685</v>
      </c>
      <c r="I42" s="100">
        <f t="shared" si="8"/>
        <v>10228061</v>
      </c>
      <c r="J42" s="100">
        <f t="shared" si="8"/>
        <v>22638318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22638318</v>
      </c>
      <c r="X42" s="100">
        <f t="shared" si="8"/>
        <v>25597503</v>
      </c>
      <c r="Y42" s="100">
        <f t="shared" si="8"/>
        <v>-2959185</v>
      </c>
      <c r="Z42" s="137">
        <f>+IF(X42&lt;&gt;0,+(Y42/X42)*100,0)</f>
        <v>-11.560444001119953</v>
      </c>
      <c r="AA42" s="153">
        <f>SUM(AA43:AA46)</f>
        <v>102390010</v>
      </c>
    </row>
    <row r="43" spans="1:27" ht="13.5">
      <c r="A43" s="138" t="s">
        <v>89</v>
      </c>
      <c r="B43" s="136"/>
      <c r="C43" s="155">
        <v>63254754</v>
      </c>
      <c r="D43" s="155"/>
      <c r="E43" s="156">
        <v>65896640</v>
      </c>
      <c r="F43" s="60">
        <v>65896640</v>
      </c>
      <c r="G43" s="60">
        <v>741300</v>
      </c>
      <c r="H43" s="60">
        <v>7046253</v>
      </c>
      <c r="I43" s="60">
        <v>7806685</v>
      </c>
      <c r="J43" s="60">
        <v>15594238</v>
      </c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>
        <v>15594238</v>
      </c>
      <c r="X43" s="60">
        <v>16474160</v>
      </c>
      <c r="Y43" s="60">
        <v>-879922</v>
      </c>
      <c r="Z43" s="140">
        <v>-5.34</v>
      </c>
      <c r="AA43" s="155">
        <v>65896640</v>
      </c>
    </row>
    <row r="44" spans="1:27" ht="13.5">
      <c r="A44" s="138" t="s">
        <v>90</v>
      </c>
      <c r="B44" s="136"/>
      <c r="C44" s="155">
        <v>10696075</v>
      </c>
      <c r="D44" s="155"/>
      <c r="E44" s="156">
        <v>15195850</v>
      </c>
      <c r="F44" s="60">
        <v>15195850</v>
      </c>
      <c r="G44" s="60">
        <v>900533</v>
      </c>
      <c r="H44" s="60">
        <v>836174</v>
      </c>
      <c r="I44" s="60">
        <v>860513</v>
      </c>
      <c r="J44" s="60">
        <v>2597220</v>
      </c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>
        <v>2597220</v>
      </c>
      <c r="X44" s="60">
        <v>3798963</v>
      </c>
      <c r="Y44" s="60">
        <v>-1201743</v>
      </c>
      <c r="Z44" s="140">
        <v>-31.63</v>
      </c>
      <c r="AA44" s="155">
        <v>15195850</v>
      </c>
    </row>
    <row r="45" spans="1:27" ht="13.5">
      <c r="A45" s="138" t="s">
        <v>91</v>
      </c>
      <c r="B45" s="136"/>
      <c r="C45" s="157">
        <v>3918979</v>
      </c>
      <c r="D45" s="157"/>
      <c r="E45" s="158">
        <v>7474820</v>
      </c>
      <c r="F45" s="159">
        <v>7474820</v>
      </c>
      <c r="G45" s="159">
        <v>405219</v>
      </c>
      <c r="H45" s="159">
        <v>436367</v>
      </c>
      <c r="I45" s="159">
        <v>448231</v>
      </c>
      <c r="J45" s="159">
        <v>1289817</v>
      </c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>
        <v>1289817</v>
      </c>
      <c r="X45" s="159">
        <v>1868705</v>
      </c>
      <c r="Y45" s="159">
        <v>-578888</v>
      </c>
      <c r="Z45" s="141">
        <v>-30.98</v>
      </c>
      <c r="AA45" s="157">
        <v>7474820</v>
      </c>
    </row>
    <row r="46" spans="1:27" ht="13.5">
      <c r="A46" s="138" t="s">
        <v>92</v>
      </c>
      <c r="B46" s="136"/>
      <c r="C46" s="155">
        <v>10666277</v>
      </c>
      <c r="D46" s="155"/>
      <c r="E46" s="156">
        <v>13822700</v>
      </c>
      <c r="F46" s="60">
        <v>13822700</v>
      </c>
      <c r="G46" s="60">
        <v>997520</v>
      </c>
      <c r="H46" s="60">
        <v>1046891</v>
      </c>
      <c r="I46" s="60">
        <v>1112632</v>
      </c>
      <c r="J46" s="60">
        <v>3157043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3157043</v>
      </c>
      <c r="X46" s="60">
        <v>3455675</v>
      </c>
      <c r="Y46" s="60">
        <v>-298632</v>
      </c>
      <c r="Z46" s="140">
        <v>-8.64</v>
      </c>
      <c r="AA46" s="155">
        <v>13822700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149278297</v>
      </c>
      <c r="D48" s="168">
        <f>+D28+D32+D38+D42+D47</f>
        <v>0</v>
      </c>
      <c r="E48" s="169">
        <f t="shared" si="9"/>
        <v>180226510</v>
      </c>
      <c r="F48" s="73">
        <f t="shared" si="9"/>
        <v>181330890</v>
      </c>
      <c r="G48" s="73">
        <f t="shared" si="9"/>
        <v>7618974</v>
      </c>
      <c r="H48" s="73">
        <f t="shared" si="9"/>
        <v>14450436</v>
      </c>
      <c r="I48" s="73">
        <f t="shared" si="9"/>
        <v>14819440</v>
      </c>
      <c r="J48" s="73">
        <f t="shared" si="9"/>
        <v>36888850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36888850</v>
      </c>
      <c r="X48" s="73">
        <f t="shared" si="9"/>
        <v>45332725</v>
      </c>
      <c r="Y48" s="73">
        <f t="shared" si="9"/>
        <v>-8443875</v>
      </c>
      <c r="Z48" s="170">
        <f>+IF(X48&lt;&gt;0,+(Y48/X48)*100,0)</f>
        <v>-18.62644480339534</v>
      </c>
      <c r="AA48" s="168">
        <f>+AA28+AA32+AA38+AA42+AA47</f>
        <v>181330890</v>
      </c>
    </row>
    <row r="49" spans="1:27" ht="13.5">
      <c r="A49" s="148" t="s">
        <v>49</v>
      </c>
      <c r="B49" s="149"/>
      <c r="C49" s="171">
        <f aca="true" t="shared" si="10" ref="C49:Y49">+C25-C48</f>
        <v>-4011938</v>
      </c>
      <c r="D49" s="171">
        <f>+D25-D48</f>
        <v>0</v>
      </c>
      <c r="E49" s="172">
        <f t="shared" si="10"/>
        <v>7922050</v>
      </c>
      <c r="F49" s="173">
        <f t="shared" si="10"/>
        <v>14253000</v>
      </c>
      <c r="G49" s="173">
        <f t="shared" si="10"/>
        <v>26478314</v>
      </c>
      <c r="H49" s="173">
        <f t="shared" si="10"/>
        <v>-3295991</v>
      </c>
      <c r="I49" s="173">
        <f t="shared" si="10"/>
        <v>-3882384</v>
      </c>
      <c r="J49" s="173">
        <f t="shared" si="10"/>
        <v>19299939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19299939</v>
      </c>
      <c r="X49" s="173">
        <f>IF(F25=F48,0,X25-X48)</f>
        <v>3563250</v>
      </c>
      <c r="Y49" s="173">
        <f t="shared" si="10"/>
        <v>15736689</v>
      </c>
      <c r="Z49" s="174">
        <f>+IF(X49&lt;&gt;0,+(Y49/X49)*100,0)</f>
        <v>441.6386444958956</v>
      </c>
      <c r="AA49" s="171">
        <f>+AA25-AA48</f>
        <v>14253000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7556602</v>
      </c>
      <c r="D5" s="155">
        <v>0</v>
      </c>
      <c r="E5" s="156">
        <v>8594030</v>
      </c>
      <c r="F5" s="60">
        <v>8594030</v>
      </c>
      <c r="G5" s="60">
        <v>8619051</v>
      </c>
      <c r="H5" s="60">
        <v>-3307</v>
      </c>
      <c r="I5" s="60">
        <v>-601</v>
      </c>
      <c r="J5" s="60">
        <v>8615143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8615143</v>
      </c>
      <c r="X5" s="60">
        <v>2148508</v>
      </c>
      <c r="Y5" s="60">
        <v>6466635</v>
      </c>
      <c r="Z5" s="140">
        <v>300.98</v>
      </c>
      <c r="AA5" s="155">
        <v>8594030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52630377</v>
      </c>
      <c r="D7" s="155">
        <v>0</v>
      </c>
      <c r="E7" s="156">
        <v>69168700</v>
      </c>
      <c r="F7" s="60">
        <v>69168700</v>
      </c>
      <c r="G7" s="60">
        <v>5117216</v>
      </c>
      <c r="H7" s="60">
        <v>6040404</v>
      </c>
      <c r="I7" s="60">
        <v>6645545</v>
      </c>
      <c r="J7" s="60">
        <v>17803165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17803165</v>
      </c>
      <c r="X7" s="60">
        <v>17292175</v>
      </c>
      <c r="Y7" s="60">
        <v>510990</v>
      </c>
      <c r="Z7" s="140">
        <v>2.96</v>
      </c>
      <c r="AA7" s="155">
        <v>69168700</v>
      </c>
    </row>
    <row r="8" spans="1:27" ht="13.5">
      <c r="A8" s="183" t="s">
        <v>104</v>
      </c>
      <c r="B8" s="182"/>
      <c r="C8" s="155">
        <v>7893168</v>
      </c>
      <c r="D8" s="155">
        <v>0</v>
      </c>
      <c r="E8" s="156">
        <v>11183000</v>
      </c>
      <c r="F8" s="60">
        <v>11183000</v>
      </c>
      <c r="G8" s="60">
        <v>1163140</v>
      </c>
      <c r="H8" s="60">
        <v>776708</v>
      </c>
      <c r="I8" s="60">
        <v>1048201</v>
      </c>
      <c r="J8" s="60">
        <v>2988049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2988049</v>
      </c>
      <c r="X8" s="60">
        <v>2795750</v>
      </c>
      <c r="Y8" s="60">
        <v>192299</v>
      </c>
      <c r="Z8" s="140">
        <v>6.88</v>
      </c>
      <c r="AA8" s="155">
        <v>11183000</v>
      </c>
    </row>
    <row r="9" spans="1:27" ht="13.5">
      <c r="A9" s="183" t="s">
        <v>105</v>
      </c>
      <c r="B9" s="182"/>
      <c r="C9" s="155">
        <v>3482358</v>
      </c>
      <c r="D9" s="155">
        <v>0</v>
      </c>
      <c r="E9" s="156">
        <v>5770850</v>
      </c>
      <c r="F9" s="60">
        <v>5770850</v>
      </c>
      <c r="G9" s="60">
        <v>470206</v>
      </c>
      <c r="H9" s="60">
        <v>475729</v>
      </c>
      <c r="I9" s="60">
        <v>476160</v>
      </c>
      <c r="J9" s="60">
        <v>1422095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1422095</v>
      </c>
      <c r="X9" s="60">
        <v>1442713</v>
      </c>
      <c r="Y9" s="60">
        <v>-20618</v>
      </c>
      <c r="Z9" s="140">
        <v>-1.43</v>
      </c>
      <c r="AA9" s="155">
        <v>5770850</v>
      </c>
    </row>
    <row r="10" spans="1:27" ht="13.5">
      <c r="A10" s="183" t="s">
        <v>106</v>
      </c>
      <c r="B10" s="182"/>
      <c r="C10" s="155">
        <v>4421756</v>
      </c>
      <c r="D10" s="155">
        <v>0</v>
      </c>
      <c r="E10" s="156">
        <v>7775350</v>
      </c>
      <c r="F10" s="54">
        <v>7775350</v>
      </c>
      <c r="G10" s="54">
        <v>655253</v>
      </c>
      <c r="H10" s="54">
        <v>658463</v>
      </c>
      <c r="I10" s="54">
        <v>658718</v>
      </c>
      <c r="J10" s="54">
        <v>1972434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1972434</v>
      </c>
      <c r="X10" s="54">
        <v>1943838</v>
      </c>
      <c r="Y10" s="54">
        <v>28596</v>
      </c>
      <c r="Z10" s="184">
        <v>1.47</v>
      </c>
      <c r="AA10" s="130">
        <v>7775350</v>
      </c>
    </row>
    <row r="11" spans="1:27" ht="13.5">
      <c r="A11" s="183" t="s">
        <v>107</v>
      </c>
      <c r="B11" s="185"/>
      <c r="C11" s="155">
        <v>206448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158227</v>
      </c>
      <c r="D12" s="155">
        <v>0</v>
      </c>
      <c r="E12" s="156">
        <v>185500</v>
      </c>
      <c r="F12" s="60">
        <v>185500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0">
        <v>46375</v>
      </c>
      <c r="Y12" s="60">
        <v>-46375</v>
      </c>
      <c r="Z12" s="140">
        <v>-100</v>
      </c>
      <c r="AA12" s="155">
        <v>185500</v>
      </c>
    </row>
    <row r="13" spans="1:27" ht="13.5">
      <c r="A13" s="181" t="s">
        <v>109</v>
      </c>
      <c r="B13" s="185"/>
      <c r="C13" s="155">
        <v>1418612</v>
      </c>
      <c r="D13" s="155">
        <v>0</v>
      </c>
      <c r="E13" s="156">
        <v>1200000</v>
      </c>
      <c r="F13" s="60">
        <v>1200000</v>
      </c>
      <c r="G13" s="60">
        <v>45658</v>
      </c>
      <c r="H13" s="60">
        <v>63729</v>
      </c>
      <c r="I13" s="60">
        <v>314230</v>
      </c>
      <c r="J13" s="60">
        <v>423617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423617</v>
      </c>
      <c r="X13" s="60">
        <v>300000</v>
      </c>
      <c r="Y13" s="60">
        <v>123617</v>
      </c>
      <c r="Z13" s="140">
        <v>41.21</v>
      </c>
      <c r="AA13" s="155">
        <v>1200000</v>
      </c>
    </row>
    <row r="14" spans="1:27" ht="13.5">
      <c r="A14" s="181" t="s">
        <v>110</v>
      </c>
      <c r="B14" s="185"/>
      <c r="C14" s="155">
        <v>2075126</v>
      </c>
      <c r="D14" s="155">
        <v>0</v>
      </c>
      <c r="E14" s="156">
        <v>2110000</v>
      </c>
      <c r="F14" s="60">
        <v>2110000</v>
      </c>
      <c r="G14" s="60">
        <v>163064</v>
      </c>
      <c r="H14" s="60">
        <v>169942</v>
      </c>
      <c r="I14" s="60">
        <v>171108</v>
      </c>
      <c r="J14" s="60">
        <v>504114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504114</v>
      </c>
      <c r="X14" s="60">
        <v>527500</v>
      </c>
      <c r="Y14" s="60">
        <v>-23386</v>
      </c>
      <c r="Z14" s="140">
        <v>-4.43</v>
      </c>
      <c r="AA14" s="155">
        <v>2110000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139928</v>
      </c>
      <c r="D16" s="155">
        <v>0</v>
      </c>
      <c r="E16" s="156">
        <v>105500</v>
      </c>
      <c r="F16" s="60">
        <v>105500</v>
      </c>
      <c r="G16" s="60">
        <v>7087</v>
      </c>
      <c r="H16" s="60">
        <v>10028</v>
      </c>
      <c r="I16" s="60">
        <v>10464</v>
      </c>
      <c r="J16" s="60">
        <v>27579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27579</v>
      </c>
      <c r="X16" s="60">
        <v>26375</v>
      </c>
      <c r="Y16" s="60">
        <v>1204</v>
      </c>
      <c r="Z16" s="140">
        <v>4.56</v>
      </c>
      <c r="AA16" s="155">
        <v>105500</v>
      </c>
    </row>
    <row r="17" spans="1:27" ht="13.5">
      <c r="A17" s="181" t="s">
        <v>113</v>
      </c>
      <c r="B17" s="185"/>
      <c r="C17" s="155">
        <v>831535</v>
      </c>
      <c r="D17" s="155">
        <v>0</v>
      </c>
      <c r="E17" s="156">
        <v>580250</v>
      </c>
      <c r="F17" s="60">
        <v>580250</v>
      </c>
      <c r="G17" s="60">
        <v>63621</v>
      </c>
      <c r="H17" s="60">
        <v>50884</v>
      </c>
      <c r="I17" s="60">
        <v>43184</v>
      </c>
      <c r="J17" s="60">
        <v>157689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157689</v>
      </c>
      <c r="X17" s="60">
        <v>145063</v>
      </c>
      <c r="Y17" s="60">
        <v>12626</v>
      </c>
      <c r="Z17" s="140">
        <v>8.7</v>
      </c>
      <c r="AA17" s="155">
        <v>580250</v>
      </c>
    </row>
    <row r="18" spans="1:27" ht="13.5">
      <c r="A18" s="183" t="s">
        <v>114</v>
      </c>
      <c r="B18" s="182"/>
      <c r="C18" s="155">
        <v>583878</v>
      </c>
      <c r="D18" s="155">
        <v>0</v>
      </c>
      <c r="E18" s="156">
        <v>633000</v>
      </c>
      <c r="F18" s="60">
        <v>633000</v>
      </c>
      <c r="G18" s="60">
        <v>37157</v>
      </c>
      <c r="H18" s="60">
        <v>77643</v>
      </c>
      <c r="I18" s="60">
        <v>58680</v>
      </c>
      <c r="J18" s="60">
        <v>173480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173480</v>
      </c>
      <c r="X18" s="60">
        <v>158250</v>
      </c>
      <c r="Y18" s="60">
        <v>15230</v>
      </c>
      <c r="Z18" s="140">
        <v>9.62</v>
      </c>
      <c r="AA18" s="155">
        <v>633000</v>
      </c>
    </row>
    <row r="19" spans="1:27" ht="13.5">
      <c r="A19" s="181" t="s">
        <v>34</v>
      </c>
      <c r="B19" s="185"/>
      <c r="C19" s="155">
        <v>44686642</v>
      </c>
      <c r="D19" s="155">
        <v>0</v>
      </c>
      <c r="E19" s="156">
        <v>49086910</v>
      </c>
      <c r="F19" s="60">
        <v>50191290</v>
      </c>
      <c r="G19" s="60">
        <v>17235124</v>
      </c>
      <c r="H19" s="60">
        <v>285247</v>
      </c>
      <c r="I19" s="60">
        <v>355102</v>
      </c>
      <c r="J19" s="60">
        <v>17875473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17875473</v>
      </c>
      <c r="X19" s="60">
        <v>12547823</v>
      </c>
      <c r="Y19" s="60">
        <v>5327650</v>
      </c>
      <c r="Z19" s="140">
        <v>42.46</v>
      </c>
      <c r="AA19" s="155">
        <v>50191290</v>
      </c>
    </row>
    <row r="20" spans="1:27" ht="13.5">
      <c r="A20" s="181" t="s">
        <v>35</v>
      </c>
      <c r="B20" s="185"/>
      <c r="C20" s="155">
        <v>3001283</v>
      </c>
      <c r="D20" s="155">
        <v>0</v>
      </c>
      <c r="E20" s="156">
        <v>2445220</v>
      </c>
      <c r="F20" s="54">
        <v>2445220</v>
      </c>
      <c r="G20" s="54">
        <v>520711</v>
      </c>
      <c r="H20" s="54">
        <v>114119</v>
      </c>
      <c r="I20" s="54">
        <v>149262</v>
      </c>
      <c r="J20" s="54">
        <v>784092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784092</v>
      </c>
      <c r="X20" s="54">
        <v>611305</v>
      </c>
      <c r="Y20" s="54">
        <v>172787</v>
      </c>
      <c r="Z20" s="184">
        <v>28.27</v>
      </c>
      <c r="AA20" s="130">
        <v>2445220</v>
      </c>
    </row>
    <row r="21" spans="1:27" ht="13.5">
      <c r="A21" s="181" t="s">
        <v>115</v>
      </c>
      <c r="B21" s="185"/>
      <c r="C21" s="155">
        <v>1015764</v>
      </c>
      <c r="D21" s="155">
        <v>0</v>
      </c>
      <c r="E21" s="156">
        <v>45000</v>
      </c>
      <c r="F21" s="60">
        <v>45000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11250</v>
      </c>
      <c r="Y21" s="60">
        <v>-11250</v>
      </c>
      <c r="Z21" s="140">
        <v>-100</v>
      </c>
      <c r="AA21" s="155">
        <v>45000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130101704</v>
      </c>
      <c r="D22" s="188">
        <f>SUM(D5:D21)</f>
        <v>0</v>
      </c>
      <c r="E22" s="189">
        <f t="shared" si="0"/>
        <v>158883310</v>
      </c>
      <c r="F22" s="190">
        <f t="shared" si="0"/>
        <v>159987690</v>
      </c>
      <c r="G22" s="190">
        <f t="shared" si="0"/>
        <v>34097288</v>
      </c>
      <c r="H22" s="190">
        <f t="shared" si="0"/>
        <v>8719589</v>
      </c>
      <c r="I22" s="190">
        <f t="shared" si="0"/>
        <v>9930053</v>
      </c>
      <c r="J22" s="190">
        <f t="shared" si="0"/>
        <v>52746930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52746930</v>
      </c>
      <c r="X22" s="190">
        <f t="shared" si="0"/>
        <v>39996925</v>
      </c>
      <c r="Y22" s="190">
        <f t="shared" si="0"/>
        <v>12750005</v>
      </c>
      <c r="Z22" s="191">
        <f>+IF(X22&lt;&gt;0,+(Y22/X22)*100,0)</f>
        <v>31.877463079974273</v>
      </c>
      <c r="AA22" s="188">
        <f>SUM(AA5:AA21)</f>
        <v>159987690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46923063</v>
      </c>
      <c r="D25" s="155">
        <v>0</v>
      </c>
      <c r="E25" s="156">
        <v>52471880</v>
      </c>
      <c r="F25" s="60">
        <v>52471880</v>
      </c>
      <c r="G25" s="60">
        <v>3954644</v>
      </c>
      <c r="H25" s="60">
        <v>4052136</v>
      </c>
      <c r="I25" s="60">
        <v>4016997</v>
      </c>
      <c r="J25" s="60">
        <v>12023777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12023777</v>
      </c>
      <c r="X25" s="60">
        <v>13117970</v>
      </c>
      <c r="Y25" s="60">
        <v>-1094193</v>
      </c>
      <c r="Z25" s="140">
        <v>-8.34</v>
      </c>
      <c r="AA25" s="155">
        <v>52471880</v>
      </c>
    </row>
    <row r="26" spans="1:27" ht="13.5">
      <c r="A26" s="183" t="s">
        <v>38</v>
      </c>
      <c r="B26" s="182"/>
      <c r="C26" s="155">
        <v>2461845</v>
      </c>
      <c r="D26" s="155">
        <v>0</v>
      </c>
      <c r="E26" s="156">
        <v>2688390</v>
      </c>
      <c r="F26" s="60">
        <v>2688390</v>
      </c>
      <c r="G26" s="60">
        <v>224033</v>
      </c>
      <c r="H26" s="60">
        <v>224033</v>
      </c>
      <c r="I26" s="60">
        <v>224033</v>
      </c>
      <c r="J26" s="60">
        <v>672099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672099</v>
      </c>
      <c r="X26" s="60">
        <v>672098</v>
      </c>
      <c r="Y26" s="60">
        <v>1</v>
      </c>
      <c r="Z26" s="140">
        <v>0</v>
      </c>
      <c r="AA26" s="155">
        <v>2688390</v>
      </c>
    </row>
    <row r="27" spans="1:27" ht="13.5">
      <c r="A27" s="183" t="s">
        <v>118</v>
      </c>
      <c r="B27" s="182"/>
      <c r="C27" s="155">
        <v>10188956</v>
      </c>
      <c r="D27" s="155">
        <v>0</v>
      </c>
      <c r="E27" s="156">
        <v>6673500</v>
      </c>
      <c r="F27" s="60">
        <v>6673500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1668375</v>
      </c>
      <c r="Y27" s="60">
        <v>-1668375</v>
      </c>
      <c r="Z27" s="140">
        <v>-100</v>
      </c>
      <c r="AA27" s="155">
        <v>6673500</v>
      </c>
    </row>
    <row r="28" spans="1:27" ht="13.5">
      <c r="A28" s="183" t="s">
        <v>39</v>
      </c>
      <c r="B28" s="182"/>
      <c r="C28" s="155">
        <v>19346992</v>
      </c>
      <c r="D28" s="155">
        <v>0</v>
      </c>
      <c r="E28" s="156">
        <v>20056100</v>
      </c>
      <c r="F28" s="60">
        <v>20056100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5014025</v>
      </c>
      <c r="Y28" s="60">
        <v>-5014025</v>
      </c>
      <c r="Z28" s="140">
        <v>-100</v>
      </c>
      <c r="AA28" s="155">
        <v>20056100</v>
      </c>
    </row>
    <row r="29" spans="1:27" ht="13.5">
      <c r="A29" s="183" t="s">
        <v>40</v>
      </c>
      <c r="B29" s="182"/>
      <c r="C29" s="155">
        <v>1197534</v>
      </c>
      <c r="D29" s="155">
        <v>0</v>
      </c>
      <c r="E29" s="156">
        <v>250000</v>
      </c>
      <c r="F29" s="60">
        <v>250000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62500</v>
      </c>
      <c r="Y29" s="60">
        <v>-62500</v>
      </c>
      <c r="Z29" s="140">
        <v>-100</v>
      </c>
      <c r="AA29" s="155">
        <v>250000</v>
      </c>
    </row>
    <row r="30" spans="1:27" ht="13.5">
      <c r="A30" s="183" t="s">
        <v>119</v>
      </c>
      <c r="B30" s="182"/>
      <c r="C30" s="155">
        <v>41377313</v>
      </c>
      <c r="D30" s="155">
        <v>0</v>
      </c>
      <c r="E30" s="156">
        <v>51806000</v>
      </c>
      <c r="F30" s="60">
        <v>51806000</v>
      </c>
      <c r="G30" s="60">
        <v>223960</v>
      </c>
      <c r="H30" s="60">
        <v>6323863</v>
      </c>
      <c r="I30" s="60">
        <v>7027167</v>
      </c>
      <c r="J30" s="60">
        <v>13574990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13574990</v>
      </c>
      <c r="X30" s="60">
        <v>12951500</v>
      </c>
      <c r="Y30" s="60">
        <v>623490</v>
      </c>
      <c r="Z30" s="140">
        <v>4.81</v>
      </c>
      <c r="AA30" s="155">
        <v>51806000</v>
      </c>
    </row>
    <row r="31" spans="1:27" ht="13.5">
      <c r="A31" s="183" t="s">
        <v>120</v>
      </c>
      <c r="B31" s="182"/>
      <c r="C31" s="155">
        <v>3036577</v>
      </c>
      <c r="D31" s="155">
        <v>0</v>
      </c>
      <c r="E31" s="156">
        <v>2219350</v>
      </c>
      <c r="F31" s="60">
        <v>2219350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554838</v>
      </c>
      <c r="Y31" s="60">
        <v>-554838</v>
      </c>
      <c r="Z31" s="140">
        <v>-100</v>
      </c>
      <c r="AA31" s="155">
        <v>2219350</v>
      </c>
    </row>
    <row r="32" spans="1:27" ht="13.5">
      <c r="A32" s="183" t="s">
        <v>121</v>
      </c>
      <c r="B32" s="182"/>
      <c r="C32" s="155">
        <v>627344</v>
      </c>
      <c r="D32" s="155">
        <v>0</v>
      </c>
      <c r="E32" s="156">
        <v>687860</v>
      </c>
      <c r="F32" s="60">
        <v>687860</v>
      </c>
      <c r="G32" s="60">
        <v>110382</v>
      </c>
      <c r="H32" s="60">
        <v>56135</v>
      </c>
      <c r="I32" s="60">
        <v>53652</v>
      </c>
      <c r="J32" s="60">
        <v>220169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220169</v>
      </c>
      <c r="X32" s="60">
        <v>171965</v>
      </c>
      <c r="Y32" s="60">
        <v>48204</v>
      </c>
      <c r="Z32" s="140">
        <v>28.03</v>
      </c>
      <c r="AA32" s="155">
        <v>687860</v>
      </c>
    </row>
    <row r="33" spans="1:27" ht="13.5">
      <c r="A33" s="183" t="s">
        <v>42</v>
      </c>
      <c r="B33" s="182"/>
      <c r="C33" s="155">
        <v>2896469</v>
      </c>
      <c r="D33" s="155">
        <v>0</v>
      </c>
      <c r="E33" s="156">
        <v>21100</v>
      </c>
      <c r="F33" s="60">
        <v>21100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5275</v>
      </c>
      <c r="Y33" s="60">
        <v>-5275</v>
      </c>
      <c r="Z33" s="140">
        <v>-100</v>
      </c>
      <c r="AA33" s="155">
        <v>21100</v>
      </c>
    </row>
    <row r="34" spans="1:27" ht="13.5">
      <c r="A34" s="183" t="s">
        <v>43</v>
      </c>
      <c r="B34" s="182"/>
      <c r="C34" s="155">
        <v>21222204</v>
      </c>
      <c r="D34" s="155">
        <v>0</v>
      </c>
      <c r="E34" s="156">
        <v>43352330</v>
      </c>
      <c r="F34" s="60">
        <v>44456710</v>
      </c>
      <c r="G34" s="60">
        <v>3105955</v>
      </c>
      <c r="H34" s="60">
        <v>3794269</v>
      </c>
      <c r="I34" s="60">
        <v>3497591</v>
      </c>
      <c r="J34" s="60">
        <v>10397815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10397815</v>
      </c>
      <c r="X34" s="60">
        <v>11114178</v>
      </c>
      <c r="Y34" s="60">
        <v>-716363</v>
      </c>
      <c r="Z34" s="140">
        <v>-6.45</v>
      </c>
      <c r="AA34" s="155">
        <v>44456710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149278297</v>
      </c>
      <c r="D36" s="188">
        <f>SUM(D25:D35)</f>
        <v>0</v>
      </c>
      <c r="E36" s="189">
        <f t="shared" si="1"/>
        <v>180226510</v>
      </c>
      <c r="F36" s="190">
        <f t="shared" si="1"/>
        <v>181330890</v>
      </c>
      <c r="G36" s="190">
        <f t="shared" si="1"/>
        <v>7618974</v>
      </c>
      <c r="H36" s="190">
        <f t="shared" si="1"/>
        <v>14450436</v>
      </c>
      <c r="I36" s="190">
        <f t="shared" si="1"/>
        <v>14819440</v>
      </c>
      <c r="J36" s="190">
        <f t="shared" si="1"/>
        <v>36888850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36888850</v>
      </c>
      <c r="X36" s="190">
        <f t="shared" si="1"/>
        <v>45332724</v>
      </c>
      <c r="Y36" s="190">
        <f t="shared" si="1"/>
        <v>-8443874</v>
      </c>
      <c r="Z36" s="191">
        <f>+IF(X36&lt;&gt;0,+(Y36/X36)*100,0)</f>
        <v>-18.62644300836632</v>
      </c>
      <c r="AA36" s="188">
        <f>SUM(AA25:AA35)</f>
        <v>181330890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-19176593</v>
      </c>
      <c r="D38" s="199">
        <f>+D22-D36</f>
        <v>0</v>
      </c>
      <c r="E38" s="200">
        <f t="shared" si="2"/>
        <v>-21343200</v>
      </c>
      <c r="F38" s="106">
        <f t="shared" si="2"/>
        <v>-21343200</v>
      </c>
      <c r="G38" s="106">
        <f t="shared" si="2"/>
        <v>26478314</v>
      </c>
      <c r="H38" s="106">
        <f t="shared" si="2"/>
        <v>-5730847</v>
      </c>
      <c r="I38" s="106">
        <f t="shared" si="2"/>
        <v>-4889387</v>
      </c>
      <c r="J38" s="106">
        <f t="shared" si="2"/>
        <v>15858080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15858080</v>
      </c>
      <c r="X38" s="106">
        <f>IF(F22=F36,0,X22-X36)</f>
        <v>-5335799</v>
      </c>
      <c r="Y38" s="106">
        <f t="shared" si="2"/>
        <v>21193879</v>
      </c>
      <c r="Z38" s="201">
        <f>+IF(X38&lt;&gt;0,+(Y38/X38)*100,0)</f>
        <v>-397.20159998530676</v>
      </c>
      <c r="AA38" s="199">
        <f>+AA22-AA36</f>
        <v>-21343200</v>
      </c>
    </row>
    <row r="39" spans="1:27" ht="13.5">
      <c r="A39" s="181" t="s">
        <v>46</v>
      </c>
      <c r="B39" s="185"/>
      <c r="C39" s="155">
        <v>15164655</v>
      </c>
      <c r="D39" s="155">
        <v>0</v>
      </c>
      <c r="E39" s="156">
        <v>29265250</v>
      </c>
      <c r="F39" s="60">
        <v>35596200</v>
      </c>
      <c r="G39" s="60">
        <v>0</v>
      </c>
      <c r="H39" s="60">
        <v>2434856</v>
      </c>
      <c r="I39" s="60">
        <v>1007003</v>
      </c>
      <c r="J39" s="60">
        <v>3441859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3441859</v>
      </c>
      <c r="X39" s="60">
        <v>8899050</v>
      </c>
      <c r="Y39" s="60">
        <v>-5457191</v>
      </c>
      <c r="Z39" s="140">
        <v>-61.32</v>
      </c>
      <c r="AA39" s="155">
        <v>35596200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-4011938</v>
      </c>
      <c r="D42" s="206">
        <f>SUM(D38:D41)</f>
        <v>0</v>
      </c>
      <c r="E42" s="207">
        <f t="shared" si="3"/>
        <v>7922050</v>
      </c>
      <c r="F42" s="88">
        <f t="shared" si="3"/>
        <v>14253000</v>
      </c>
      <c r="G42" s="88">
        <f t="shared" si="3"/>
        <v>26478314</v>
      </c>
      <c r="H42" s="88">
        <f t="shared" si="3"/>
        <v>-3295991</v>
      </c>
      <c r="I42" s="88">
        <f t="shared" si="3"/>
        <v>-3882384</v>
      </c>
      <c r="J42" s="88">
        <f t="shared" si="3"/>
        <v>19299939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19299939</v>
      </c>
      <c r="X42" s="88">
        <f t="shared" si="3"/>
        <v>3563251</v>
      </c>
      <c r="Y42" s="88">
        <f t="shared" si="3"/>
        <v>15736688</v>
      </c>
      <c r="Z42" s="208">
        <f>+IF(X42&lt;&gt;0,+(Y42/X42)*100,0)</f>
        <v>441.6384924890219</v>
      </c>
      <c r="AA42" s="206">
        <f>SUM(AA38:AA41)</f>
        <v>14253000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-4011938</v>
      </c>
      <c r="D44" s="210">
        <f>+D42-D43</f>
        <v>0</v>
      </c>
      <c r="E44" s="211">
        <f t="shared" si="4"/>
        <v>7922050</v>
      </c>
      <c r="F44" s="77">
        <f t="shared" si="4"/>
        <v>14253000</v>
      </c>
      <c r="G44" s="77">
        <f t="shared" si="4"/>
        <v>26478314</v>
      </c>
      <c r="H44" s="77">
        <f t="shared" si="4"/>
        <v>-3295991</v>
      </c>
      <c r="I44" s="77">
        <f t="shared" si="4"/>
        <v>-3882384</v>
      </c>
      <c r="J44" s="77">
        <f t="shared" si="4"/>
        <v>19299939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19299939</v>
      </c>
      <c r="X44" s="77">
        <f t="shared" si="4"/>
        <v>3563251</v>
      </c>
      <c r="Y44" s="77">
        <f t="shared" si="4"/>
        <v>15736688</v>
      </c>
      <c r="Z44" s="212">
        <f>+IF(X44&lt;&gt;0,+(Y44/X44)*100,0)</f>
        <v>441.6384924890219</v>
      </c>
      <c r="AA44" s="210">
        <f>+AA42-AA43</f>
        <v>14253000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-4011938</v>
      </c>
      <c r="D46" s="206">
        <f>SUM(D44:D45)</f>
        <v>0</v>
      </c>
      <c r="E46" s="207">
        <f t="shared" si="5"/>
        <v>7922050</v>
      </c>
      <c r="F46" s="88">
        <f t="shared" si="5"/>
        <v>14253000</v>
      </c>
      <c r="G46" s="88">
        <f t="shared" si="5"/>
        <v>26478314</v>
      </c>
      <c r="H46" s="88">
        <f t="shared" si="5"/>
        <v>-3295991</v>
      </c>
      <c r="I46" s="88">
        <f t="shared" si="5"/>
        <v>-3882384</v>
      </c>
      <c r="J46" s="88">
        <f t="shared" si="5"/>
        <v>19299939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19299939</v>
      </c>
      <c r="X46" s="88">
        <f t="shared" si="5"/>
        <v>3563251</v>
      </c>
      <c r="Y46" s="88">
        <f t="shared" si="5"/>
        <v>15736688</v>
      </c>
      <c r="Z46" s="208">
        <f>+IF(X46&lt;&gt;0,+(Y46/X46)*100,0)</f>
        <v>441.6384924890219</v>
      </c>
      <c r="AA46" s="206">
        <f>SUM(AA44:AA45)</f>
        <v>14253000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-4011938</v>
      </c>
      <c r="D48" s="217">
        <f>SUM(D46:D47)</f>
        <v>0</v>
      </c>
      <c r="E48" s="218">
        <f t="shared" si="6"/>
        <v>7922050</v>
      </c>
      <c r="F48" s="219">
        <f t="shared" si="6"/>
        <v>14253000</v>
      </c>
      <c r="G48" s="219">
        <f t="shared" si="6"/>
        <v>26478314</v>
      </c>
      <c r="H48" s="220">
        <f t="shared" si="6"/>
        <v>-3295991</v>
      </c>
      <c r="I48" s="220">
        <f t="shared" si="6"/>
        <v>-3882384</v>
      </c>
      <c r="J48" s="220">
        <f t="shared" si="6"/>
        <v>19299939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19299939</v>
      </c>
      <c r="X48" s="220">
        <f t="shared" si="6"/>
        <v>3563251</v>
      </c>
      <c r="Y48" s="220">
        <f t="shared" si="6"/>
        <v>15736688</v>
      </c>
      <c r="Z48" s="221">
        <f>+IF(X48&lt;&gt;0,+(Y48/X48)*100,0)</f>
        <v>441.6384924890219</v>
      </c>
      <c r="AA48" s="222">
        <f>SUM(AA46:AA47)</f>
        <v>14253000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431437</v>
      </c>
      <c r="D5" s="153">
        <f>SUM(D6:D8)</f>
        <v>0</v>
      </c>
      <c r="E5" s="154">
        <f t="shared" si="0"/>
        <v>555000</v>
      </c>
      <c r="F5" s="100">
        <f t="shared" si="0"/>
        <v>555000</v>
      </c>
      <c r="G5" s="100">
        <f t="shared" si="0"/>
        <v>13420</v>
      </c>
      <c r="H5" s="100">
        <f t="shared" si="0"/>
        <v>0</v>
      </c>
      <c r="I5" s="100">
        <f t="shared" si="0"/>
        <v>26754</v>
      </c>
      <c r="J5" s="100">
        <f t="shared" si="0"/>
        <v>40174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40174</v>
      </c>
      <c r="X5" s="100">
        <f t="shared" si="0"/>
        <v>138750</v>
      </c>
      <c r="Y5" s="100">
        <f t="shared" si="0"/>
        <v>-98576</v>
      </c>
      <c r="Z5" s="137">
        <f>+IF(X5&lt;&gt;0,+(Y5/X5)*100,0)</f>
        <v>-71.04576576576576</v>
      </c>
      <c r="AA5" s="153">
        <f>SUM(AA6:AA8)</f>
        <v>555000</v>
      </c>
    </row>
    <row r="6" spans="1:27" ht="13.5">
      <c r="A6" s="138" t="s">
        <v>75</v>
      </c>
      <c r="B6" s="136"/>
      <c r="C6" s="155">
        <v>247038</v>
      </c>
      <c r="D6" s="155"/>
      <c r="E6" s="156">
        <v>150000</v>
      </c>
      <c r="F6" s="60">
        <v>150000</v>
      </c>
      <c r="G6" s="60">
        <v>13420</v>
      </c>
      <c r="H6" s="60"/>
      <c r="I6" s="60">
        <v>1490</v>
      </c>
      <c r="J6" s="60">
        <v>14910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14910</v>
      </c>
      <c r="X6" s="60">
        <v>37500</v>
      </c>
      <c r="Y6" s="60">
        <v>-22590</v>
      </c>
      <c r="Z6" s="140">
        <v>-60.24</v>
      </c>
      <c r="AA6" s="62">
        <v>150000</v>
      </c>
    </row>
    <row r="7" spans="1:27" ht="13.5">
      <c r="A7" s="138" t="s">
        <v>76</v>
      </c>
      <c r="B7" s="136"/>
      <c r="C7" s="157">
        <v>117970</v>
      </c>
      <c r="D7" s="157"/>
      <c r="E7" s="158">
        <v>305000</v>
      </c>
      <c r="F7" s="159">
        <v>305000</v>
      </c>
      <c r="G7" s="159"/>
      <c r="H7" s="159"/>
      <c r="I7" s="159">
        <v>9426</v>
      </c>
      <c r="J7" s="159">
        <v>9426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9426</v>
      </c>
      <c r="X7" s="159">
        <v>76250</v>
      </c>
      <c r="Y7" s="159">
        <v>-66824</v>
      </c>
      <c r="Z7" s="141">
        <v>-87.64</v>
      </c>
      <c r="AA7" s="225">
        <v>305000</v>
      </c>
    </row>
    <row r="8" spans="1:27" ht="13.5">
      <c r="A8" s="138" t="s">
        <v>77</v>
      </c>
      <c r="B8" s="136"/>
      <c r="C8" s="155">
        <v>66429</v>
      </c>
      <c r="D8" s="155"/>
      <c r="E8" s="156">
        <v>100000</v>
      </c>
      <c r="F8" s="60">
        <v>100000</v>
      </c>
      <c r="G8" s="60"/>
      <c r="H8" s="60"/>
      <c r="I8" s="60">
        <v>15838</v>
      </c>
      <c r="J8" s="60">
        <v>15838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15838</v>
      </c>
      <c r="X8" s="60">
        <v>25000</v>
      </c>
      <c r="Y8" s="60">
        <v>-9162</v>
      </c>
      <c r="Z8" s="140">
        <v>-36.65</v>
      </c>
      <c r="AA8" s="62">
        <v>100000</v>
      </c>
    </row>
    <row r="9" spans="1:27" ht="13.5">
      <c r="A9" s="135" t="s">
        <v>78</v>
      </c>
      <c r="B9" s="136"/>
      <c r="C9" s="153">
        <f aca="true" t="shared" si="1" ref="C9:Y9">SUM(C10:C14)</f>
        <v>3253639</v>
      </c>
      <c r="D9" s="153">
        <f>SUM(D10:D14)</f>
        <v>0</v>
      </c>
      <c r="E9" s="154">
        <f t="shared" si="1"/>
        <v>12071000</v>
      </c>
      <c r="F9" s="100">
        <f t="shared" si="1"/>
        <v>17941030</v>
      </c>
      <c r="G9" s="100">
        <f t="shared" si="1"/>
        <v>110627</v>
      </c>
      <c r="H9" s="100">
        <f t="shared" si="1"/>
        <v>285633</v>
      </c>
      <c r="I9" s="100">
        <f t="shared" si="1"/>
        <v>925740</v>
      </c>
      <c r="J9" s="100">
        <f t="shared" si="1"/>
        <v>1322000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1322000</v>
      </c>
      <c r="X9" s="100">
        <f t="shared" si="1"/>
        <v>4485258</v>
      </c>
      <c r="Y9" s="100">
        <f t="shared" si="1"/>
        <v>-3163258</v>
      </c>
      <c r="Z9" s="137">
        <f>+IF(X9&lt;&gt;0,+(Y9/X9)*100,0)</f>
        <v>-70.52566429846398</v>
      </c>
      <c r="AA9" s="102">
        <f>SUM(AA10:AA14)</f>
        <v>17941030</v>
      </c>
    </row>
    <row r="10" spans="1:27" ht="13.5">
      <c r="A10" s="138" t="s">
        <v>79</v>
      </c>
      <c r="B10" s="136"/>
      <c r="C10" s="155">
        <v>2705024</v>
      </c>
      <c r="D10" s="155"/>
      <c r="E10" s="156">
        <v>4305000</v>
      </c>
      <c r="F10" s="60">
        <v>9975030</v>
      </c>
      <c r="G10" s="60"/>
      <c r="H10" s="60">
        <v>269262</v>
      </c>
      <c r="I10" s="60">
        <v>925740</v>
      </c>
      <c r="J10" s="60">
        <v>1195002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1195002</v>
      </c>
      <c r="X10" s="60">
        <v>2493758</v>
      </c>
      <c r="Y10" s="60">
        <v>-1298756</v>
      </c>
      <c r="Z10" s="140">
        <v>-52.08</v>
      </c>
      <c r="AA10" s="62">
        <v>9975030</v>
      </c>
    </row>
    <row r="11" spans="1:27" ht="13.5">
      <c r="A11" s="138" t="s">
        <v>80</v>
      </c>
      <c r="B11" s="136"/>
      <c r="C11" s="155">
        <v>439033</v>
      </c>
      <c r="D11" s="155"/>
      <c r="E11" s="156">
        <v>3400000</v>
      </c>
      <c r="F11" s="60">
        <v>3400000</v>
      </c>
      <c r="G11" s="60">
        <v>82405</v>
      </c>
      <c r="H11" s="60"/>
      <c r="I11" s="60"/>
      <c r="J11" s="60">
        <v>82405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82405</v>
      </c>
      <c r="X11" s="60">
        <v>850000</v>
      </c>
      <c r="Y11" s="60">
        <v>-767595</v>
      </c>
      <c r="Z11" s="140">
        <v>-90.31</v>
      </c>
      <c r="AA11" s="62">
        <v>3400000</v>
      </c>
    </row>
    <row r="12" spans="1:27" ht="13.5">
      <c r="A12" s="138" t="s">
        <v>81</v>
      </c>
      <c r="B12" s="136"/>
      <c r="C12" s="155">
        <v>14744</v>
      </c>
      <c r="D12" s="155"/>
      <c r="E12" s="156">
        <v>355000</v>
      </c>
      <c r="F12" s="60">
        <v>355000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88750</v>
      </c>
      <c r="Y12" s="60">
        <v>-88750</v>
      </c>
      <c r="Z12" s="140">
        <v>-100</v>
      </c>
      <c r="AA12" s="62">
        <v>355000</v>
      </c>
    </row>
    <row r="13" spans="1:27" ht="13.5">
      <c r="A13" s="138" t="s">
        <v>82</v>
      </c>
      <c r="B13" s="136"/>
      <c r="C13" s="155"/>
      <c r="D13" s="155"/>
      <c r="E13" s="156">
        <v>4011000</v>
      </c>
      <c r="F13" s="60">
        <v>4211000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1052750</v>
      </c>
      <c r="Y13" s="60">
        <v>-1052750</v>
      </c>
      <c r="Z13" s="140">
        <v>-100</v>
      </c>
      <c r="AA13" s="62">
        <v>4211000</v>
      </c>
    </row>
    <row r="14" spans="1:27" ht="13.5">
      <c r="A14" s="138" t="s">
        <v>83</v>
      </c>
      <c r="B14" s="136"/>
      <c r="C14" s="157">
        <v>94838</v>
      </c>
      <c r="D14" s="157"/>
      <c r="E14" s="158"/>
      <c r="F14" s="159"/>
      <c r="G14" s="159">
        <v>28222</v>
      </c>
      <c r="H14" s="159">
        <v>16371</v>
      </c>
      <c r="I14" s="159"/>
      <c r="J14" s="159">
        <v>44593</v>
      </c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>
        <v>44593</v>
      </c>
      <c r="X14" s="159"/>
      <c r="Y14" s="159">
        <v>44593</v>
      </c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2960881</v>
      </c>
      <c r="D15" s="153">
        <f>SUM(D16:D18)</f>
        <v>0</v>
      </c>
      <c r="E15" s="154">
        <f t="shared" si="2"/>
        <v>7600000</v>
      </c>
      <c r="F15" s="100">
        <f t="shared" si="2"/>
        <v>7955720</v>
      </c>
      <c r="G15" s="100">
        <f t="shared" si="2"/>
        <v>43049</v>
      </c>
      <c r="H15" s="100">
        <f t="shared" si="2"/>
        <v>95442</v>
      </c>
      <c r="I15" s="100">
        <f t="shared" si="2"/>
        <v>1062081</v>
      </c>
      <c r="J15" s="100">
        <f t="shared" si="2"/>
        <v>1200572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1200572</v>
      </c>
      <c r="X15" s="100">
        <f t="shared" si="2"/>
        <v>1988930</v>
      </c>
      <c r="Y15" s="100">
        <f t="shared" si="2"/>
        <v>-788358</v>
      </c>
      <c r="Z15" s="137">
        <f>+IF(X15&lt;&gt;0,+(Y15/X15)*100,0)</f>
        <v>-39.637292413508774</v>
      </c>
      <c r="AA15" s="102">
        <f>SUM(AA16:AA18)</f>
        <v>7955720</v>
      </c>
    </row>
    <row r="16" spans="1:27" ht="13.5">
      <c r="A16" s="138" t="s">
        <v>85</v>
      </c>
      <c r="B16" s="136"/>
      <c r="C16" s="155">
        <v>111705</v>
      </c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>
        <v>2826439</v>
      </c>
      <c r="D17" s="155"/>
      <c r="E17" s="156">
        <v>7560000</v>
      </c>
      <c r="F17" s="60">
        <v>7915720</v>
      </c>
      <c r="G17" s="60">
        <v>43049</v>
      </c>
      <c r="H17" s="60">
        <v>95442</v>
      </c>
      <c r="I17" s="60">
        <v>1062081</v>
      </c>
      <c r="J17" s="60">
        <v>1200572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1200572</v>
      </c>
      <c r="X17" s="60">
        <v>1978930</v>
      </c>
      <c r="Y17" s="60">
        <v>-778358</v>
      </c>
      <c r="Z17" s="140">
        <v>-39.33</v>
      </c>
      <c r="AA17" s="62">
        <v>7915720</v>
      </c>
    </row>
    <row r="18" spans="1:27" ht="13.5">
      <c r="A18" s="138" t="s">
        <v>87</v>
      </c>
      <c r="B18" s="136"/>
      <c r="C18" s="155">
        <v>22737</v>
      </c>
      <c r="D18" s="155"/>
      <c r="E18" s="156">
        <v>40000</v>
      </c>
      <c r="F18" s="60">
        <v>40000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>
        <v>10000</v>
      </c>
      <c r="Y18" s="60">
        <v>-10000</v>
      </c>
      <c r="Z18" s="140">
        <v>-100</v>
      </c>
      <c r="AA18" s="62">
        <v>40000</v>
      </c>
    </row>
    <row r="19" spans="1:27" ht="13.5">
      <c r="A19" s="135" t="s">
        <v>88</v>
      </c>
      <c r="B19" s="142"/>
      <c r="C19" s="153">
        <f aca="true" t="shared" si="3" ref="C19:Y19">SUM(C20:C23)</f>
        <v>16772224</v>
      </c>
      <c r="D19" s="153">
        <f>SUM(D20:D23)</f>
        <v>0</v>
      </c>
      <c r="E19" s="154">
        <f t="shared" si="3"/>
        <v>17050250</v>
      </c>
      <c r="F19" s="100">
        <f t="shared" si="3"/>
        <v>17355450</v>
      </c>
      <c r="G19" s="100">
        <f t="shared" si="3"/>
        <v>0</v>
      </c>
      <c r="H19" s="100">
        <f t="shared" si="3"/>
        <v>1728660</v>
      </c>
      <c r="I19" s="100">
        <f t="shared" si="3"/>
        <v>1101081</v>
      </c>
      <c r="J19" s="100">
        <f t="shared" si="3"/>
        <v>2829741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2829741</v>
      </c>
      <c r="X19" s="100">
        <f t="shared" si="3"/>
        <v>4338863</v>
      </c>
      <c r="Y19" s="100">
        <f t="shared" si="3"/>
        <v>-1509122</v>
      </c>
      <c r="Z19" s="137">
        <f>+IF(X19&lt;&gt;0,+(Y19/X19)*100,0)</f>
        <v>-34.78150842743825</v>
      </c>
      <c r="AA19" s="102">
        <f>SUM(AA20:AA23)</f>
        <v>17355450</v>
      </c>
    </row>
    <row r="20" spans="1:27" ht="13.5">
      <c r="A20" s="138" t="s">
        <v>89</v>
      </c>
      <c r="B20" s="136"/>
      <c r="C20" s="155">
        <v>567878</v>
      </c>
      <c r="D20" s="155"/>
      <c r="E20" s="156">
        <v>1000000</v>
      </c>
      <c r="F20" s="60">
        <v>1000000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>
        <v>250000</v>
      </c>
      <c r="Y20" s="60">
        <v>-250000</v>
      </c>
      <c r="Z20" s="140">
        <v>-100</v>
      </c>
      <c r="AA20" s="62">
        <v>1000000</v>
      </c>
    </row>
    <row r="21" spans="1:27" ht="13.5">
      <c r="A21" s="138" t="s">
        <v>90</v>
      </c>
      <c r="B21" s="136"/>
      <c r="C21" s="155">
        <v>7148482</v>
      </c>
      <c r="D21" s="155"/>
      <c r="E21" s="156">
        <v>2496000</v>
      </c>
      <c r="F21" s="60">
        <v>2551200</v>
      </c>
      <c r="G21" s="60"/>
      <c r="H21" s="60">
        <v>596674</v>
      </c>
      <c r="I21" s="60">
        <v>12960</v>
      </c>
      <c r="J21" s="60">
        <v>609634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609634</v>
      </c>
      <c r="X21" s="60">
        <v>637800</v>
      </c>
      <c r="Y21" s="60">
        <v>-28166</v>
      </c>
      <c r="Z21" s="140">
        <v>-4.42</v>
      </c>
      <c r="AA21" s="62">
        <v>2551200</v>
      </c>
    </row>
    <row r="22" spans="1:27" ht="13.5">
      <c r="A22" s="138" t="s">
        <v>91</v>
      </c>
      <c r="B22" s="136"/>
      <c r="C22" s="157">
        <v>8693954</v>
      </c>
      <c r="D22" s="157"/>
      <c r="E22" s="158">
        <v>11754250</v>
      </c>
      <c r="F22" s="159">
        <v>12004250</v>
      </c>
      <c r="G22" s="159"/>
      <c r="H22" s="159">
        <v>1131986</v>
      </c>
      <c r="I22" s="159">
        <v>1088121</v>
      </c>
      <c r="J22" s="159">
        <v>2220107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>
        <v>2220107</v>
      </c>
      <c r="X22" s="159">
        <v>3001063</v>
      </c>
      <c r="Y22" s="159">
        <v>-780956</v>
      </c>
      <c r="Z22" s="141">
        <v>-26.02</v>
      </c>
      <c r="AA22" s="225">
        <v>12004250</v>
      </c>
    </row>
    <row r="23" spans="1:27" ht="13.5">
      <c r="A23" s="138" t="s">
        <v>92</v>
      </c>
      <c r="B23" s="136"/>
      <c r="C23" s="155">
        <v>361910</v>
      </c>
      <c r="D23" s="155"/>
      <c r="E23" s="156">
        <v>1800000</v>
      </c>
      <c r="F23" s="60">
        <v>1800000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450000</v>
      </c>
      <c r="Y23" s="60">
        <v>-450000</v>
      </c>
      <c r="Z23" s="140">
        <v>-100</v>
      </c>
      <c r="AA23" s="62">
        <v>1800000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23418181</v>
      </c>
      <c r="D25" s="217">
        <f>+D5+D9+D15+D19+D24</f>
        <v>0</v>
      </c>
      <c r="E25" s="230">
        <f t="shared" si="4"/>
        <v>37276250</v>
      </c>
      <c r="F25" s="219">
        <f t="shared" si="4"/>
        <v>43807200</v>
      </c>
      <c r="G25" s="219">
        <f t="shared" si="4"/>
        <v>167096</v>
      </c>
      <c r="H25" s="219">
        <f t="shared" si="4"/>
        <v>2109735</v>
      </c>
      <c r="I25" s="219">
        <f t="shared" si="4"/>
        <v>3115656</v>
      </c>
      <c r="J25" s="219">
        <f t="shared" si="4"/>
        <v>5392487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5392487</v>
      </c>
      <c r="X25" s="219">
        <f t="shared" si="4"/>
        <v>10951801</v>
      </c>
      <c r="Y25" s="219">
        <f t="shared" si="4"/>
        <v>-5559314</v>
      </c>
      <c r="Z25" s="231">
        <f>+IF(X25&lt;&gt;0,+(Y25/X25)*100,0)</f>
        <v>-50.76164185233095</v>
      </c>
      <c r="AA25" s="232">
        <f>+AA5+AA9+AA15+AA19+AA24</f>
        <v>43807200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10843279</v>
      </c>
      <c r="D28" s="155"/>
      <c r="E28" s="156">
        <v>26265250</v>
      </c>
      <c r="F28" s="60">
        <v>32440480</v>
      </c>
      <c r="G28" s="60">
        <v>125454</v>
      </c>
      <c r="H28" s="60">
        <v>854467</v>
      </c>
      <c r="I28" s="60">
        <v>2136852</v>
      </c>
      <c r="J28" s="60">
        <v>3116773</v>
      </c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>
        <v>3116773</v>
      </c>
      <c r="X28" s="60">
        <v>8110120</v>
      </c>
      <c r="Y28" s="60">
        <v>-4993347</v>
      </c>
      <c r="Z28" s="140">
        <v>-61.57</v>
      </c>
      <c r="AA28" s="155">
        <v>32440480</v>
      </c>
    </row>
    <row r="29" spans="1:27" ht="13.5">
      <c r="A29" s="234" t="s">
        <v>134</v>
      </c>
      <c r="B29" s="136"/>
      <c r="C29" s="155">
        <v>8625411</v>
      </c>
      <c r="D29" s="155"/>
      <c r="E29" s="156"/>
      <c r="F29" s="60"/>
      <c r="G29" s="60"/>
      <c r="H29" s="60">
        <v>1173691</v>
      </c>
      <c r="I29" s="60">
        <v>883336</v>
      </c>
      <c r="J29" s="60">
        <v>2057027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2057027</v>
      </c>
      <c r="X29" s="60"/>
      <c r="Y29" s="60">
        <v>2057027</v>
      </c>
      <c r="Z29" s="140"/>
      <c r="AA29" s="62"/>
    </row>
    <row r="30" spans="1:27" ht="13.5">
      <c r="A30" s="234" t="s">
        <v>135</v>
      </c>
      <c r="B30" s="136"/>
      <c r="C30" s="157">
        <v>1212541</v>
      </c>
      <c r="D30" s="157"/>
      <c r="E30" s="158">
        <v>3000000</v>
      </c>
      <c r="F30" s="159">
        <v>3355720</v>
      </c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>
        <v>838930</v>
      </c>
      <c r="Y30" s="159">
        <v>-838930</v>
      </c>
      <c r="Z30" s="141">
        <v>-100</v>
      </c>
      <c r="AA30" s="225">
        <v>3355720</v>
      </c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20681231</v>
      </c>
      <c r="D32" s="210">
        <f>SUM(D28:D31)</f>
        <v>0</v>
      </c>
      <c r="E32" s="211">
        <f t="shared" si="5"/>
        <v>29265250</v>
      </c>
      <c r="F32" s="77">
        <f t="shared" si="5"/>
        <v>35796200</v>
      </c>
      <c r="G32" s="77">
        <f t="shared" si="5"/>
        <v>125454</v>
      </c>
      <c r="H32" s="77">
        <f t="shared" si="5"/>
        <v>2028158</v>
      </c>
      <c r="I32" s="77">
        <f t="shared" si="5"/>
        <v>3020188</v>
      </c>
      <c r="J32" s="77">
        <f t="shared" si="5"/>
        <v>5173800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5173800</v>
      </c>
      <c r="X32" s="77">
        <f t="shared" si="5"/>
        <v>8949050</v>
      </c>
      <c r="Y32" s="77">
        <f t="shared" si="5"/>
        <v>-3775250</v>
      </c>
      <c r="Z32" s="212">
        <f>+IF(X32&lt;&gt;0,+(Y32/X32)*100,0)</f>
        <v>-42.18604209385354</v>
      </c>
      <c r="AA32" s="79">
        <f>SUM(AA28:AA31)</f>
        <v>35796200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>
        <v>3000000</v>
      </c>
      <c r="F34" s="60">
        <v>3000000</v>
      </c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>
        <v>750000</v>
      </c>
      <c r="Y34" s="60">
        <v>-750000</v>
      </c>
      <c r="Z34" s="140">
        <v>-100</v>
      </c>
      <c r="AA34" s="62">
        <v>3000000</v>
      </c>
    </row>
    <row r="35" spans="1:27" ht="13.5">
      <c r="A35" s="237" t="s">
        <v>53</v>
      </c>
      <c r="B35" s="136"/>
      <c r="C35" s="155">
        <v>2736950</v>
      </c>
      <c r="D35" s="155"/>
      <c r="E35" s="156">
        <v>5011000</v>
      </c>
      <c r="F35" s="60">
        <v>5011000</v>
      </c>
      <c r="G35" s="60">
        <v>41642</v>
      </c>
      <c r="H35" s="60">
        <v>81577</v>
      </c>
      <c r="I35" s="60">
        <v>95468</v>
      </c>
      <c r="J35" s="60">
        <v>218687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218687</v>
      </c>
      <c r="X35" s="60">
        <v>1252750</v>
      </c>
      <c r="Y35" s="60">
        <v>-1034063</v>
      </c>
      <c r="Z35" s="140">
        <v>-82.54</v>
      </c>
      <c r="AA35" s="62">
        <v>5011000</v>
      </c>
    </row>
    <row r="36" spans="1:27" ht="13.5">
      <c r="A36" s="238" t="s">
        <v>139</v>
      </c>
      <c r="B36" s="149"/>
      <c r="C36" s="222">
        <f aca="true" t="shared" si="6" ref="C36:Y36">SUM(C32:C35)</f>
        <v>23418181</v>
      </c>
      <c r="D36" s="222">
        <f>SUM(D32:D35)</f>
        <v>0</v>
      </c>
      <c r="E36" s="218">
        <f t="shared" si="6"/>
        <v>37276250</v>
      </c>
      <c r="F36" s="220">
        <f t="shared" si="6"/>
        <v>43807200</v>
      </c>
      <c r="G36" s="220">
        <f t="shared" si="6"/>
        <v>167096</v>
      </c>
      <c r="H36" s="220">
        <f t="shared" si="6"/>
        <v>2109735</v>
      </c>
      <c r="I36" s="220">
        <f t="shared" si="6"/>
        <v>3115656</v>
      </c>
      <c r="J36" s="220">
        <f t="shared" si="6"/>
        <v>5392487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5392487</v>
      </c>
      <c r="X36" s="220">
        <f t="shared" si="6"/>
        <v>10951800</v>
      </c>
      <c r="Y36" s="220">
        <f t="shared" si="6"/>
        <v>-5559313</v>
      </c>
      <c r="Z36" s="221">
        <f>+IF(X36&lt;&gt;0,+(Y36/X36)*100,0)</f>
        <v>-50.7616373564163</v>
      </c>
      <c r="AA36" s="239">
        <f>SUM(AA32:AA35)</f>
        <v>43807200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2120785</v>
      </c>
      <c r="D6" s="155"/>
      <c r="E6" s="59">
        <v>1934000</v>
      </c>
      <c r="F6" s="60">
        <v>1934000</v>
      </c>
      <c r="G6" s="60">
        <v>2241381</v>
      </c>
      <c r="H6" s="60">
        <v>2327135</v>
      </c>
      <c r="I6" s="60">
        <v>4329742</v>
      </c>
      <c r="J6" s="60">
        <v>4329742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4329742</v>
      </c>
      <c r="X6" s="60">
        <v>483500</v>
      </c>
      <c r="Y6" s="60">
        <v>3846242</v>
      </c>
      <c r="Z6" s="140">
        <v>795.5</v>
      </c>
      <c r="AA6" s="62">
        <v>1934000</v>
      </c>
    </row>
    <row r="7" spans="1:27" ht="13.5">
      <c r="A7" s="249" t="s">
        <v>144</v>
      </c>
      <c r="B7" s="182"/>
      <c r="C7" s="155">
        <v>24364321</v>
      </c>
      <c r="D7" s="155"/>
      <c r="E7" s="59">
        <v>15000000</v>
      </c>
      <c r="F7" s="60">
        <v>15000000</v>
      </c>
      <c r="G7" s="60">
        <v>36428044</v>
      </c>
      <c r="H7" s="60">
        <v>38096975</v>
      </c>
      <c r="I7" s="60">
        <v>38123759</v>
      </c>
      <c r="J7" s="60">
        <v>38123759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38123759</v>
      </c>
      <c r="X7" s="60">
        <v>3750000</v>
      </c>
      <c r="Y7" s="60">
        <v>34373759</v>
      </c>
      <c r="Z7" s="140">
        <v>916.63</v>
      </c>
      <c r="AA7" s="62">
        <v>15000000</v>
      </c>
    </row>
    <row r="8" spans="1:27" ht="13.5">
      <c r="A8" s="249" t="s">
        <v>145</v>
      </c>
      <c r="B8" s="182"/>
      <c r="C8" s="155">
        <v>12972383</v>
      </c>
      <c r="D8" s="155"/>
      <c r="E8" s="59">
        <v>11666768</v>
      </c>
      <c r="F8" s="60">
        <v>11666768</v>
      </c>
      <c r="G8" s="60">
        <v>13790822</v>
      </c>
      <c r="H8" s="60">
        <v>16456618</v>
      </c>
      <c r="I8" s="60">
        <v>16423381</v>
      </c>
      <c r="J8" s="60">
        <v>16423381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16423381</v>
      </c>
      <c r="X8" s="60">
        <v>2916692</v>
      </c>
      <c r="Y8" s="60">
        <v>13506689</v>
      </c>
      <c r="Z8" s="140">
        <v>463.08</v>
      </c>
      <c r="AA8" s="62">
        <v>11666768</v>
      </c>
    </row>
    <row r="9" spans="1:27" ht="13.5">
      <c r="A9" s="249" t="s">
        <v>146</v>
      </c>
      <c r="B9" s="182"/>
      <c r="C9" s="155">
        <v>1944864</v>
      </c>
      <c r="D9" s="155"/>
      <c r="E9" s="59">
        <v>2737000</v>
      </c>
      <c r="F9" s="60">
        <v>2737000</v>
      </c>
      <c r="G9" s="60">
        <v>3642022</v>
      </c>
      <c r="H9" s="60">
        <v>2920391</v>
      </c>
      <c r="I9" s="60">
        <v>3451193</v>
      </c>
      <c r="J9" s="60">
        <v>3451193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3451193</v>
      </c>
      <c r="X9" s="60">
        <v>684250</v>
      </c>
      <c r="Y9" s="60">
        <v>2766943</v>
      </c>
      <c r="Z9" s="140">
        <v>404.38</v>
      </c>
      <c r="AA9" s="62">
        <v>2737000</v>
      </c>
    </row>
    <row r="10" spans="1:27" ht="13.5">
      <c r="A10" s="249" t="s">
        <v>147</v>
      </c>
      <c r="B10" s="182"/>
      <c r="C10" s="155">
        <v>2664</v>
      </c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1513028</v>
      </c>
      <c r="D11" s="155"/>
      <c r="E11" s="59">
        <v>1700000</v>
      </c>
      <c r="F11" s="60">
        <v>1700000</v>
      </c>
      <c r="G11" s="60">
        <v>1443876</v>
      </c>
      <c r="H11" s="60">
        <v>1488611</v>
      </c>
      <c r="I11" s="60">
        <v>1522805</v>
      </c>
      <c r="J11" s="60">
        <v>1522805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1522805</v>
      </c>
      <c r="X11" s="60">
        <v>425000</v>
      </c>
      <c r="Y11" s="60">
        <v>1097805</v>
      </c>
      <c r="Z11" s="140">
        <v>258.31</v>
      </c>
      <c r="AA11" s="62">
        <v>1700000</v>
      </c>
    </row>
    <row r="12" spans="1:27" ht="13.5">
      <c r="A12" s="250" t="s">
        <v>56</v>
      </c>
      <c r="B12" s="251"/>
      <c r="C12" s="168">
        <f aca="true" t="shared" si="0" ref="C12:Y12">SUM(C6:C11)</f>
        <v>42918045</v>
      </c>
      <c r="D12" s="168">
        <f>SUM(D6:D11)</f>
        <v>0</v>
      </c>
      <c r="E12" s="72">
        <f t="shared" si="0"/>
        <v>33037768</v>
      </c>
      <c r="F12" s="73">
        <f t="shared" si="0"/>
        <v>33037768</v>
      </c>
      <c r="G12" s="73">
        <f t="shared" si="0"/>
        <v>57546145</v>
      </c>
      <c r="H12" s="73">
        <f t="shared" si="0"/>
        <v>61289730</v>
      </c>
      <c r="I12" s="73">
        <f t="shared" si="0"/>
        <v>63850880</v>
      </c>
      <c r="J12" s="73">
        <f t="shared" si="0"/>
        <v>63850880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63850880</v>
      </c>
      <c r="X12" s="73">
        <f t="shared" si="0"/>
        <v>8259442</v>
      </c>
      <c r="Y12" s="73">
        <f t="shared" si="0"/>
        <v>55591438</v>
      </c>
      <c r="Z12" s="170">
        <f>+IF(X12&lt;&gt;0,+(Y12/X12)*100,0)</f>
        <v>673.0652990843691</v>
      </c>
      <c r="AA12" s="74">
        <f>SUM(AA6:AA11)</f>
        <v>33037768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>
        <v>18493</v>
      </c>
      <c r="D15" s="155"/>
      <c r="E15" s="59"/>
      <c r="F15" s="60"/>
      <c r="G15" s="60">
        <v>23488</v>
      </c>
      <c r="H15" s="60">
        <v>23488</v>
      </c>
      <c r="I15" s="60">
        <v>23372</v>
      </c>
      <c r="J15" s="60">
        <v>23372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23372</v>
      </c>
      <c r="X15" s="60"/>
      <c r="Y15" s="60">
        <v>23372</v>
      </c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24017090</v>
      </c>
      <c r="D17" s="155"/>
      <c r="E17" s="59">
        <v>25910630</v>
      </c>
      <c r="F17" s="60">
        <v>25910630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6477658</v>
      </c>
      <c r="Y17" s="60">
        <v>-6477658</v>
      </c>
      <c r="Z17" s="140">
        <v>-100</v>
      </c>
      <c r="AA17" s="62">
        <v>25910630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358555631</v>
      </c>
      <c r="D19" s="155"/>
      <c r="E19" s="59">
        <v>354682730</v>
      </c>
      <c r="F19" s="60">
        <v>361013680</v>
      </c>
      <c r="G19" s="60">
        <v>383593332</v>
      </c>
      <c r="H19" s="60">
        <v>383593332</v>
      </c>
      <c r="I19" s="60">
        <v>389035660</v>
      </c>
      <c r="J19" s="60">
        <v>389035660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>
        <v>389035660</v>
      </c>
      <c r="X19" s="60">
        <v>90253420</v>
      </c>
      <c r="Y19" s="60">
        <v>298782240</v>
      </c>
      <c r="Z19" s="140">
        <v>331.05</v>
      </c>
      <c r="AA19" s="62">
        <v>361013680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1</v>
      </c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382591215</v>
      </c>
      <c r="D24" s="168">
        <f>SUM(D15:D23)</f>
        <v>0</v>
      </c>
      <c r="E24" s="76">
        <f t="shared" si="1"/>
        <v>380593360</v>
      </c>
      <c r="F24" s="77">
        <f t="shared" si="1"/>
        <v>386924310</v>
      </c>
      <c r="G24" s="77">
        <f t="shared" si="1"/>
        <v>383616820</v>
      </c>
      <c r="H24" s="77">
        <f t="shared" si="1"/>
        <v>383616820</v>
      </c>
      <c r="I24" s="77">
        <f t="shared" si="1"/>
        <v>389059032</v>
      </c>
      <c r="J24" s="77">
        <f t="shared" si="1"/>
        <v>389059032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389059032</v>
      </c>
      <c r="X24" s="77">
        <f t="shared" si="1"/>
        <v>96731078</v>
      </c>
      <c r="Y24" s="77">
        <f t="shared" si="1"/>
        <v>292327954</v>
      </c>
      <c r="Z24" s="212">
        <f>+IF(X24&lt;&gt;0,+(Y24/X24)*100,0)</f>
        <v>302.2068605500292</v>
      </c>
      <c r="AA24" s="79">
        <f>SUM(AA15:AA23)</f>
        <v>386924310</v>
      </c>
    </row>
    <row r="25" spans="1:27" ht="13.5">
      <c r="A25" s="250" t="s">
        <v>159</v>
      </c>
      <c r="B25" s="251"/>
      <c r="C25" s="168">
        <f aca="true" t="shared" si="2" ref="C25:Y25">+C12+C24</f>
        <v>425509260</v>
      </c>
      <c r="D25" s="168">
        <f>+D12+D24</f>
        <v>0</v>
      </c>
      <c r="E25" s="72">
        <f t="shared" si="2"/>
        <v>413631128</v>
      </c>
      <c r="F25" s="73">
        <f t="shared" si="2"/>
        <v>419962078</v>
      </c>
      <c r="G25" s="73">
        <f t="shared" si="2"/>
        <v>441162965</v>
      </c>
      <c r="H25" s="73">
        <f t="shared" si="2"/>
        <v>444906550</v>
      </c>
      <c r="I25" s="73">
        <f t="shared" si="2"/>
        <v>452909912</v>
      </c>
      <c r="J25" s="73">
        <f t="shared" si="2"/>
        <v>452909912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452909912</v>
      </c>
      <c r="X25" s="73">
        <f t="shared" si="2"/>
        <v>104990520</v>
      </c>
      <c r="Y25" s="73">
        <f t="shared" si="2"/>
        <v>347919392</v>
      </c>
      <c r="Z25" s="170">
        <f>+IF(X25&lt;&gt;0,+(Y25/X25)*100,0)</f>
        <v>331.3817209401382</v>
      </c>
      <c r="AA25" s="74">
        <f>+AA12+AA24</f>
        <v>419962078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3296150</v>
      </c>
      <c r="D30" s="155"/>
      <c r="E30" s="59">
        <v>500000</v>
      </c>
      <c r="F30" s="60">
        <v>500000</v>
      </c>
      <c r="G30" s="60">
        <v>213389</v>
      </c>
      <c r="H30" s="60">
        <v>213389</v>
      </c>
      <c r="I30" s="60">
        <v>162280</v>
      </c>
      <c r="J30" s="60">
        <v>162280</v>
      </c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>
        <v>162280</v>
      </c>
      <c r="X30" s="60">
        <v>125000</v>
      </c>
      <c r="Y30" s="60">
        <v>37280</v>
      </c>
      <c r="Z30" s="140">
        <v>29.82</v>
      </c>
      <c r="AA30" s="62">
        <v>500000</v>
      </c>
    </row>
    <row r="31" spans="1:27" ht="13.5">
      <c r="A31" s="249" t="s">
        <v>163</v>
      </c>
      <c r="B31" s="182"/>
      <c r="C31" s="155">
        <v>1895041</v>
      </c>
      <c r="D31" s="155"/>
      <c r="E31" s="59">
        <v>1764000</v>
      </c>
      <c r="F31" s="60">
        <v>1764000</v>
      </c>
      <c r="G31" s="60">
        <v>1927333</v>
      </c>
      <c r="H31" s="60">
        <v>1959056</v>
      </c>
      <c r="I31" s="60">
        <v>1963213</v>
      </c>
      <c r="J31" s="60">
        <v>1963213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1963213</v>
      </c>
      <c r="X31" s="60">
        <v>441000</v>
      </c>
      <c r="Y31" s="60">
        <v>1522213</v>
      </c>
      <c r="Z31" s="140">
        <v>345.17</v>
      </c>
      <c r="AA31" s="62">
        <v>1764000</v>
      </c>
    </row>
    <row r="32" spans="1:27" ht="13.5">
      <c r="A32" s="249" t="s">
        <v>164</v>
      </c>
      <c r="B32" s="182"/>
      <c r="C32" s="155">
        <v>23110940</v>
      </c>
      <c r="D32" s="155"/>
      <c r="E32" s="59">
        <v>19500000</v>
      </c>
      <c r="F32" s="60">
        <v>19500000</v>
      </c>
      <c r="G32" s="60">
        <v>34906910</v>
      </c>
      <c r="H32" s="60">
        <v>34296825</v>
      </c>
      <c r="I32" s="60">
        <v>28979379</v>
      </c>
      <c r="J32" s="60">
        <v>28979379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>
        <v>28979379</v>
      </c>
      <c r="X32" s="60">
        <v>4875000</v>
      </c>
      <c r="Y32" s="60">
        <v>24104379</v>
      </c>
      <c r="Z32" s="140">
        <v>494.45</v>
      </c>
      <c r="AA32" s="62">
        <v>19500000</v>
      </c>
    </row>
    <row r="33" spans="1:27" ht="13.5">
      <c r="A33" s="249" t="s">
        <v>165</v>
      </c>
      <c r="B33" s="182"/>
      <c r="C33" s="155">
        <v>18352298</v>
      </c>
      <c r="D33" s="155"/>
      <c r="E33" s="59">
        <v>3000000</v>
      </c>
      <c r="F33" s="60">
        <v>3000000</v>
      </c>
      <c r="G33" s="60">
        <v>1961347</v>
      </c>
      <c r="H33" s="60">
        <v>17398657</v>
      </c>
      <c r="I33" s="60">
        <v>17398657</v>
      </c>
      <c r="J33" s="60">
        <v>17398657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17398657</v>
      </c>
      <c r="X33" s="60">
        <v>750000</v>
      </c>
      <c r="Y33" s="60">
        <v>16648657</v>
      </c>
      <c r="Z33" s="140">
        <v>2219.82</v>
      </c>
      <c r="AA33" s="62">
        <v>3000000</v>
      </c>
    </row>
    <row r="34" spans="1:27" ht="13.5">
      <c r="A34" s="250" t="s">
        <v>58</v>
      </c>
      <c r="B34" s="251"/>
      <c r="C34" s="168">
        <f aca="true" t="shared" si="3" ref="C34:Y34">SUM(C29:C33)</f>
        <v>46654429</v>
      </c>
      <c r="D34" s="168">
        <f>SUM(D29:D33)</f>
        <v>0</v>
      </c>
      <c r="E34" s="72">
        <f t="shared" si="3"/>
        <v>24764000</v>
      </c>
      <c r="F34" s="73">
        <f t="shared" si="3"/>
        <v>24764000</v>
      </c>
      <c r="G34" s="73">
        <f t="shared" si="3"/>
        <v>39008979</v>
      </c>
      <c r="H34" s="73">
        <f t="shared" si="3"/>
        <v>53867927</v>
      </c>
      <c r="I34" s="73">
        <f t="shared" si="3"/>
        <v>48503529</v>
      </c>
      <c r="J34" s="73">
        <f t="shared" si="3"/>
        <v>48503529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48503529</v>
      </c>
      <c r="X34" s="73">
        <f t="shared" si="3"/>
        <v>6191000</v>
      </c>
      <c r="Y34" s="73">
        <f t="shared" si="3"/>
        <v>42312529</v>
      </c>
      <c r="Z34" s="170">
        <f>+IF(X34&lt;&gt;0,+(Y34/X34)*100,0)</f>
        <v>683.4522532708771</v>
      </c>
      <c r="AA34" s="74">
        <f>SUM(AA29:AA33)</f>
        <v>24764000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1887249</v>
      </c>
      <c r="D37" s="155"/>
      <c r="E37" s="59">
        <v>5200000</v>
      </c>
      <c r="F37" s="60">
        <v>5200000</v>
      </c>
      <c r="G37" s="60">
        <v>2543776</v>
      </c>
      <c r="H37" s="60">
        <v>2543776</v>
      </c>
      <c r="I37" s="60">
        <v>2543776</v>
      </c>
      <c r="J37" s="60">
        <v>2543776</v>
      </c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>
        <v>2543776</v>
      </c>
      <c r="X37" s="60">
        <v>1300000</v>
      </c>
      <c r="Y37" s="60">
        <v>1243776</v>
      </c>
      <c r="Z37" s="140">
        <v>95.68</v>
      </c>
      <c r="AA37" s="62">
        <v>5200000</v>
      </c>
    </row>
    <row r="38" spans="1:27" ht="13.5">
      <c r="A38" s="249" t="s">
        <v>165</v>
      </c>
      <c r="B38" s="182"/>
      <c r="C38" s="155">
        <v>13931655</v>
      </c>
      <c r="D38" s="155"/>
      <c r="E38" s="59">
        <v>15000000</v>
      </c>
      <c r="F38" s="60">
        <v>15000000</v>
      </c>
      <c r="G38" s="60">
        <v>14376999</v>
      </c>
      <c r="H38" s="60">
        <v>14376999</v>
      </c>
      <c r="I38" s="60">
        <v>14376999</v>
      </c>
      <c r="J38" s="60">
        <v>14376999</v>
      </c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>
        <v>14376999</v>
      </c>
      <c r="X38" s="60">
        <v>3750000</v>
      </c>
      <c r="Y38" s="60">
        <v>10626999</v>
      </c>
      <c r="Z38" s="140">
        <v>283.39</v>
      </c>
      <c r="AA38" s="62">
        <v>15000000</v>
      </c>
    </row>
    <row r="39" spans="1:27" ht="13.5">
      <c r="A39" s="250" t="s">
        <v>59</v>
      </c>
      <c r="B39" s="253"/>
      <c r="C39" s="168">
        <f aca="true" t="shared" si="4" ref="C39:Y39">SUM(C37:C38)</f>
        <v>15818904</v>
      </c>
      <c r="D39" s="168">
        <f>SUM(D37:D38)</f>
        <v>0</v>
      </c>
      <c r="E39" s="76">
        <f t="shared" si="4"/>
        <v>20200000</v>
      </c>
      <c r="F39" s="77">
        <f t="shared" si="4"/>
        <v>20200000</v>
      </c>
      <c r="G39" s="77">
        <f t="shared" si="4"/>
        <v>16920775</v>
      </c>
      <c r="H39" s="77">
        <f t="shared" si="4"/>
        <v>16920775</v>
      </c>
      <c r="I39" s="77">
        <f t="shared" si="4"/>
        <v>16920775</v>
      </c>
      <c r="J39" s="77">
        <f t="shared" si="4"/>
        <v>16920775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16920775</v>
      </c>
      <c r="X39" s="77">
        <f t="shared" si="4"/>
        <v>5050000</v>
      </c>
      <c r="Y39" s="77">
        <f t="shared" si="4"/>
        <v>11870775</v>
      </c>
      <c r="Z39" s="212">
        <f>+IF(X39&lt;&gt;0,+(Y39/X39)*100,0)</f>
        <v>235.0648514851485</v>
      </c>
      <c r="AA39" s="79">
        <f>SUM(AA37:AA38)</f>
        <v>20200000</v>
      </c>
    </row>
    <row r="40" spans="1:27" ht="13.5">
      <c r="A40" s="250" t="s">
        <v>167</v>
      </c>
      <c r="B40" s="251"/>
      <c r="C40" s="168">
        <f aca="true" t="shared" si="5" ref="C40:Y40">+C34+C39</f>
        <v>62473333</v>
      </c>
      <c r="D40" s="168">
        <f>+D34+D39</f>
        <v>0</v>
      </c>
      <c r="E40" s="72">
        <f t="shared" si="5"/>
        <v>44964000</v>
      </c>
      <c r="F40" s="73">
        <f t="shared" si="5"/>
        <v>44964000</v>
      </c>
      <c r="G40" s="73">
        <f t="shared" si="5"/>
        <v>55929754</v>
      </c>
      <c r="H40" s="73">
        <f t="shared" si="5"/>
        <v>70788702</v>
      </c>
      <c r="I40" s="73">
        <f t="shared" si="5"/>
        <v>65424304</v>
      </c>
      <c r="J40" s="73">
        <f t="shared" si="5"/>
        <v>65424304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65424304</v>
      </c>
      <c r="X40" s="73">
        <f t="shared" si="5"/>
        <v>11241000</v>
      </c>
      <c r="Y40" s="73">
        <f t="shared" si="5"/>
        <v>54183304</v>
      </c>
      <c r="Z40" s="170">
        <f>+IF(X40&lt;&gt;0,+(Y40/X40)*100,0)</f>
        <v>482.0149808735877</v>
      </c>
      <c r="AA40" s="74">
        <f>+AA34+AA39</f>
        <v>44964000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363035927</v>
      </c>
      <c r="D42" s="257">
        <f>+D25-D40</f>
        <v>0</v>
      </c>
      <c r="E42" s="258">
        <f t="shared" si="6"/>
        <v>368667128</v>
      </c>
      <c r="F42" s="259">
        <f t="shared" si="6"/>
        <v>374998078</v>
      </c>
      <c r="G42" s="259">
        <f t="shared" si="6"/>
        <v>385233211</v>
      </c>
      <c r="H42" s="259">
        <f t="shared" si="6"/>
        <v>374117848</v>
      </c>
      <c r="I42" s="259">
        <f t="shared" si="6"/>
        <v>387485608</v>
      </c>
      <c r="J42" s="259">
        <f t="shared" si="6"/>
        <v>387485608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387485608</v>
      </c>
      <c r="X42" s="259">
        <f t="shared" si="6"/>
        <v>93749520</v>
      </c>
      <c r="Y42" s="259">
        <f t="shared" si="6"/>
        <v>293736088</v>
      </c>
      <c r="Z42" s="260">
        <f>+IF(X42&lt;&gt;0,+(Y42/X42)*100,0)</f>
        <v>313.3200980655688</v>
      </c>
      <c r="AA42" s="261">
        <f>+AA25-AA40</f>
        <v>374998078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363035927</v>
      </c>
      <c r="D45" s="155"/>
      <c r="E45" s="59">
        <v>368667128</v>
      </c>
      <c r="F45" s="60">
        <v>374998078</v>
      </c>
      <c r="G45" s="60">
        <v>385233211</v>
      </c>
      <c r="H45" s="60">
        <v>374117848</v>
      </c>
      <c r="I45" s="60">
        <v>387485608</v>
      </c>
      <c r="J45" s="60">
        <v>387485608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>
        <v>387485608</v>
      </c>
      <c r="X45" s="60">
        <v>93749520</v>
      </c>
      <c r="Y45" s="60">
        <v>293736088</v>
      </c>
      <c r="Z45" s="139">
        <v>313.32</v>
      </c>
      <c r="AA45" s="62">
        <v>374998078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363035927</v>
      </c>
      <c r="D48" s="217">
        <f>SUM(D45:D47)</f>
        <v>0</v>
      </c>
      <c r="E48" s="264">
        <f t="shared" si="7"/>
        <v>368667128</v>
      </c>
      <c r="F48" s="219">
        <f t="shared" si="7"/>
        <v>374998078</v>
      </c>
      <c r="G48" s="219">
        <f t="shared" si="7"/>
        <v>385233211</v>
      </c>
      <c r="H48" s="219">
        <f t="shared" si="7"/>
        <v>374117848</v>
      </c>
      <c r="I48" s="219">
        <f t="shared" si="7"/>
        <v>387485608</v>
      </c>
      <c r="J48" s="219">
        <f t="shared" si="7"/>
        <v>387485608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387485608</v>
      </c>
      <c r="X48" s="219">
        <f t="shared" si="7"/>
        <v>93749520</v>
      </c>
      <c r="Y48" s="219">
        <f t="shared" si="7"/>
        <v>293736088</v>
      </c>
      <c r="Z48" s="265">
        <f>+IF(X48&lt;&gt;0,+(Y48/X48)*100,0)</f>
        <v>313.3200980655688</v>
      </c>
      <c r="AA48" s="232">
        <f>SUM(AA45:AA47)</f>
        <v>374998078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91234750</v>
      </c>
      <c r="D6" s="155"/>
      <c r="E6" s="59">
        <v>98967208</v>
      </c>
      <c r="F6" s="60">
        <v>98967208</v>
      </c>
      <c r="G6" s="60">
        <v>8197996</v>
      </c>
      <c r="H6" s="60">
        <v>8095801</v>
      </c>
      <c r="I6" s="60">
        <v>9354964</v>
      </c>
      <c r="J6" s="60">
        <v>25648761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25648761</v>
      </c>
      <c r="X6" s="60">
        <v>26780900</v>
      </c>
      <c r="Y6" s="60">
        <v>-1132139</v>
      </c>
      <c r="Z6" s="140">
        <v>-4.23</v>
      </c>
      <c r="AA6" s="62">
        <v>98967208</v>
      </c>
    </row>
    <row r="7" spans="1:27" ht="13.5">
      <c r="A7" s="249" t="s">
        <v>178</v>
      </c>
      <c r="B7" s="182"/>
      <c r="C7" s="155">
        <v>51141533</v>
      </c>
      <c r="D7" s="155"/>
      <c r="E7" s="59">
        <v>49086910</v>
      </c>
      <c r="F7" s="60">
        <v>49086910</v>
      </c>
      <c r="G7" s="60">
        <v>18660100</v>
      </c>
      <c r="H7" s="60">
        <v>890000</v>
      </c>
      <c r="I7" s="60">
        <v>653762</v>
      </c>
      <c r="J7" s="60">
        <v>20203862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20203862</v>
      </c>
      <c r="X7" s="60">
        <v>19897753</v>
      </c>
      <c r="Y7" s="60">
        <v>306109</v>
      </c>
      <c r="Z7" s="140">
        <v>1.54</v>
      </c>
      <c r="AA7" s="62">
        <v>49086910</v>
      </c>
    </row>
    <row r="8" spans="1:27" ht="13.5">
      <c r="A8" s="249" t="s">
        <v>179</v>
      </c>
      <c r="B8" s="182"/>
      <c r="C8" s="155">
        <v>23208953</v>
      </c>
      <c r="D8" s="155"/>
      <c r="E8" s="59">
        <v>26265250</v>
      </c>
      <c r="F8" s="60">
        <v>26265250</v>
      </c>
      <c r="G8" s="60">
        <v>7652187</v>
      </c>
      <c r="H8" s="60">
        <v>2044117</v>
      </c>
      <c r="I8" s="60">
        <v>1063048</v>
      </c>
      <c r="J8" s="60">
        <v>10759352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10759352</v>
      </c>
      <c r="X8" s="60">
        <v>8655000</v>
      </c>
      <c r="Y8" s="60">
        <v>2104352</v>
      </c>
      <c r="Z8" s="140">
        <v>24.31</v>
      </c>
      <c r="AA8" s="62">
        <v>26265250</v>
      </c>
    </row>
    <row r="9" spans="1:27" ht="13.5">
      <c r="A9" s="249" t="s">
        <v>180</v>
      </c>
      <c r="B9" s="182"/>
      <c r="C9" s="155">
        <v>1618887</v>
      </c>
      <c r="D9" s="155"/>
      <c r="E9" s="59">
        <v>2888004</v>
      </c>
      <c r="F9" s="60">
        <v>2888004</v>
      </c>
      <c r="G9" s="60">
        <v>208692</v>
      </c>
      <c r="H9" s="60">
        <v>285222</v>
      </c>
      <c r="I9" s="60">
        <v>280119</v>
      </c>
      <c r="J9" s="60">
        <v>774033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774033</v>
      </c>
      <c r="X9" s="60">
        <v>722001</v>
      </c>
      <c r="Y9" s="60">
        <v>52032</v>
      </c>
      <c r="Z9" s="140">
        <v>7.21</v>
      </c>
      <c r="AA9" s="62">
        <v>2888004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-135427314</v>
      </c>
      <c r="D12" s="155"/>
      <c r="E12" s="59">
        <v>-154580306</v>
      </c>
      <c r="F12" s="60">
        <v>-154580306</v>
      </c>
      <c r="G12" s="60">
        <v>-17536418</v>
      </c>
      <c r="H12" s="60">
        <v>-14098739</v>
      </c>
      <c r="I12" s="60">
        <v>-14837582</v>
      </c>
      <c r="J12" s="60">
        <v>-46472739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-46472739</v>
      </c>
      <c r="X12" s="60">
        <v>-41332918</v>
      </c>
      <c r="Y12" s="60">
        <v>-5139821</v>
      </c>
      <c r="Z12" s="140">
        <v>12.44</v>
      </c>
      <c r="AA12" s="62">
        <v>-154580306</v>
      </c>
    </row>
    <row r="13" spans="1:27" ht="13.5">
      <c r="A13" s="249" t="s">
        <v>40</v>
      </c>
      <c r="B13" s="182"/>
      <c r="C13" s="155">
        <v>-281105</v>
      </c>
      <c r="D13" s="155"/>
      <c r="E13" s="59">
        <v>-285000</v>
      </c>
      <c r="F13" s="60">
        <v>-285000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-71250</v>
      </c>
      <c r="Y13" s="60">
        <v>71250</v>
      </c>
      <c r="Z13" s="140">
        <v>-100</v>
      </c>
      <c r="AA13" s="62">
        <v>-285000</v>
      </c>
    </row>
    <row r="14" spans="1:27" ht="13.5">
      <c r="A14" s="249" t="s">
        <v>42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31495704</v>
      </c>
      <c r="D15" s="168">
        <f>SUM(D6:D14)</f>
        <v>0</v>
      </c>
      <c r="E15" s="72">
        <f t="shared" si="0"/>
        <v>22342066</v>
      </c>
      <c r="F15" s="73">
        <f t="shared" si="0"/>
        <v>22342066</v>
      </c>
      <c r="G15" s="73">
        <f t="shared" si="0"/>
        <v>17182557</v>
      </c>
      <c r="H15" s="73">
        <f t="shared" si="0"/>
        <v>-2783599</v>
      </c>
      <c r="I15" s="73">
        <f t="shared" si="0"/>
        <v>-3485689</v>
      </c>
      <c r="J15" s="73">
        <f t="shared" si="0"/>
        <v>10913269</v>
      </c>
      <c r="K15" s="73">
        <f t="shared" si="0"/>
        <v>0</v>
      </c>
      <c r="L15" s="73">
        <f t="shared" si="0"/>
        <v>0</v>
      </c>
      <c r="M15" s="73">
        <f t="shared" si="0"/>
        <v>0</v>
      </c>
      <c r="N15" s="73">
        <f t="shared" si="0"/>
        <v>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10913269</v>
      </c>
      <c r="X15" s="73">
        <f t="shared" si="0"/>
        <v>14651486</v>
      </c>
      <c r="Y15" s="73">
        <f t="shared" si="0"/>
        <v>-3738217</v>
      </c>
      <c r="Z15" s="170">
        <f>+IF(X15&lt;&gt;0,+(Y15/X15)*100,0)</f>
        <v>-25.51425159195456</v>
      </c>
      <c r="AA15" s="74">
        <f>SUM(AA6:AA14)</f>
        <v>22342066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30483</v>
      </c>
      <c r="D19" s="155"/>
      <c r="E19" s="59">
        <v>3045000</v>
      </c>
      <c r="F19" s="60">
        <v>3045000</v>
      </c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>
        <v>3011250</v>
      </c>
      <c r="Y19" s="159">
        <v>-3011250</v>
      </c>
      <c r="Z19" s="141">
        <v>-100</v>
      </c>
      <c r="AA19" s="225">
        <v>3045000</v>
      </c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-23419790</v>
      </c>
      <c r="D24" s="155"/>
      <c r="E24" s="59">
        <v>-37276253</v>
      </c>
      <c r="F24" s="60">
        <v>-37276253</v>
      </c>
      <c r="G24" s="60">
        <v>-167096</v>
      </c>
      <c r="H24" s="60">
        <v>-2109735</v>
      </c>
      <c r="I24" s="60">
        <v>-3115656</v>
      </c>
      <c r="J24" s="60">
        <v>-5392487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>
        <v>-5392487</v>
      </c>
      <c r="X24" s="60">
        <v>-6036772</v>
      </c>
      <c r="Y24" s="60">
        <v>644285</v>
      </c>
      <c r="Z24" s="140">
        <v>-10.67</v>
      </c>
      <c r="AA24" s="62">
        <v>-37276253</v>
      </c>
    </row>
    <row r="25" spans="1:27" ht="13.5">
      <c r="A25" s="250" t="s">
        <v>191</v>
      </c>
      <c r="B25" s="251"/>
      <c r="C25" s="168">
        <f aca="true" t="shared" si="1" ref="C25:Y25">SUM(C19:C24)</f>
        <v>-23389307</v>
      </c>
      <c r="D25" s="168">
        <f>SUM(D19:D24)</f>
        <v>0</v>
      </c>
      <c r="E25" s="72">
        <f t="shared" si="1"/>
        <v>-34231253</v>
      </c>
      <c r="F25" s="73">
        <f t="shared" si="1"/>
        <v>-34231253</v>
      </c>
      <c r="G25" s="73">
        <f t="shared" si="1"/>
        <v>-167096</v>
      </c>
      <c r="H25" s="73">
        <f t="shared" si="1"/>
        <v>-2109735</v>
      </c>
      <c r="I25" s="73">
        <f t="shared" si="1"/>
        <v>-3115656</v>
      </c>
      <c r="J25" s="73">
        <f t="shared" si="1"/>
        <v>-5392487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-5392487</v>
      </c>
      <c r="X25" s="73">
        <f t="shared" si="1"/>
        <v>-3025522</v>
      </c>
      <c r="Y25" s="73">
        <f t="shared" si="1"/>
        <v>-2366965</v>
      </c>
      <c r="Z25" s="170">
        <f>+IF(X25&lt;&gt;0,+(Y25/X25)*100,0)</f>
        <v>78.23327677009124</v>
      </c>
      <c r="AA25" s="74">
        <f>SUM(AA19:AA24)</f>
        <v>-34231253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>
        <v>3000000</v>
      </c>
      <c r="F30" s="60">
        <v>3000000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>
        <v>3000000</v>
      </c>
    </row>
    <row r="31" spans="1:27" ht="13.5">
      <c r="A31" s="249" t="s">
        <v>195</v>
      </c>
      <c r="B31" s="182"/>
      <c r="C31" s="155"/>
      <c r="D31" s="155"/>
      <c r="E31" s="59">
        <v>100000</v>
      </c>
      <c r="F31" s="60">
        <v>100000</v>
      </c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>
        <v>100000</v>
      </c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-1469168</v>
      </c>
      <c r="D33" s="155"/>
      <c r="E33" s="59">
        <v>-500000</v>
      </c>
      <c r="F33" s="60">
        <v>-500000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>
        <v>-500000</v>
      </c>
    </row>
    <row r="34" spans="1:27" ht="13.5">
      <c r="A34" s="250" t="s">
        <v>197</v>
      </c>
      <c r="B34" s="251"/>
      <c r="C34" s="168">
        <f aca="true" t="shared" si="2" ref="C34:Y34">SUM(C29:C33)</f>
        <v>-1469168</v>
      </c>
      <c r="D34" s="168">
        <f>SUM(D29:D33)</f>
        <v>0</v>
      </c>
      <c r="E34" s="72">
        <f t="shared" si="2"/>
        <v>2600000</v>
      </c>
      <c r="F34" s="73">
        <f t="shared" si="2"/>
        <v>2600000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2600000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6637229</v>
      </c>
      <c r="D36" s="153">
        <f>+D15+D25+D34</f>
        <v>0</v>
      </c>
      <c r="E36" s="99">
        <f t="shared" si="3"/>
        <v>-9289187</v>
      </c>
      <c r="F36" s="100">
        <f t="shared" si="3"/>
        <v>-9289187</v>
      </c>
      <c r="G36" s="100">
        <f t="shared" si="3"/>
        <v>17015461</v>
      </c>
      <c r="H36" s="100">
        <f t="shared" si="3"/>
        <v>-4893334</v>
      </c>
      <c r="I36" s="100">
        <f t="shared" si="3"/>
        <v>-6601345</v>
      </c>
      <c r="J36" s="100">
        <f t="shared" si="3"/>
        <v>5520782</v>
      </c>
      <c r="K36" s="100">
        <f t="shared" si="3"/>
        <v>0</v>
      </c>
      <c r="L36" s="100">
        <f t="shared" si="3"/>
        <v>0</v>
      </c>
      <c r="M36" s="100">
        <f t="shared" si="3"/>
        <v>0</v>
      </c>
      <c r="N36" s="100">
        <f t="shared" si="3"/>
        <v>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5520782</v>
      </c>
      <c r="X36" s="100">
        <f t="shared" si="3"/>
        <v>11625964</v>
      </c>
      <c r="Y36" s="100">
        <f t="shared" si="3"/>
        <v>-6105182</v>
      </c>
      <c r="Z36" s="137">
        <f>+IF(X36&lt;&gt;0,+(Y36/X36)*100,0)</f>
        <v>-52.51333996905547</v>
      </c>
      <c r="AA36" s="102">
        <f>+AA15+AA25+AA34</f>
        <v>-9289187</v>
      </c>
    </row>
    <row r="37" spans="1:27" ht="13.5">
      <c r="A37" s="249" t="s">
        <v>199</v>
      </c>
      <c r="B37" s="182"/>
      <c r="C37" s="153">
        <v>19847877</v>
      </c>
      <c r="D37" s="153"/>
      <c r="E37" s="99">
        <v>29567000</v>
      </c>
      <c r="F37" s="100">
        <v>29567000</v>
      </c>
      <c r="G37" s="100">
        <v>26446672</v>
      </c>
      <c r="H37" s="100">
        <v>43462133</v>
      </c>
      <c r="I37" s="100">
        <v>38568799</v>
      </c>
      <c r="J37" s="100">
        <v>26446672</v>
      </c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>
        <v>26446672</v>
      </c>
      <c r="X37" s="100">
        <v>29567000</v>
      </c>
      <c r="Y37" s="100">
        <v>-3120328</v>
      </c>
      <c r="Z37" s="137">
        <v>-10.55</v>
      </c>
      <c r="AA37" s="102">
        <v>29567000</v>
      </c>
    </row>
    <row r="38" spans="1:27" ht="13.5">
      <c r="A38" s="269" t="s">
        <v>200</v>
      </c>
      <c r="B38" s="256"/>
      <c r="C38" s="257">
        <v>26485106</v>
      </c>
      <c r="D38" s="257"/>
      <c r="E38" s="258">
        <v>20277814</v>
      </c>
      <c r="F38" s="259">
        <v>20277814</v>
      </c>
      <c r="G38" s="259">
        <v>43462133</v>
      </c>
      <c r="H38" s="259">
        <v>38568799</v>
      </c>
      <c r="I38" s="259">
        <v>31967454</v>
      </c>
      <c r="J38" s="259">
        <v>31967454</v>
      </c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>
        <v>31967454</v>
      </c>
      <c r="X38" s="259">
        <v>41192965</v>
      </c>
      <c r="Y38" s="259">
        <v>-9225511</v>
      </c>
      <c r="Z38" s="260">
        <v>-22.4</v>
      </c>
      <c r="AA38" s="261">
        <v>20277814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22371505</v>
      </c>
      <c r="D5" s="200">
        <f t="shared" si="0"/>
        <v>0</v>
      </c>
      <c r="E5" s="106">
        <f t="shared" si="0"/>
        <v>35006250</v>
      </c>
      <c r="F5" s="106">
        <f t="shared" si="0"/>
        <v>41537200</v>
      </c>
      <c r="G5" s="106">
        <f t="shared" si="0"/>
        <v>138874</v>
      </c>
      <c r="H5" s="106">
        <f t="shared" si="0"/>
        <v>1921247</v>
      </c>
      <c r="I5" s="106">
        <f t="shared" si="0"/>
        <v>3115656</v>
      </c>
      <c r="J5" s="106">
        <f t="shared" si="0"/>
        <v>5175777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5175777</v>
      </c>
      <c r="X5" s="106">
        <f t="shared" si="0"/>
        <v>10384301</v>
      </c>
      <c r="Y5" s="106">
        <f t="shared" si="0"/>
        <v>-5208524</v>
      </c>
      <c r="Z5" s="201">
        <f>+IF(X5&lt;&gt;0,+(Y5/X5)*100,0)</f>
        <v>-50.157675514220934</v>
      </c>
      <c r="AA5" s="199">
        <f>SUM(AA11:AA18)</f>
        <v>41537200</v>
      </c>
    </row>
    <row r="6" spans="1:27" ht="13.5">
      <c r="A6" s="291" t="s">
        <v>204</v>
      </c>
      <c r="B6" s="142"/>
      <c r="C6" s="62">
        <v>2749908</v>
      </c>
      <c r="D6" s="156"/>
      <c r="E6" s="60">
        <v>5990000</v>
      </c>
      <c r="F6" s="60">
        <v>6345720</v>
      </c>
      <c r="G6" s="60">
        <v>43049</v>
      </c>
      <c r="H6" s="60">
        <v>95442</v>
      </c>
      <c r="I6" s="60">
        <v>1055856</v>
      </c>
      <c r="J6" s="60">
        <v>1194347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1194347</v>
      </c>
      <c r="X6" s="60">
        <v>1586430</v>
      </c>
      <c r="Y6" s="60">
        <v>-392083</v>
      </c>
      <c r="Z6" s="140">
        <v>-24.71</v>
      </c>
      <c r="AA6" s="155">
        <v>6345720</v>
      </c>
    </row>
    <row r="7" spans="1:27" ht="13.5">
      <c r="A7" s="291" t="s">
        <v>205</v>
      </c>
      <c r="B7" s="142"/>
      <c r="C7" s="62">
        <v>120858</v>
      </c>
      <c r="D7" s="156"/>
      <c r="E7" s="60">
        <v>1000000</v>
      </c>
      <c r="F7" s="60">
        <v>1000000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250000</v>
      </c>
      <c r="Y7" s="60">
        <v>-250000</v>
      </c>
      <c r="Z7" s="140">
        <v>-100</v>
      </c>
      <c r="AA7" s="155">
        <v>1000000</v>
      </c>
    </row>
    <row r="8" spans="1:27" ht="13.5">
      <c r="A8" s="291" t="s">
        <v>206</v>
      </c>
      <c r="B8" s="142"/>
      <c r="C8" s="62">
        <v>6779272</v>
      </c>
      <c r="D8" s="156"/>
      <c r="E8" s="60">
        <v>2166000</v>
      </c>
      <c r="F8" s="60">
        <v>2221200</v>
      </c>
      <c r="G8" s="60"/>
      <c r="H8" s="60">
        <v>489763</v>
      </c>
      <c r="I8" s="60"/>
      <c r="J8" s="60">
        <v>489763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489763</v>
      </c>
      <c r="X8" s="60">
        <v>555300</v>
      </c>
      <c r="Y8" s="60">
        <v>-65537</v>
      </c>
      <c r="Z8" s="140">
        <v>-11.8</v>
      </c>
      <c r="AA8" s="155">
        <v>2221200</v>
      </c>
    </row>
    <row r="9" spans="1:27" ht="13.5">
      <c r="A9" s="291" t="s">
        <v>207</v>
      </c>
      <c r="B9" s="142"/>
      <c r="C9" s="62">
        <v>8598402</v>
      </c>
      <c r="D9" s="156"/>
      <c r="E9" s="60">
        <v>11754250</v>
      </c>
      <c r="F9" s="60">
        <v>12004250</v>
      </c>
      <c r="G9" s="60"/>
      <c r="H9" s="60">
        <v>1066780</v>
      </c>
      <c r="I9" s="60">
        <v>1088121</v>
      </c>
      <c r="J9" s="60">
        <v>2154901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2154901</v>
      </c>
      <c r="X9" s="60">
        <v>3001063</v>
      </c>
      <c r="Y9" s="60">
        <v>-846162</v>
      </c>
      <c r="Z9" s="140">
        <v>-28.2</v>
      </c>
      <c r="AA9" s="155">
        <v>12004250</v>
      </c>
    </row>
    <row r="10" spans="1:27" ht="13.5">
      <c r="A10" s="291" t="s">
        <v>208</v>
      </c>
      <c r="B10" s="142"/>
      <c r="C10" s="62">
        <v>296791</v>
      </c>
      <c r="D10" s="156"/>
      <c r="E10" s="60">
        <v>300000</v>
      </c>
      <c r="F10" s="60">
        <v>300000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75000</v>
      </c>
      <c r="Y10" s="60">
        <v>-75000</v>
      </c>
      <c r="Z10" s="140">
        <v>-100</v>
      </c>
      <c r="AA10" s="155">
        <v>300000</v>
      </c>
    </row>
    <row r="11" spans="1:27" ht="13.5">
      <c r="A11" s="292" t="s">
        <v>209</v>
      </c>
      <c r="B11" s="142"/>
      <c r="C11" s="293">
        <f aca="true" t="shared" si="1" ref="C11:Y11">SUM(C6:C10)</f>
        <v>18545231</v>
      </c>
      <c r="D11" s="294">
        <f t="shared" si="1"/>
        <v>0</v>
      </c>
      <c r="E11" s="295">
        <f t="shared" si="1"/>
        <v>21210250</v>
      </c>
      <c r="F11" s="295">
        <f t="shared" si="1"/>
        <v>21871170</v>
      </c>
      <c r="G11" s="295">
        <f t="shared" si="1"/>
        <v>43049</v>
      </c>
      <c r="H11" s="295">
        <f t="shared" si="1"/>
        <v>1651985</v>
      </c>
      <c r="I11" s="295">
        <f t="shared" si="1"/>
        <v>2143977</v>
      </c>
      <c r="J11" s="295">
        <f t="shared" si="1"/>
        <v>3839011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3839011</v>
      </c>
      <c r="X11" s="295">
        <f t="shared" si="1"/>
        <v>5467793</v>
      </c>
      <c r="Y11" s="295">
        <f t="shared" si="1"/>
        <v>-1628782</v>
      </c>
      <c r="Z11" s="296">
        <f>+IF(X11&lt;&gt;0,+(Y11/X11)*100,0)</f>
        <v>-29.788655130141173</v>
      </c>
      <c r="AA11" s="297">
        <f>SUM(AA6:AA10)</f>
        <v>21871170</v>
      </c>
    </row>
    <row r="12" spans="1:27" ht="13.5">
      <c r="A12" s="298" t="s">
        <v>210</v>
      </c>
      <c r="B12" s="136"/>
      <c r="C12" s="62">
        <v>2967107</v>
      </c>
      <c r="D12" s="156"/>
      <c r="E12" s="60">
        <v>6065000</v>
      </c>
      <c r="F12" s="60">
        <v>12215030</v>
      </c>
      <c r="G12" s="60"/>
      <c r="H12" s="60">
        <v>269262</v>
      </c>
      <c r="I12" s="60">
        <v>925740</v>
      </c>
      <c r="J12" s="60">
        <v>1195002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1195002</v>
      </c>
      <c r="X12" s="60">
        <v>3053758</v>
      </c>
      <c r="Y12" s="60">
        <v>-1858756</v>
      </c>
      <c r="Z12" s="140">
        <v>-60.87</v>
      </c>
      <c r="AA12" s="155">
        <v>12215030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859167</v>
      </c>
      <c r="D15" s="156"/>
      <c r="E15" s="60">
        <v>7731000</v>
      </c>
      <c r="F15" s="60">
        <v>7451000</v>
      </c>
      <c r="G15" s="60">
        <v>95825</v>
      </c>
      <c r="H15" s="60"/>
      <c r="I15" s="60">
        <v>45939</v>
      </c>
      <c r="J15" s="60">
        <v>141764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141764</v>
      </c>
      <c r="X15" s="60">
        <v>1862750</v>
      </c>
      <c r="Y15" s="60">
        <v>-1720986</v>
      </c>
      <c r="Z15" s="140">
        <v>-92.39</v>
      </c>
      <c r="AA15" s="155">
        <v>7451000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1046676</v>
      </c>
      <c r="D20" s="154">
        <f t="shared" si="2"/>
        <v>0</v>
      </c>
      <c r="E20" s="100">
        <f t="shared" si="2"/>
        <v>2270000</v>
      </c>
      <c r="F20" s="100">
        <f t="shared" si="2"/>
        <v>2270000</v>
      </c>
      <c r="G20" s="100">
        <f t="shared" si="2"/>
        <v>28222</v>
      </c>
      <c r="H20" s="100">
        <f t="shared" si="2"/>
        <v>188488</v>
      </c>
      <c r="I20" s="100">
        <f t="shared" si="2"/>
        <v>0</v>
      </c>
      <c r="J20" s="100">
        <f t="shared" si="2"/>
        <v>216710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216710</v>
      </c>
      <c r="X20" s="100">
        <f t="shared" si="2"/>
        <v>567500</v>
      </c>
      <c r="Y20" s="100">
        <f t="shared" si="2"/>
        <v>-350790</v>
      </c>
      <c r="Z20" s="137">
        <f>+IF(X20&lt;&gt;0,+(Y20/X20)*100,0)</f>
        <v>-61.813215859030834</v>
      </c>
      <c r="AA20" s="153">
        <f>SUM(AA26:AA33)</f>
        <v>2270000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>
        <v>447020</v>
      </c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>
        <v>109793</v>
      </c>
      <c r="D23" s="156"/>
      <c r="E23" s="60"/>
      <c r="F23" s="60"/>
      <c r="G23" s="60"/>
      <c r="H23" s="60">
        <v>106911</v>
      </c>
      <c r="I23" s="60"/>
      <c r="J23" s="60">
        <v>106911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106911</v>
      </c>
      <c r="X23" s="60"/>
      <c r="Y23" s="60">
        <v>106911</v>
      </c>
      <c r="Z23" s="140"/>
      <c r="AA23" s="155"/>
    </row>
    <row r="24" spans="1:27" ht="13.5">
      <c r="A24" s="291" t="s">
        <v>207</v>
      </c>
      <c r="B24" s="142"/>
      <c r="C24" s="62">
        <v>44066</v>
      </c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600879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106911</v>
      </c>
      <c r="I26" s="295">
        <f t="shared" si="3"/>
        <v>0</v>
      </c>
      <c r="J26" s="295">
        <f t="shared" si="3"/>
        <v>106911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106911</v>
      </c>
      <c r="X26" s="295">
        <f t="shared" si="3"/>
        <v>0</v>
      </c>
      <c r="Y26" s="295">
        <f t="shared" si="3"/>
        <v>106911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>
        <v>49450</v>
      </c>
      <c r="D27" s="156"/>
      <c r="E27" s="60">
        <v>350000</v>
      </c>
      <c r="F27" s="60">
        <v>350000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>
        <v>87500</v>
      </c>
      <c r="Y27" s="60">
        <v>-87500</v>
      </c>
      <c r="Z27" s="140">
        <v>-100</v>
      </c>
      <c r="AA27" s="155">
        <v>350000</v>
      </c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>
        <v>396347</v>
      </c>
      <c r="D30" s="156"/>
      <c r="E30" s="60">
        <v>1920000</v>
      </c>
      <c r="F30" s="60">
        <v>1920000</v>
      </c>
      <c r="G30" s="60">
        <v>28222</v>
      </c>
      <c r="H30" s="60">
        <v>81577</v>
      </c>
      <c r="I30" s="60"/>
      <c r="J30" s="60">
        <v>109799</v>
      </c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>
        <v>109799</v>
      </c>
      <c r="X30" s="60">
        <v>480000</v>
      </c>
      <c r="Y30" s="60">
        <v>-370201</v>
      </c>
      <c r="Z30" s="140">
        <v>-77.13</v>
      </c>
      <c r="AA30" s="155">
        <v>1920000</v>
      </c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2749908</v>
      </c>
      <c r="D36" s="156">
        <f t="shared" si="4"/>
        <v>0</v>
      </c>
      <c r="E36" s="60">
        <f t="shared" si="4"/>
        <v>5990000</v>
      </c>
      <c r="F36" s="60">
        <f t="shared" si="4"/>
        <v>6345720</v>
      </c>
      <c r="G36" s="60">
        <f t="shared" si="4"/>
        <v>43049</v>
      </c>
      <c r="H36" s="60">
        <f t="shared" si="4"/>
        <v>95442</v>
      </c>
      <c r="I36" s="60">
        <f t="shared" si="4"/>
        <v>1055856</v>
      </c>
      <c r="J36" s="60">
        <f t="shared" si="4"/>
        <v>1194347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1194347</v>
      </c>
      <c r="X36" s="60">
        <f t="shared" si="4"/>
        <v>1586430</v>
      </c>
      <c r="Y36" s="60">
        <f t="shared" si="4"/>
        <v>-392083</v>
      </c>
      <c r="Z36" s="140">
        <f aca="true" t="shared" si="5" ref="Z36:Z49">+IF(X36&lt;&gt;0,+(Y36/X36)*100,0)</f>
        <v>-24.714799896623234</v>
      </c>
      <c r="AA36" s="155">
        <f>AA6+AA21</f>
        <v>6345720</v>
      </c>
    </row>
    <row r="37" spans="1:27" ht="13.5">
      <c r="A37" s="291" t="s">
        <v>205</v>
      </c>
      <c r="B37" s="142"/>
      <c r="C37" s="62">
        <f t="shared" si="4"/>
        <v>567878</v>
      </c>
      <c r="D37" s="156">
        <f t="shared" si="4"/>
        <v>0</v>
      </c>
      <c r="E37" s="60">
        <f t="shared" si="4"/>
        <v>1000000</v>
      </c>
      <c r="F37" s="60">
        <f t="shared" si="4"/>
        <v>1000000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250000</v>
      </c>
      <c r="Y37" s="60">
        <f t="shared" si="4"/>
        <v>-250000</v>
      </c>
      <c r="Z37" s="140">
        <f t="shared" si="5"/>
        <v>-100</v>
      </c>
      <c r="AA37" s="155">
        <f>AA7+AA22</f>
        <v>1000000</v>
      </c>
    </row>
    <row r="38" spans="1:27" ht="13.5">
      <c r="A38" s="291" t="s">
        <v>206</v>
      </c>
      <c r="B38" s="142"/>
      <c r="C38" s="62">
        <f t="shared" si="4"/>
        <v>6889065</v>
      </c>
      <c r="D38" s="156">
        <f t="shared" si="4"/>
        <v>0</v>
      </c>
      <c r="E38" s="60">
        <f t="shared" si="4"/>
        <v>2166000</v>
      </c>
      <c r="F38" s="60">
        <f t="shared" si="4"/>
        <v>2221200</v>
      </c>
      <c r="G38" s="60">
        <f t="shared" si="4"/>
        <v>0</v>
      </c>
      <c r="H38" s="60">
        <f t="shared" si="4"/>
        <v>596674</v>
      </c>
      <c r="I38" s="60">
        <f t="shared" si="4"/>
        <v>0</v>
      </c>
      <c r="J38" s="60">
        <f t="shared" si="4"/>
        <v>596674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596674</v>
      </c>
      <c r="X38" s="60">
        <f t="shared" si="4"/>
        <v>555300</v>
      </c>
      <c r="Y38" s="60">
        <f t="shared" si="4"/>
        <v>41374</v>
      </c>
      <c r="Z38" s="140">
        <f t="shared" si="5"/>
        <v>7.450747343778138</v>
      </c>
      <c r="AA38" s="155">
        <f>AA8+AA23</f>
        <v>2221200</v>
      </c>
    </row>
    <row r="39" spans="1:27" ht="13.5">
      <c r="A39" s="291" t="s">
        <v>207</v>
      </c>
      <c r="B39" s="142"/>
      <c r="C39" s="62">
        <f t="shared" si="4"/>
        <v>8642468</v>
      </c>
      <c r="D39" s="156">
        <f t="shared" si="4"/>
        <v>0</v>
      </c>
      <c r="E39" s="60">
        <f t="shared" si="4"/>
        <v>11754250</v>
      </c>
      <c r="F39" s="60">
        <f t="shared" si="4"/>
        <v>12004250</v>
      </c>
      <c r="G39" s="60">
        <f t="shared" si="4"/>
        <v>0</v>
      </c>
      <c r="H39" s="60">
        <f t="shared" si="4"/>
        <v>1066780</v>
      </c>
      <c r="I39" s="60">
        <f t="shared" si="4"/>
        <v>1088121</v>
      </c>
      <c r="J39" s="60">
        <f t="shared" si="4"/>
        <v>2154901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2154901</v>
      </c>
      <c r="X39" s="60">
        <f t="shared" si="4"/>
        <v>3001063</v>
      </c>
      <c r="Y39" s="60">
        <f t="shared" si="4"/>
        <v>-846162</v>
      </c>
      <c r="Z39" s="140">
        <f t="shared" si="5"/>
        <v>-28.195409426593177</v>
      </c>
      <c r="AA39" s="155">
        <f>AA9+AA24</f>
        <v>12004250</v>
      </c>
    </row>
    <row r="40" spans="1:27" ht="13.5">
      <c r="A40" s="291" t="s">
        <v>208</v>
      </c>
      <c r="B40" s="142"/>
      <c r="C40" s="62">
        <f t="shared" si="4"/>
        <v>296791</v>
      </c>
      <c r="D40" s="156">
        <f t="shared" si="4"/>
        <v>0</v>
      </c>
      <c r="E40" s="60">
        <f t="shared" si="4"/>
        <v>300000</v>
      </c>
      <c r="F40" s="60">
        <f t="shared" si="4"/>
        <v>300000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75000</v>
      </c>
      <c r="Y40" s="60">
        <f t="shared" si="4"/>
        <v>-75000</v>
      </c>
      <c r="Z40" s="140">
        <f t="shared" si="5"/>
        <v>-100</v>
      </c>
      <c r="AA40" s="155">
        <f>AA10+AA25</f>
        <v>300000</v>
      </c>
    </row>
    <row r="41" spans="1:27" ht="13.5">
      <c r="A41" s="292" t="s">
        <v>209</v>
      </c>
      <c r="B41" s="142"/>
      <c r="C41" s="293">
        <f aca="true" t="shared" si="6" ref="C41:Y41">SUM(C36:C40)</f>
        <v>19146110</v>
      </c>
      <c r="D41" s="294">
        <f t="shared" si="6"/>
        <v>0</v>
      </c>
      <c r="E41" s="295">
        <f t="shared" si="6"/>
        <v>21210250</v>
      </c>
      <c r="F41" s="295">
        <f t="shared" si="6"/>
        <v>21871170</v>
      </c>
      <c r="G41" s="295">
        <f t="shared" si="6"/>
        <v>43049</v>
      </c>
      <c r="H41" s="295">
        <f t="shared" si="6"/>
        <v>1758896</v>
      </c>
      <c r="I41" s="295">
        <f t="shared" si="6"/>
        <v>2143977</v>
      </c>
      <c r="J41" s="295">
        <f t="shared" si="6"/>
        <v>3945922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3945922</v>
      </c>
      <c r="X41" s="295">
        <f t="shared" si="6"/>
        <v>5467793</v>
      </c>
      <c r="Y41" s="295">
        <f t="shared" si="6"/>
        <v>-1521871</v>
      </c>
      <c r="Z41" s="296">
        <f t="shared" si="5"/>
        <v>-27.833368966235554</v>
      </c>
      <c r="AA41" s="297">
        <f>SUM(AA36:AA40)</f>
        <v>21871170</v>
      </c>
    </row>
    <row r="42" spans="1:27" ht="13.5">
      <c r="A42" s="298" t="s">
        <v>210</v>
      </c>
      <c r="B42" s="136"/>
      <c r="C42" s="95">
        <f aca="true" t="shared" si="7" ref="C42:Y48">C12+C27</f>
        <v>3016557</v>
      </c>
      <c r="D42" s="129">
        <f t="shared" si="7"/>
        <v>0</v>
      </c>
      <c r="E42" s="54">
        <f t="shared" si="7"/>
        <v>6415000</v>
      </c>
      <c r="F42" s="54">
        <f t="shared" si="7"/>
        <v>12565030</v>
      </c>
      <c r="G42" s="54">
        <f t="shared" si="7"/>
        <v>0</v>
      </c>
      <c r="H42" s="54">
        <f t="shared" si="7"/>
        <v>269262</v>
      </c>
      <c r="I42" s="54">
        <f t="shared" si="7"/>
        <v>925740</v>
      </c>
      <c r="J42" s="54">
        <f t="shared" si="7"/>
        <v>1195002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1195002</v>
      </c>
      <c r="X42" s="54">
        <f t="shared" si="7"/>
        <v>3141258</v>
      </c>
      <c r="Y42" s="54">
        <f t="shared" si="7"/>
        <v>-1946256</v>
      </c>
      <c r="Z42" s="184">
        <f t="shared" si="5"/>
        <v>-61.95785255461347</v>
      </c>
      <c r="AA42" s="130">
        <f aca="true" t="shared" si="8" ref="AA42:AA48">AA12+AA27</f>
        <v>12565030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1255514</v>
      </c>
      <c r="D45" s="129">
        <f t="shared" si="7"/>
        <v>0</v>
      </c>
      <c r="E45" s="54">
        <f t="shared" si="7"/>
        <v>9651000</v>
      </c>
      <c r="F45" s="54">
        <f t="shared" si="7"/>
        <v>9371000</v>
      </c>
      <c r="G45" s="54">
        <f t="shared" si="7"/>
        <v>124047</v>
      </c>
      <c r="H45" s="54">
        <f t="shared" si="7"/>
        <v>81577</v>
      </c>
      <c r="I45" s="54">
        <f t="shared" si="7"/>
        <v>45939</v>
      </c>
      <c r="J45" s="54">
        <f t="shared" si="7"/>
        <v>251563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251563</v>
      </c>
      <c r="X45" s="54">
        <f t="shared" si="7"/>
        <v>2342750</v>
      </c>
      <c r="Y45" s="54">
        <f t="shared" si="7"/>
        <v>-2091187</v>
      </c>
      <c r="Z45" s="184">
        <f t="shared" si="5"/>
        <v>-89.26206381389393</v>
      </c>
      <c r="AA45" s="130">
        <f t="shared" si="8"/>
        <v>9371000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23418181</v>
      </c>
      <c r="D49" s="218">
        <f t="shared" si="9"/>
        <v>0</v>
      </c>
      <c r="E49" s="220">
        <f t="shared" si="9"/>
        <v>37276250</v>
      </c>
      <c r="F49" s="220">
        <f t="shared" si="9"/>
        <v>43807200</v>
      </c>
      <c r="G49" s="220">
        <f t="shared" si="9"/>
        <v>167096</v>
      </c>
      <c r="H49" s="220">
        <f t="shared" si="9"/>
        <v>2109735</v>
      </c>
      <c r="I49" s="220">
        <f t="shared" si="9"/>
        <v>3115656</v>
      </c>
      <c r="J49" s="220">
        <f t="shared" si="9"/>
        <v>5392487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5392487</v>
      </c>
      <c r="X49" s="220">
        <f t="shared" si="9"/>
        <v>10951801</v>
      </c>
      <c r="Y49" s="220">
        <f t="shared" si="9"/>
        <v>-5559314</v>
      </c>
      <c r="Z49" s="221">
        <f t="shared" si="5"/>
        <v>-50.76164185233095</v>
      </c>
      <c r="AA49" s="222">
        <f>SUM(AA41:AA48)</f>
        <v>43807200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3877020</v>
      </c>
      <c r="F51" s="54">
        <f t="shared" si="10"/>
        <v>3877020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969256</v>
      </c>
      <c r="Y51" s="54">
        <f t="shared" si="10"/>
        <v>-969256</v>
      </c>
      <c r="Z51" s="184">
        <f>+IF(X51&lt;&gt;0,+(Y51/X51)*100,0)</f>
        <v>-100</v>
      </c>
      <c r="AA51" s="130">
        <f>SUM(AA57:AA61)</f>
        <v>3877020</v>
      </c>
    </row>
    <row r="52" spans="1:27" ht="13.5">
      <c r="A52" s="310" t="s">
        <v>204</v>
      </c>
      <c r="B52" s="142"/>
      <c r="C52" s="62"/>
      <c r="D52" s="156"/>
      <c r="E52" s="60">
        <v>1950490</v>
      </c>
      <c r="F52" s="60">
        <v>1950490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487623</v>
      </c>
      <c r="Y52" s="60">
        <v>-487623</v>
      </c>
      <c r="Z52" s="140">
        <v>-100</v>
      </c>
      <c r="AA52" s="155">
        <v>1950490</v>
      </c>
    </row>
    <row r="53" spans="1:27" ht="13.5">
      <c r="A53" s="310" t="s">
        <v>205</v>
      </c>
      <c r="B53" s="142"/>
      <c r="C53" s="62"/>
      <c r="D53" s="156"/>
      <c r="E53" s="60">
        <v>700000</v>
      </c>
      <c r="F53" s="60">
        <v>700000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175000</v>
      </c>
      <c r="Y53" s="60">
        <v>-175000</v>
      </c>
      <c r="Z53" s="140">
        <v>-100</v>
      </c>
      <c r="AA53" s="155">
        <v>700000</v>
      </c>
    </row>
    <row r="54" spans="1:27" ht="13.5">
      <c r="A54" s="310" t="s">
        <v>206</v>
      </c>
      <c r="B54" s="142"/>
      <c r="C54" s="62"/>
      <c r="D54" s="156"/>
      <c r="E54" s="60">
        <v>350000</v>
      </c>
      <c r="F54" s="60">
        <v>350000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87500</v>
      </c>
      <c r="Y54" s="60">
        <v>-87500</v>
      </c>
      <c r="Z54" s="140">
        <v>-100</v>
      </c>
      <c r="AA54" s="155">
        <v>350000</v>
      </c>
    </row>
    <row r="55" spans="1:27" ht="13.5">
      <c r="A55" s="310" t="s">
        <v>207</v>
      </c>
      <c r="B55" s="142"/>
      <c r="C55" s="62"/>
      <c r="D55" s="156"/>
      <c r="E55" s="60">
        <v>110000</v>
      </c>
      <c r="F55" s="60">
        <v>110000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>
        <v>27500</v>
      </c>
      <c r="Y55" s="60">
        <v>-27500</v>
      </c>
      <c r="Z55" s="140">
        <v>-100</v>
      </c>
      <c r="AA55" s="155">
        <v>110000</v>
      </c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3110490</v>
      </c>
      <c r="F57" s="295">
        <f t="shared" si="11"/>
        <v>3110490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777623</v>
      </c>
      <c r="Y57" s="295">
        <f t="shared" si="11"/>
        <v>-777623</v>
      </c>
      <c r="Z57" s="296">
        <f>+IF(X57&lt;&gt;0,+(Y57/X57)*100,0)</f>
        <v>-100</v>
      </c>
      <c r="AA57" s="297">
        <f>SUM(AA52:AA56)</f>
        <v>3110490</v>
      </c>
    </row>
    <row r="58" spans="1:27" ht="13.5">
      <c r="A58" s="311" t="s">
        <v>210</v>
      </c>
      <c r="B58" s="136"/>
      <c r="C58" s="62"/>
      <c r="D58" s="156"/>
      <c r="E58" s="60">
        <v>412000</v>
      </c>
      <c r="F58" s="60">
        <v>412000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103000</v>
      </c>
      <c r="Y58" s="60">
        <v>-103000</v>
      </c>
      <c r="Z58" s="140">
        <v>-100</v>
      </c>
      <c r="AA58" s="155">
        <v>412000</v>
      </c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354530</v>
      </c>
      <c r="F61" s="60">
        <v>354530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88633</v>
      </c>
      <c r="Y61" s="60">
        <v>-88633</v>
      </c>
      <c r="Z61" s="140">
        <v>-100</v>
      </c>
      <c r="AA61" s="155">
        <v>354530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>
        <v>3877020</v>
      </c>
      <c r="F66" s="275"/>
      <c r="G66" s="275">
        <v>422958</v>
      </c>
      <c r="H66" s="275">
        <v>68823</v>
      </c>
      <c r="I66" s="275">
        <v>21897</v>
      </c>
      <c r="J66" s="275">
        <v>513678</v>
      </c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>
        <v>513678</v>
      </c>
      <c r="X66" s="275"/>
      <c r="Y66" s="275">
        <v>513678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3877020</v>
      </c>
      <c r="F69" s="220">
        <f t="shared" si="12"/>
        <v>0</v>
      </c>
      <c r="G69" s="220">
        <f t="shared" si="12"/>
        <v>422958</v>
      </c>
      <c r="H69" s="220">
        <f t="shared" si="12"/>
        <v>68823</v>
      </c>
      <c r="I69" s="220">
        <f t="shared" si="12"/>
        <v>21897</v>
      </c>
      <c r="J69" s="220">
        <f t="shared" si="12"/>
        <v>513678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513678</v>
      </c>
      <c r="X69" s="220">
        <f t="shared" si="12"/>
        <v>0</v>
      </c>
      <c r="Y69" s="220">
        <f t="shared" si="12"/>
        <v>513678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18545231</v>
      </c>
      <c r="D5" s="357">
        <f t="shared" si="0"/>
        <v>0</v>
      </c>
      <c r="E5" s="356">
        <f t="shared" si="0"/>
        <v>21210250</v>
      </c>
      <c r="F5" s="358">
        <f t="shared" si="0"/>
        <v>21871170</v>
      </c>
      <c r="G5" s="358">
        <f t="shared" si="0"/>
        <v>43049</v>
      </c>
      <c r="H5" s="356">
        <f t="shared" si="0"/>
        <v>1651985</v>
      </c>
      <c r="I5" s="356">
        <f t="shared" si="0"/>
        <v>2143977</v>
      </c>
      <c r="J5" s="358">
        <f t="shared" si="0"/>
        <v>3839011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3839011</v>
      </c>
      <c r="X5" s="356">
        <f t="shared" si="0"/>
        <v>5467793</v>
      </c>
      <c r="Y5" s="358">
        <f t="shared" si="0"/>
        <v>-1628782</v>
      </c>
      <c r="Z5" s="359">
        <f>+IF(X5&lt;&gt;0,+(Y5/X5)*100,0)</f>
        <v>-29.788655130141173</v>
      </c>
      <c r="AA5" s="360">
        <f>+AA6+AA8+AA11+AA13+AA15</f>
        <v>21871170</v>
      </c>
    </row>
    <row r="6" spans="1:27" ht="13.5">
      <c r="A6" s="361" t="s">
        <v>204</v>
      </c>
      <c r="B6" s="142"/>
      <c r="C6" s="60">
        <f>+C7</f>
        <v>2749908</v>
      </c>
      <c r="D6" s="340">
        <f aca="true" t="shared" si="1" ref="D6:AA6">+D7</f>
        <v>0</v>
      </c>
      <c r="E6" s="60">
        <f t="shared" si="1"/>
        <v>5990000</v>
      </c>
      <c r="F6" s="59">
        <f t="shared" si="1"/>
        <v>6345720</v>
      </c>
      <c r="G6" s="59">
        <f t="shared" si="1"/>
        <v>43049</v>
      </c>
      <c r="H6" s="60">
        <f t="shared" si="1"/>
        <v>95442</v>
      </c>
      <c r="I6" s="60">
        <f t="shared" si="1"/>
        <v>1055856</v>
      </c>
      <c r="J6" s="59">
        <f t="shared" si="1"/>
        <v>1194347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1194347</v>
      </c>
      <c r="X6" s="60">
        <f t="shared" si="1"/>
        <v>1586430</v>
      </c>
      <c r="Y6" s="59">
        <f t="shared" si="1"/>
        <v>-392083</v>
      </c>
      <c r="Z6" s="61">
        <f>+IF(X6&lt;&gt;0,+(Y6/X6)*100,0)</f>
        <v>-24.714799896623234</v>
      </c>
      <c r="AA6" s="62">
        <f t="shared" si="1"/>
        <v>6345720</v>
      </c>
    </row>
    <row r="7" spans="1:27" ht="13.5">
      <c r="A7" s="291" t="s">
        <v>228</v>
      </c>
      <c r="B7" s="142"/>
      <c r="C7" s="60">
        <v>2749908</v>
      </c>
      <c r="D7" s="340"/>
      <c r="E7" s="60">
        <v>5990000</v>
      </c>
      <c r="F7" s="59">
        <v>6345720</v>
      </c>
      <c r="G7" s="59">
        <v>43049</v>
      </c>
      <c r="H7" s="60">
        <v>95442</v>
      </c>
      <c r="I7" s="60">
        <v>1055856</v>
      </c>
      <c r="J7" s="59">
        <v>1194347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1194347</v>
      </c>
      <c r="X7" s="60">
        <v>1586430</v>
      </c>
      <c r="Y7" s="59">
        <v>-392083</v>
      </c>
      <c r="Z7" s="61">
        <v>-24.71</v>
      </c>
      <c r="AA7" s="62">
        <v>6345720</v>
      </c>
    </row>
    <row r="8" spans="1:27" ht="13.5">
      <c r="A8" s="361" t="s">
        <v>205</v>
      </c>
      <c r="B8" s="142"/>
      <c r="C8" s="60">
        <f aca="true" t="shared" si="2" ref="C8:Y8">SUM(C9:C10)</f>
        <v>120858</v>
      </c>
      <c r="D8" s="340">
        <f t="shared" si="2"/>
        <v>0</v>
      </c>
      <c r="E8" s="60">
        <f t="shared" si="2"/>
        <v>1000000</v>
      </c>
      <c r="F8" s="59">
        <f t="shared" si="2"/>
        <v>1000000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250000</v>
      </c>
      <c r="Y8" s="59">
        <f t="shared" si="2"/>
        <v>-250000</v>
      </c>
      <c r="Z8" s="61">
        <f>+IF(X8&lt;&gt;0,+(Y8/X8)*100,0)</f>
        <v>-100</v>
      </c>
      <c r="AA8" s="62">
        <f>SUM(AA9:AA10)</f>
        <v>1000000</v>
      </c>
    </row>
    <row r="9" spans="1:27" ht="13.5">
      <c r="A9" s="291" t="s">
        <v>229</v>
      </c>
      <c r="B9" s="142"/>
      <c r="C9" s="60">
        <v>27496</v>
      </c>
      <c r="D9" s="340"/>
      <c r="E9" s="60">
        <v>850000</v>
      </c>
      <c r="F9" s="59">
        <v>850000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212500</v>
      </c>
      <c r="Y9" s="59">
        <v>-212500</v>
      </c>
      <c r="Z9" s="61">
        <v>-100</v>
      </c>
      <c r="AA9" s="62">
        <v>850000</v>
      </c>
    </row>
    <row r="10" spans="1:27" ht="13.5">
      <c r="A10" s="291" t="s">
        <v>230</v>
      </c>
      <c r="B10" s="142"/>
      <c r="C10" s="60">
        <v>93362</v>
      </c>
      <c r="D10" s="340"/>
      <c r="E10" s="60">
        <v>150000</v>
      </c>
      <c r="F10" s="59">
        <v>150000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>
        <v>37500</v>
      </c>
      <c r="Y10" s="59">
        <v>-37500</v>
      </c>
      <c r="Z10" s="61">
        <v>-100</v>
      </c>
      <c r="AA10" s="62">
        <v>150000</v>
      </c>
    </row>
    <row r="11" spans="1:27" ht="13.5">
      <c r="A11" s="361" t="s">
        <v>206</v>
      </c>
      <c r="B11" s="142"/>
      <c r="C11" s="362">
        <f>+C12</f>
        <v>6779272</v>
      </c>
      <c r="D11" s="363">
        <f aca="true" t="shared" si="3" ref="D11:AA11">+D12</f>
        <v>0</v>
      </c>
      <c r="E11" s="362">
        <f t="shared" si="3"/>
        <v>2166000</v>
      </c>
      <c r="F11" s="364">
        <f t="shared" si="3"/>
        <v>2221200</v>
      </c>
      <c r="G11" s="364">
        <f t="shared" si="3"/>
        <v>0</v>
      </c>
      <c r="H11" s="362">
        <f t="shared" si="3"/>
        <v>489763</v>
      </c>
      <c r="I11" s="362">
        <f t="shared" si="3"/>
        <v>0</v>
      </c>
      <c r="J11" s="364">
        <f t="shared" si="3"/>
        <v>489763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489763</v>
      </c>
      <c r="X11" s="362">
        <f t="shared" si="3"/>
        <v>555300</v>
      </c>
      <c r="Y11" s="364">
        <f t="shared" si="3"/>
        <v>-65537</v>
      </c>
      <c r="Z11" s="365">
        <f>+IF(X11&lt;&gt;0,+(Y11/X11)*100,0)</f>
        <v>-11.802088960922024</v>
      </c>
      <c r="AA11" s="366">
        <f t="shared" si="3"/>
        <v>2221200</v>
      </c>
    </row>
    <row r="12" spans="1:27" ht="13.5">
      <c r="A12" s="291" t="s">
        <v>231</v>
      </c>
      <c r="B12" s="136"/>
      <c r="C12" s="60">
        <v>6779272</v>
      </c>
      <c r="D12" s="340"/>
      <c r="E12" s="60">
        <v>2166000</v>
      </c>
      <c r="F12" s="59">
        <v>2221200</v>
      </c>
      <c r="G12" s="59"/>
      <c r="H12" s="60">
        <v>489763</v>
      </c>
      <c r="I12" s="60"/>
      <c r="J12" s="59">
        <v>489763</v>
      </c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>
        <v>489763</v>
      </c>
      <c r="X12" s="60">
        <v>555300</v>
      </c>
      <c r="Y12" s="59">
        <v>-65537</v>
      </c>
      <c r="Z12" s="61">
        <v>-11.8</v>
      </c>
      <c r="AA12" s="62">
        <v>2221200</v>
      </c>
    </row>
    <row r="13" spans="1:27" ht="13.5">
      <c r="A13" s="361" t="s">
        <v>207</v>
      </c>
      <c r="B13" s="136"/>
      <c r="C13" s="275">
        <f>+C14</f>
        <v>8598402</v>
      </c>
      <c r="D13" s="341">
        <f aca="true" t="shared" si="4" ref="D13:AA13">+D14</f>
        <v>0</v>
      </c>
      <c r="E13" s="275">
        <f t="shared" si="4"/>
        <v>11754250</v>
      </c>
      <c r="F13" s="342">
        <f t="shared" si="4"/>
        <v>12004250</v>
      </c>
      <c r="G13" s="342">
        <f t="shared" si="4"/>
        <v>0</v>
      </c>
      <c r="H13" s="275">
        <f t="shared" si="4"/>
        <v>1066780</v>
      </c>
      <c r="I13" s="275">
        <f t="shared" si="4"/>
        <v>1088121</v>
      </c>
      <c r="J13" s="342">
        <f t="shared" si="4"/>
        <v>2154901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2154901</v>
      </c>
      <c r="X13" s="275">
        <f t="shared" si="4"/>
        <v>3001063</v>
      </c>
      <c r="Y13" s="342">
        <f t="shared" si="4"/>
        <v>-846162</v>
      </c>
      <c r="Z13" s="335">
        <f>+IF(X13&lt;&gt;0,+(Y13/X13)*100,0)</f>
        <v>-28.195409426593177</v>
      </c>
      <c r="AA13" s="273">
        <f t="shared" si="4"/>
        <v>12004250</v>
      </c>
    </row>
    <row r="14" spans="1:27" ht="13.5">
      <c r="A14" s="291" t="s">
        <v>232</v>
      </c>
      <c r="B14" s="136"/>
      <c r="C14" s="60">
        <v>8598402</v>
      </c>
      <c r="D14" s="340"/>
      <c r="E14" s="60">
        <v>11754250</v>
      </c>
      <c r="F14" s="59">
        <v>12004250</v>
      </c>
      <c r="G14" s="59"/>
      <c r="H14" s="60">
        <v>1066780</v>
      </c>
      <c r="I14" s="60">
        <v>1088121</v>
      </c>
      <c r="J14" s="59">
        <v>2154901</v>
      </c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>
        <v>2154901</v>
      </c>
      <c r="X14" s="60">
        <v>3001063</v>
      </c>
      <c r="Y14" s="59">
        <v>-846162</v>
      </c>
      <c r="Z14" s="61">
        <v>-28.2</v>
      </c>
      <c r="AA14" s="62">
        <v>12004250</v>
      </c>
    </row>
    <row r="15" spans="1:27" ht="13.5">
      <c r="A15" s="361" t="s">
        <v>208</v>
      </c>
      <c r="B15" s="136"/>
      <c r="C15" s="60">
        <f aca="true" t="shared" si="5" ref="C15:Y15">SUM(C16:C20)</f>
        <v>296791</v>
      </c>
      <c r="D15" s="340">
        <f t="shared" si="5"/>
        <v>0</v>
      </c>
      <c r="E15" s="60">
        <f t="shared" si="5"/>
        <v>300000</v>
      </c>
      <c r="F15" s="59">
        <f t="shared" si="5"/>
        <v>300000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75000</v>
      </c>
      <c r="Y15" s="59">
        <f t="shared" si="5"/>
        <v>-75000</v>
      </c>
      <c r="Z15" s="61">
        <f>+IF(X15&lt;&gt;0,+(Y15/X15)*100,0)</f>
        <v>-100</v>
      </c>
      <c r="AA15" s="62">
        <f>SUM(AA16:AA20)</f>
        <v>300000</v>
      </c>
    </row>
    <row r="16" spans="1:27" ht="13.5">
      <c r="A16" s="291" t="s">
        <v>233</v>
      </c>
      <c r="B16" s="300"/>
      <c r="C16" s="60">
        <v>296791</v>
      </c>
      <c r="D16" s="340"/>
      <c r="E16" s="60">
        <v>300000</v>
      </c>
      <c r="F16" s="59">
        <v>300000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75000</v>
      </c>
      <c r="Y16" s="59">
        <v>-75000</v>
      </c>
      <c r="Z16" s="61">
        <v>-100</v>
      </c>
      <c r="AA16" s="62">
        <v>300000</v>
      </c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2967107</v>
      </c>
      <c r="D22" s="344">
        <f t="shared" si="6"/>
        <v>0</v>
      </c>
      <c r="E22" s="343">
        <f t="shared" si="6"/>
        <v>6065000</v>
      </c>
      <c r="F22" s="345">
        <f t="shared" si="6"/>
        <v>12215030</v>
      </c>
      <c r="G22" s="345">
        <f t="shared" si="6"/>
        <v>0</v>
      </c>
      <c r="H22" s="343">
        <f t="shared" si="6"/>
        <v>269262</v>
      </c>
      <c r="I22" s="343">
        <f t="shared" si="6"/>
        <v>925740</v>
      </c>
      <c r="J22" s="345">
        <f t="shared" si="6"/>
        <v>1195002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1195002</v>
      </c>
      <c r="X22" s="343">
        <f t="shared" si="6"/>
        <v>3053758</v>
      </c>
      <c r="Y22" s="345">
        <f t="shared" si="6"/>
        <v>-1858756</v>
      </c>
      <c r="Z22" s="336">
        <f>+IF(X22&lt;&gt;0,+(Y22/X22)*100,0)</f>
        <v>-60.867822532106345</v>
      </c>
      <c r="AA22" s="350">
        <f>SUM(AA23:AA32)</f>
        <v>12215030</v>
      </c>
    </row>
    <row r="23" spans="1:27" ht="13.5">
      <c r="A23" s="361" t="s">
        <v>236</v>
      </c>
      <c r="B23" s="142"/>
      <c r="C23" s="60">
        <v>170533</v>
      </c>
      <c r="D23" s="340"/>
      <c r="E23" s="60">
        <v>500000</v>
      </c>
      <c r="F23" s="59">
        <v>500000</v>
      </c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>
        <v>125000</v>
      </c>
      <c r="Y23" s="59">
        <v>-125000</v>
      </c>
      <c r="Z23" s="61">
        <v>-100</v>
      </c>
      <c r="AA23" s="62">
        <v>500000</v>
      </c>
    </row>
    <row r="24" spans="1:27" ht="13.5">
      <c r="A24" s="361" t="s">
        <v>237</v>
      </c>
      <c r="B24" s="142"/>
      <c r="C24" s="60">
        <v>268500</v>
      </c>
      <c r="D24" s="340"/>
      <c r="E24" s="60">
        <v>2900000</v>
      </c>
      <c r="F24" s="59">
        <v>2900000</v>
      </c>
      <c r="G24" s="59"/>
      <c r="H24" s="60">
        <v>87650</v>
      </c>
      <c r="I24" s="60"/>
      <c r="J24" s="59">
        <v>87650</v>
      </c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>
        <v>87650</v>
      </c>
      <c r="X24" s="60">
        <v>725000</v>
      </c>
      <c r="Y24" s="59">
        <v>-637350</v>
      </c>
      <c r="Z24" s="61">
        <v>-87.91</v>
      </c>
      <c r="AA24" s="62">
        <v>2900000</v>
      </c>
    </row>
    <row r="25" spans="1:27" ht="13.5">
      <c r="A25" s="361" t="s">
        <v>238</v>
      </c>
      <c r="B25" s="142"/>
      <c r="C25" s="60">
        <v>1140148</v>
      </c>
      <c r="D25" s="340"/>
      <c r="E25" s="60">
        <v>2625000</v>
      </c>
      <c r="F25" s="59">
        <v>8295030</v>
      </c>
      <c r="G25" s="59"/>
      <c r="H25" s="60">
        <v>177877</v>
      </c>
      <c r="I25" s="60">
        <v>876211</v>
      </c>
      <c r="J25" s="59">
        <v>1054088</v>
      </c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>
        <v>1054088</v>
      </c>
      <c r="X25" s="60">
        <v>2073758</v>
      </c>
      <c r="Y25" s="59">
        <v>-1019670</v>
      </c>
      <c r="Z25" s="61">
        <v>-49.17</v>
      </c>
      <c r="AA25" s="62">
        <v>8295030</v>
      </c>
    </row>
    <row r="26" spans="1:27" ht="13.5">
      <c r="A26" s="361" t="s">
        <v>239</v>
      </c>
      <c r="B26" s="302"/>
      <c r="C26" s="362">
        <v>1212541</v>
      </c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>
        <v>3735</v>
      </c>
      <c r="I27" s="60"/>
      <c r="J27" s="59">
        <v>3735</v>
      </c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>
        <v>3735</v>
      </c>
      <c r="X27" s="60"/>
      <c r="Y27" s="59">
        <v>3735</v>
      </c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175385</v>
      </c>
      <c r="D32" s="340"/>
      <c r="E32" s="60">
        <v>40000</v>
      </c>
      <c r="F32" s="59">
        <v>520000</v>
      </c>
      <c r="G32" s="59"/>
      <c r="H32" s="60"/>
      <c r="I32" s="60">
        <v>49529</v>
      </c>
      <c r="J32" s="59">
        <v>49529</v>
      </c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>
        <v>49529</v>
      </c>
      <c r="X32" s="60">
        <v>130000</v>
      </c>
      <c r="Y32" s="59">
        <v>-80471</v>
      </c>
      <c r="Z32" s="61">
        <v>-61.9</v>
      </c>
      <c r="AA32" s="62">
        <v>520000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859167</v>
      </c>
      <c r="D40" s="344">
        <f t="shared" si="9"/>
        <v>0</v>
      </c>
      <c r="E40" s="343">
        <f t="shared" si="9"/>
        <v>7731000</v>
      </c>
      <c r="F40" s="345">
        <f t="shared" si="9"/>
        <v>7451000</v>
      </c>
      <c r="G40" s="345">
        <f t="shared" si="9"/>
        <v>95825</v>
      </c>
      <c r="H40" s="343">
        <f t="shared" si="9"/>
        <v>0</v>
      </c>
      <c r="I40" s="343">
        <f t="shared" si="9"/>
        <v>45939</v>
      </c>
      <c r="J40" s="345">
        <f t="shared" si="9"/>
        <v>141764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141764</v>
      </c>
      <c r="X40" s="343">
        <f t="shared" si="9"/>
        <v>1862750</v>
      </c>
      <c r="Y40" s="345">
        <f t="shared" si="9"/>
        <v>-1720986</v>
      </c>
      <c r="Z40" s="336">
        <f>+IF(X40&lt;&gt;0,+(Y40/X40)*100,0)</f>
        <v>-92.38953160649577</v>
      </c>
      <c r="AA40" s="350">
        <f>SUM(AA41:AA49)</f>
        <v>7451000</v>
      </c>
    </row>
    <row r="41" spans="1:27" ht="13.5">
      <c r="A41" s="361" t="s">
        <v>247</v>
      </c>
      <c r="B41" s="142"/>
      <c r="C41" s="362">
        <v>55294</v>
      </c>
      <c r="D41" s="363"/>
      <c r="E41" s="362">
        <v>345000</v>
      </c>
      <c r="F41" s="364">
        <v>345000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86250</v>
      </c>
      <c r="Y41" s="364">
        <v>-86250</v>
      </c>
      <c r="Z41" s="365">
        <v>-100</v>
      </c>
      <c r="AA41" s="366">
        <v>345000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1500000</v>
      </c>
      <c r="F42" s="53">
        <f t="shared" si="10"/>
        <v>1500000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375000</v>
      </c>
      <c r="Y42" s="53">
        <f t="shared" si="10"/>
        <v>-375000</v>
      </c>
      <c r="Z42" s="94">
        <f>+IF(X42&lt;&gt;0,+(Y42/X42)*100,0)</f>
        <v>-100</v>
      </c>
      <c r="AA42" s="95">
        <f>+AA62</f>
        <v>1500000</v>
      </c>
    </row>
    <row r="43" spans="1:27" ht="13.5">
      <c r="A43" s="361" t="s">
        <v>249</v>
      </c>
      <c r="B43" s="136"/>
      <c r="C43" s="275">
        <v>269119</v>
      </c>
      <c r="D43" s="369"/>
      <c r="E43" s="305">
        <v>375000</v>
      </c>
      <c r="F43" s="370">
        <v>375000</v>
      </c>
      <c r="G43" s="370"/>
      <c r="H43" s="305"/>
      <c r="I43" s="305">
        <v>19185</v>
      </c>
      <c r="J43" s="370">
        <v>19185</v>
      </c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>
        <v>19185</v>
      </c>
      <c r="X43" s="305">
        <v>93750</v>
      </c>
      <c r="Y43" s="370">
        <v>-74565</v>
      </c>
      <c r="Z43" s="371">
        <v>-79.54</v>
      </c>
      <c r="AA43" s="303">
        <v>375000</v>
      </c>
    </row>
    <row r="44" spans="1:27" ht="13.5">
      <c r="A44" s="361" t="s">
        <v>250</v>
      </c>
      <c r="B44" s="136"/>
      <c r="C44" s="60">
        <v>313467</v>
      </c>
      <c r="D44" s="368"/>
      <c r="E44" s="54">
        <v>50000</v>
      </c>
      <c r="F44" s="53">
        <v>50000</v>
      </c>
      <c r="G44" s="53">
        <v>13420</v>
      </c>
      <c r="H44" s="54"/>
      <c r="I44" s="54">
        <v>26754</v>
      </c>
      <c r="J44" s="53">
        <v>40174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40174</v>
      </c>
      <c r="X44" s="54">
        <v>12500</v>
      </c>
      <c r="Y44" s="53">
        <v>27674</v>
      </c>
      <c r="Z44" s="94">
        <v>221.39</v>
      </c>
      <c r="AA44" s="95">
        <v>50000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>
        <v>206543</v>
      </c>
      <c r="D48" s="368"/>
      <c r="E48" s="54">
        <v>4861000</v>
      </c>
      <c r="F48" s="53">
        <v>5061000</v>
      </c>
      <c r="G48" s="53">
        <v>82405</v>
      </c>
      <c r="H48" s="54"/>
      <c r="I48" s="54"/>
      <c r="J48" s="53">
        <v>82405</v>
      </c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>
        <v>82405</v>
      </c>
      <c r="X48" s="54">
        <v>1265250</v>
      </c>
      <c r="Y48" s="53">
        <v>-1182845</v>
      </c>
      <c r="Z48" s="94">
        <v>-93.49</v>
      </c>
      <c r="AA48" s="95">
        <v>5061000</v>
      </c>
    </row>
    <row r="49" spans="1:27" ht="13.5">
      <c r="A49" s="361" t="s">
        <v>93</v>
      </c>
      <c r="B49" s="136"/>
      <c r="C49" s="54">
        <v>14744</v>
      </c>
      <c r="D49" s="368"/>
      <c r="E49" s="54">
        <v>600000</v>
      </c>
      <c r="F49" s="53">
        <v>120000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30000</v>
      </c>
      <c r="Y49" s="53">
        <v>-30000</v>
      </c>
      <c r="Z49" s="94">
        <v>-100</v>
      </c>
      <c r="AA49" s="95">
        <v>120000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22371505</v>
      </c>
      <c r="D60" s="346">
        <f t="shared" si="14"/>
        <v>0</v>
      </c>
      <c r="E60" s="219">
        <f t="shared" si="14"/>
        <v>35006250</v>
      </c>
      <c r="F60" s="264">
        <f t="shared" si="14"/>
        <v>41537200</v>
      </c>
      <c r="G60" s="264">
        <f t="shared" si="14"/>
        <v>138874</v>
      </c>
      <c r="H60" s="219">
        <f t="shared" si="14"/>
        <v>1921247</v>
      </c>
      <c r="I60" s="219">
        <f t="shared" si="14"/>
        <v>3115656</v>
      </c>
      <c r="J60" s="264">
        <f t="shared" si="14"/>
        <v>5175777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5175777</v>
      </c>
      <c r="X60" s="219">
        <f t="shared" si="14"/>
        <v>10384301</v>
      </c>
      <c r="Y60" s="264">
        <f t="shared" si="14"/>
        <v>-5208524</v>
      </c>
      <c r="Z60" s="337">
        <f>+IF(X60&lt;&gt;0,+(Y60/X60)*100,0)</f>
        <v>-50.157675514220934</v>
      </c>
      <c r="AA60" s="232">
        <f>+AA57+AA54+AA51+AA40+AA37+AA34+AA22+AA5</f>
        <v>41537200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1500000</v>
      </c>
      <c r="F62" s="349">
        <f t="shared" si="15"/>
        <v>1500000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375000</v>
      </c>
      <c r="Y62" s="349">
        <f t="shared" si="15"/>
        <v>-375000</v>
      </c>
      <c r="Z62" s="338">
        <f>+IF(X62&lt;&gt;0,+(Y62/X62)*100,0)</f>
        <v>-100</v>
      </c>
      <c r="AA62" s="351">
        <f>SUM(AA63:AA66)</f>
        <v>1500000</v>
      </c>
    </row>
    <row r="63" spans="1:27" ht="13.5">
      <c r="A63" s="361" t="s">
        <v>258</v>
      </c>
      <c r="B63" s="136"/>
      <c r="C63" s="60"/>
      <c r="D63" s="340"/>
      <c r="E63" s="60">
        <v>1500000</v>
      </c>
      <c r="F63" s="59">
        <v>1500000</v>
      </c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>
        <v>375000</v>
      </c>
      <c r="Y63" s="59">
        <v>-375000</v>
      </c>
      <c r="Z63" s="61">
        <v>-100</v>
      </c>
      <c r="AA63" s="62">
        <v>1500000</v>
      </c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600879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106911</v>
      </c>
      <c r="I5" s="356">
        <f t="shared" si="0"/>
        <v>0</v>
      </c>
      <c r="J5" s="358">
        <f t="shared" si="0"/>
        <v>106911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106911</v>
      </c>
      <c r="X5" s="356">
        <f t="shared" si="0"/>
        <v>0</v>
      </c>
      <c r="Y5" s="358">
        <f t="shared" si="0"/>
        <v>106911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447020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>
        <v>447020</v>
      </c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109793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106911</v>
      </c>
      <c r="I11" s="362">
        <f t="shared" si="3"/>
        <v>0</v>
      </c>
      <c r="J11" s="364">
        <f t="shared" si="3"/>
        <v>106911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106911</v>
      </c>
      <c r="X11" s="362">
        <f t="shared" si="3"/>
        <v>0</v>
      </c>
      <c r="Y11" s="364">
        <f t="shared" si="3"/>
        <v>106911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>
        <v>109793</v>
      </c>
      <c r="D12" s="340"/>
      <c r="E12" s="60"/>
      <c r="F12" s="59"/>
      <c r="G12" s="59"/>
      <c r="H12" s="60">
        <v>106911</v>
      </c>
      <c r="I12" s="60"/>
      <c r="J12" s="59">
        <v>106911</v>
      </c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>
        <v>106911</v>
      </c>
      <c r="X12" s="60"/>
      <c r="Y12" s="59">
        <v>106911</v>
      </c>
      <c r="Z12" s="61"/>
      <c r="AA12" s="62"/>
    </row>
    <row r="13" spans="1:27" ht="13.5">
      <c r="A13" s="361" t="s">
        <v>207</v>
      </c>
      <c r="B13" s="136"/>
      <c r="C13" s="275">
        <f>+C14</f>
        <v>44066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>
        <v>44066</v>
      </c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49450</v>
      </c>
      <c r="D22" s="344">
        <f t="shared" si="6"/>
        <v>0</v>
      </c>
      <c r="E22" s="343">
        <f t="shared" si="6"/>
        <v>350000</v>
      </c>
      <c r="F22" s="345">
        <f t="shared" si="6"/>
        <v>350000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87500</v>
      </c>
      <c r="Y22" s="345">
        <f t="shared" si="6"/>
        <v>-87500</v>
      </c>
      <c r="Z22" s="336">
        <f>+IF(X22&lt;&gt;0,+(Y22/X22)*100,0)</f>
        <v>-100</v>
      </c>
      <c r="AA22" s="350">
        <f>SUM(AA23:AA32)</f>
        <v>350000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>
        <v>350000</v>
      </c>
      <c r="F25" s="59">
        <v>350000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87500</v>
      </c>
      <c r="Y25" s="59">
        <v>-87500</v>
      </c>
      <c r="Z25" s="61">
        <v>-100</v>
      </c>
      <c r="AA25" s="62">
        <v>350000</v>
      </c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>
        <v>49450</v>
      </c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396347</v>
      </c>
      <c r="D40" s="344">
        <f t="shared" si="9"/>
        <v>0</v>
      </c>
      <c r="E40" s="343">
        <f t="shared" si="9"/>
        <v>1920000</v>
      </c>
      <c r="F40" s="345">
        <f t="shared" si="9"/>
        <v>1920000</v>
      </c>
      <c r="G40" s="345">
        <f t="shared" si="9"/>
        <v>28222</v>
      </c>
      <c r="H40" s="343">
        <f t="shared" si="9"/>
        <v>81577</v>
      </c>
      <c r="I40" s="343">
        <f t="shared" si="9"/>
        <v>0</v>
      </c>
      <c r="J40" s="345">
        <f t="shared" si="9"/>
        <v>109799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109799</v>
      </c>
      <c r="X40" s="343">
        <f t="shared" si="9"/>
        <v>480000</v>
      </c>
      <c r="Y40" s="345">
        <f t="shared" si="9"/>
        <v>-370201</v>
      </c>
      <c r="Z40" s="336">
        <f>+IF(X40&lt;&gt;0,+(Y40/X40)*100,0)</f>
        <v>-77.12520833333333</v>
      </c>
      <c r="AA40" s="350">
        <f>SUM(AA41:AA49)</f>
        <v>1920000</v>
      </c>
    </row>
    <row r="41" spans="1:27" ht="13.5">
      <c r="A41" s="361" t="s">
        <v>247</v>
      </c>
      <c r="B41" s="142"/>
      <c r="C41" s="362">
        <v>278377</v>
      </c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>
        <v>1670000</v>
      </c>
      <c r="F43" s="370">
        <v>1670000</v>
      </c>
      <c r="G43" s="370"/>
      <c r="H43" s="305">
        <v>65206</v>
      </c>
      <c r="I43" s="305"/>
      <c r="J43" s="370">
        <v>65206</v>
      </c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>
        <v>65206</v>
      </c>
      <c r="X43" s="305">
        <v>417500</v>
      </c>
      <c r="Y43" s="370">
        <v>-352294</v>
      </c>
      <c r="Z43" s="371">
        <v>-84.38</v>
      </c>
      <c r="AA43" s="303">
        <v>1670000</v>
      </c>
    </row>
    <row r="44" spans="1:27" ht="13.5">
      <c r="A44" s="361" t="s">
        <v>250</v>
      </c>
      <c r="B44" s="136"/>
      <c r="C44" s="60">
        <v>117970</v>
      </c>
      <c r="D44" s="368"/>
      <c r="E44" s="54">
        <v>250000</v>
      </c>
      <c r="F44" s="53">
        <v>250000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62500</v>
      </c>
      <c r="Y44" s="53">
        <v>-62500</v>
      </c>
      <c r="Z44" s="94">
        <v>-100</v>
      </c>
      <c r="AA44" s="95">
        <v>250000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>
        <v>28222</v>
      </c>
      <c r="H47" s="54">
        <v>16371</v>
      </c>
      <c r="I47" s="54"/>
      <c r="J47" s="53">
        <v>44593</v>
      </c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>
        <v>44593</v>
      </c>
      <c r="X47" s="54"/>
      <c r="Y47" s="53">
        <v>44593</v>
      </c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1046676</v>
      </c>
      <c r="D60" s="346">
        <f t="shared" si="14"/>
        <v>0</v>
      </c>
      <c r="E60" s="219">
        <f t="shared" si="14"/>
        <v>2270000</v>
      </c>
      <c r="F60" s="264">
        <f t="shared" si="14"/>
        <v>2270000</v>
      </c>
      <c r="G60" s="264">
        <f t="shared" si="14"/>
        <v>28222</v>
      </c>
      <c r="H60" s="219">
        <f t="shared" si="14"/>
        <v>188488</v>
      </c>
      <c r="I60" s="219">
        <f t="shared" si="14"/>
        <v>0</v>
      </c>
      <c r="J60" s="264">
        <f t="shared" si="14"/>
        <v>216710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216710</v>
      </c>
      <c r="X60" s="219">
        <f t="shared" si="14"/>
        <v>567500</v>
      </c>
      <c r="Y60" s="264">
        <f t="shared" si="14"/>
        <v>-350790</v>
      </c>
      <c r="Z60" s="337">
        <f>+IF(X60&lt;&gt;0,+(Y60/X60)*100,0)</f>
        <v>-61.813215859030834</v>
      </c>
      <c r="AA60" s="232">
        <f>+AA57+AA54+AA51+AA40+AA37+AA34+AA22+AA5</f>
        <v>2270000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2013-11-05T07:53:13Z</dcterms:created>
  <dcterms:modified xsi:type="dcterms:W3CDTF">2013-11-05T07:53:16Z</dcterms:modified>
  <cp:category/>
  <cp:version/>
  <cp:contentType/>
  <cp:contentStatus/>
</cp:coreProperties>
</file>