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<sst xmlns="http://schemas.openxmlformats.org/spreadsheetml/2006/main" count="855" uniqueCount="302">
  <si>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Makana(EC104)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</si>
  <si>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</si>
  <si>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</si>
  <si>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</si>
  <si>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</si>
  <si>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</si>
  <si>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</si>
  <si>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</si>
  <si>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</si>
  <si>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</si>
  <si>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</si>
  <si>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</si>
  <si>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</si>
  <si>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</si>
  <si>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</si>
  <si>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</si>
  <si>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</si>
  <si>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</si>
  <si>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</si>
  <si>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</si>
  <si>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</si>
  <si>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</si>
  <si>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</si>
  <si>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</si>
  <si>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</si>
  <si>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</si>
  <si>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</si>
  <si>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</si>
  <si>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</si>
  <si>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</si>
  <si>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</si>
  <si>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</si>
  <si>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</si>
  <si>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</si>
  <si>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</si>
  <si>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</si>
  <si>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</si>
  <si>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</si>
  <si>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</si>
  <si>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</si>
  <si>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</si>
  <si>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</si>
  <si>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</si>
  <si>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</si>
  <si>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</si>
  <si>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</si>
  <si>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</si>
  <si>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</si>
  <si>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</si>
  <si>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</si>
  <si>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</si>
  <si>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</si>
  <si>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</si>
  <si>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</si>
  <si>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</si>
  <si>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</si>
  <si>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</si>
  <si>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</si>
  <si>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</si>
  <si>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</si>
  <si>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</si>
  <si>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</si>
  <si>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</si>
  <si>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</si>
  <si>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</si>
  <si>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</si>
  <si>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</si>
  <si>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</si>
  <si>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</si>
  <si>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</si>
  <si>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Makana(EC104)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</si>
  <si>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</si>
  <si>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</si>
  <si>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</si>
  <si>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</si>
  <si>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</si>
  <si>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</si>
  <si>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</si>
  <si>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</si>
  <si>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</si>
  <si>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</si>
  <si>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</si>
  <si>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</si>
  <si>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</si>
  <si>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</si>
  <si>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</si>
  <si>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</si>
  <si>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</si>
  <si>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</si>
  <si>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</si>
  <si>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</si>
  <si>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</si>
  <si>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</si>
  <si>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</si>
  <si>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</si>
  <si>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</si>
  <si>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</si>
  <si>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</si>
  <si>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</si>
  <si>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</si>
  <si>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Makana(EC104)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</si>
  <si>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</si>
  <si>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</si>
  <si>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</si>
  <si>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</si>
  <si>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</si>
  <si>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</si>
  <si>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</si>
  <si>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</si>
  <si>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</si>
  <si>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</si>
  <si>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</si>
  <si>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</si>
  <si>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</si>
  <si>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</si>
  <si>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</si>
  <si>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</si>
  <si>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</si>
  <si>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</si>
  <si>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</si>
  <si>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</si>
  <si>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</si>
  <si>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</si>
  <si>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</si>
  <si>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</si>
  <si>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</si>
  <si>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</si>
  <si>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</si>
  <si>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</si>
  <si>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Makana(EC104)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</si>
  <si>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</si>
  <si>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</si>
  <si>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</si>
  <si>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</si>
  <si>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</si>
  <si>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</si>
  <si>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</si>
  <si>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</si>
  <si>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</si>
  <si>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</si>
  <si>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Makana(EC104)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</si>
  <si>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</si>
  <si>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</si>
  <si>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</si>
  <si>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</si>
  <si>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</si>
  <si>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</si>
  <si>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</si>
  <si>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</si>
  <si>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</si>
  <si>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</si>
  <si>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</si>
  <si>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</si>
  <si>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</si>
  <si>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</si>
  <si>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</si>
  <si>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</si>
  <si>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</si>
  <si>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</si>
  <si>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</si>
  <si>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</si>
  <si>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</si>
  <si>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</si>
  <si>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</si>
  <si>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</si>
  <si>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</si>
  <si>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</si>
  <si>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</si>
  <si>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</si>
  <si>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</si>
  <si>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</si>
  <si>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</si>
  <si>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</si>
  <si>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</si>
  <si>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Makana(EC104)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</si>
  <si>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</si>
  <si>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</si>
  <si>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</si>
  <si>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</si>
  <si>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</si>
  <si>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</si>
  <si>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</si>
  <si>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</si>
  <si>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</si>
  <si>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</si>
  <si>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</si>
  <si>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</si>
  <si>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</si>
  <si>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</si>
  <si>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</si>
  <si>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</si>
  <si>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</si>
  <si>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</si>
  <si>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</si>
  <si>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</si>
  <si>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</si>
  <si>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</si>
  <si>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</si>
  <si>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</si>
  <si>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</si>
  <si>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</si>
  <si>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Makana(EC104)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</si>
  <si>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</si>
  <si>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</si>
  <si>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</si>
  <si>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</si>
  <si>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</si>
  <si>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</si>
  <si>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</si>
  <si>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</si>
  <si>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</si>
  <si>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</si>
  <si>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</si>
  <si>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</si>
  <si>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</si>
  <si>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</si>
  <si>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</si>
  <si>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</si>
  <si>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</si>
  <si>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</si>
  <si>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</si>
  <si>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</si>
  <si>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</si>
  <si>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</si>
  <si>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</si>
  <si>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</si>
  <si>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Makana(EC104)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</si>
  <si>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</si>
  <si>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</si>
  <si>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</si>
  <si>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</si>
  <si>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</si>
  <si>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</si>
  <si>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</si>
  <si>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</si>
  <si>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</si>
  <si>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</si>
  <si>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</si>
  <si>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</si>
  <si>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</si>
  <si>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</si>
  <si>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</si>
  <si>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</si>
  <si>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</si>
  <si>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</si>
  <si>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</si>
  <si>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</si>
  <si>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</si>
  <si>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</si>
  <si>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</si>
  <si>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</si>
  <si>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</si>
  <si>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</si>
  <si>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</si>
  <si>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</si>
  <si>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</si>
  <si>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</si>
  <si>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</si>
  <si>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</si>
  <si>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</si>
  <si>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</si>
  <si>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</si>
  <si>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Makana(EC104)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</si>
  <si>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</si>
  <si>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</si>
  <si>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Makana(EC104)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</si>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</sst>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25681951</v>
      </c>
      <c r="G5" s="60">
        <v>-5021403</v>
      </c>
      <c r="H5" s="60">
        <v>2200028</v>
      </c>
      <c r="I5" s="60">
        <v>22860576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22860576</v>
      </c>
      <c r="W5" s="60">
        <v>0</v>
      </c>
      <c r="X5" s="60">
        <v>22860576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26103158</v>
      </c>
      <c r="G6" s="60">
        <v>12991356</v>
      </c>
      <c r="H6" s="60">
        <v>13646265</v>
      </c>
      <c r="I6" s="60">
        <v>52740779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52740779</v>
      </c>
      <c r="W6" s="60">
        <v>0</v>
      </c>
      <c r="X6" s="60">
        <v>52740779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6623</v>
      </c>
      <c r="G7" s="60">
        <v>17682</v>
      </c>
      <c r="H7" s="60">
        <v>13473</v>
      </c>
      <c r="I7" s="60">
        <v>37778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37778</v>
      </c>
      <c r="W7" s="60">
        <v>0</v>
      </c>
      <c r="X7" s="60">
        <v>37778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0</v>
      </c>
      <c r="E8" s="60">
        <v>0</v>
      </c>
      <c r="F8" s="60">
        <v>18691773</v>
      </c>
      <c r="G8" s="60">
        <v>560362</v>
      </c>
      <c r="H8" s="60">
        <v>0</v>
      </c>
      <c r="I8" s="60">
        <v>19252135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19252135</v>
      </c>
      <c r="W8" s="60">
        <v>0</v>
      </c>
      <c r="X8" s="60">
        <v>19252135</v>
      </c>
      <c r="Y8" s="61">
        <v>0</v>
      </c>
      <c r="Z8" s="62">
        <v>0</v>
      </c>
    </row>
    <row r="9" spans="1:26" ht="13.5">
      <c r="A9" s="58" t="s">
        <v>35</v>
      </c>
      <c r="B9" s="19">
        <v>0</v>
      </c>
      <c r="C9" s="19">
        <v>0</v>
      </c>
      <c r="D9" s="59">
        <v>389368575</v>
      </c>
      <c r="E9" s="60">
        <v>389368575</v>
      </c>
      <c r="F9" s="60">
        <v>1182271</v>
      </c>
      <c r="G9" s="60">
        <v>1420493</v>
      </c>
      <c r="H9" s="60">
        <v>1122539</v>
      </c>
      <c r="I9" s="60">
        <v>3725303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3725303</v>
      </c>
      <c r="W9" s="60">
        <v>97342144</v>
      </c>
      <c r="X9" s="60">
        <v>-93616841</v>
      </c>
      <c r="Y9" s="61">
        <v>-96.17</v>
      </c>
      <c r="Z9" s="62">
        <v>389368575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389368575</v>
      </c>
      <c r="E10" s="66">
        <f t="shared" si="0"/>
        <v>389368575</v>
      </c>
      <c r="F10" s="66">
        <f t="shared" si="0"/>
        <v>71665776</v>
      </c>
      <c r="G10" s="66">
        <f t="shared" si="0"/>
        <v>9968490</v>
      </c>
      <c r="H10" s="66">
        <f t="shared" si="0"/>
        <v>16982305</v>
      </c>
      <c r="I10" s="66">
        <f t="shared" si="0"/>
        <v>98616571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98616571</v>
      </c>
      <c r="W10" s="66">
        <f t="shared" si="0"/>
        <v>97342144</v>
      </c>
      <c r="X10" s="66">
        <f t="shared" si="0"/>
        <v>1274427</v>
      </c>
      <c r="Y10" s="67">
        <f>+IF(W10&lt;&gt;0,(X10/W10)*100,0)</f>
        <v>1.309224296518474</v>
      </c>
      <c r="Z10" s="68">
        <f t="shared" si="0"/>
        <v>389368575</v>
      </c>
    </row>
    <row r="11" spans="1:26" ht="13.5">
      <c r="A11" s="58" t="s">
        <v>37</v>
      </c>
      <c r="B11" s="19">
        <v>0</v>
      </c>
      <c r="C11" s="19">
        <v>0</v>
      </c>
      <c r="D11" s="59">
        <v>0</v>
      </c>
      <c r="E11" s="60">
        <v>0</v>
      </c>
      <c r="F11" s="60">
        <v>9529122</v>
      </c>
      <c r="G11" s="60">
        <v>9834637</v>
      </c>
      <c r="H11" s="60">
        <v>9691457</v>
      </c>
      <c r="I11" s="60">
        <v>29055216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29055216</v>
      </c>
      <c r="W11" s="60">
        <v>0</v>
      </c>
      <c r="X11" s="60">
        <v>29055216</v>
      </c>
      <c r="Y11" s="61">
        <v>0</v>
      </c>
      <c r="Z11" s="62">
        <v>0</v>
      </c>
    </row>
    <row r="12" spans="1:26" ht="13.5">
      <c r="A12" s="58" t="s">
        <v>38</v>
      </c>
      <c r="B12" s="19">
        <v>0</v>
      </c>
      <c r="C12" s="19">
        <v>0</v>
      </c>
      <c r="D12" s="59">
        <v>0</v>
      </c>
      <c r="E12" s="60">
        <v>0</v>
      </c>
      <c r="F12" s="60">
        <v>581710</v>
      </c>
      <c r="G12" s="60">
        <v>636429</v>
      </c>
      <c r="H12" s="60">
        <v>607420</v>
      </c>
      <c r="I12" s="60">
        <v>1825559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1825559</v>
      </c>
      <c r="W12" s="60">
        <v>0</v>
      </c>
      <c r="X12" s="60">
        <v>1825559</v>
      </c>
      <c r="Y12" s="61">
        <v>0</v>
      </c>
      <c r="Z12" s="62">
        <v>0</v>
      </c>
    </row>
    <row r="13" spans="1:26" ht="13.5">
      <c r="A13" s="58" t="s">
        <v>278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8867407</v>
      </c>
      <c r="H15" s="60">
        <v>0</v>
      </c>
      <c r="I15" s="60">
        <v>8867407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8867407</v>
      </c>
      <c r="W15" s="60">
        <v>0</v>
      </c>
      <c r="X15" s="60">
        <v>8867407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344643692</v>
      </c>
      <c r="E17" s="60">
        <v>344643692</v>
      </c>
      <c r="F17" s="60">
        <v>7807390</v>
      </c>
      <c r="G17" s="60">
        <v>10910554</v>
      </c>
      <c r="H17" s="60">
        <v>7653330</v>
      </c>
      <c r="I17" s="60">
        <v>26371274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26371274</v>
      </c>
      <c r="W17" s="60">
        <v>86160923</v>
      </c>
      <c r="X17" s="60">
        <v>-59789649</v>
      </c>
      <c r="Y17" s="61">
        <v>-69.39</v>
      </c>
      <c r="Z17" s="62">
        <v>344643692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344643692</v>
      </c>
      <c r="E18" s="73">
        <f t="shared" si="1"/>
        <v>344643692</v>
      </c>
      <c r="F18" s="73">
        <f t="shared" si="1"/>
        <v>17918222</v>
      </c>
      <c r="G18" s="73">
        <f t="shared" si="1"/>
        <v>30249027</v>
      </c>
      <c r="H18" s="73">
        <f t="shared" si="1"/>
        <v>17952207</v>
      </c>
      <c r="I18" s="73">
        <f t="shared" si="1"/>
        <v>66119456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66119456</v>
      </c>
      <c r="W18" s="73">
        <f t="shared" si="1"/>
        <v>86160923</v>
      </c>
      <c r="X18" s="73">
        <f t="shared" si="1"/>
        <v>-20041467</v>
      </c>
      <c r="Y18" s="67">
        <f>+IF(W18&lt;&gt;0,(X18/W18)*100,0)</f>
        <v>-23.26050638988628</v>
      </c>
      <c r="Z18" s="74">
        <f t="shared" si="1"/>
        <v>344643692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44724883</v>
      </c>
      <c r="E19" s="77">
        <f t="shared" si="2"/>
        <v>44724883</v>
      </c>
      <c r="F19" s="77">
        <f t="shared" si="2"/>
        <v>53747554</v>
      </c>
      <c r="G19" s="77">
        <f t="shared" si="2"/>
        <v>-20280537</v>
      </c>
      <c r="H19" s="77">
        <f t="shared" si="2"/>
        <v>-969902</v>
      </c>
      <c r="I19" s="77">
        <f t="shared" si="2"/>
        <v>32497115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32497115</v>
      </c>
      <c r="W19" s="77">
        <f>IF(E10=E18,0,W10-W18)</f>
        <v>11181221</v>
      </c>
      <c r="X19" s="77">
        <f t="shared" si="2"/>
        <v>21315894</v>
      </c>
      <c r="Y19" s="78">
        <f>+IF(W19&lt;&gt;0,(X19/W19)*100,0)</f>
        <v>190.6401277642218</v>
      </c>
      <c r="Z19" s="79">
        <f t="shared" si="2"/>
        <v>44724883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44724883</v>
      </c>
      <c r="E22" s="88">
        <f t="shared" si="3"/>
        <v>44724883</v>
      </c>
      <c r="F22" s="88">
        <f t="shared" si="3"/>
        <v>53747554</v>
      </c>
      <c r="G22" s="88">
        <f t="shared" si="3"/>
        <v>-20280537</v>
      </c>
      <c r="H22" s="88">
        <f t="shared" si="3"/>
        <v>-969902</v>
      </c>
      <c r="I22" s="88">
        <f t="shared" si="3"/>
        <v>32497115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32497115</v>
      </c>
      <c r="W22" s="88">
        <f t="shared" si="3"/>
        <v>11181221</v>
      </c>
      <c r="X22" s="88">
        <f t="shared" si="3"/>
        <v>21315894</v>
      </c>
      <c r="Y22" s="89">
        <f>+IF(W22&lt;&gt;0,(X22/W22)*100,0)</f>
        <v>190.6401277642218</v>
      </c>
      <c r="Z22" s="90">
        <f t="shared" si="3"/>
        <v>44724883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44724883</v>
      </c>
      <c r="E24" s="77">
        <f t="shared" si="4"/>
        <v>44724883</v>
      </c>
      <c r="F24" s="77">
        <f t="shared" si="4"/>
        <v>53747554</v>
      </c>
      <c r="G24" s="77">
        <f t="shared" si="4"/>
        <v>-20280537</v>
      </c>
      <c r="H24" s="77">
        <f t="shared" si="4"/>
        <v>-969902</v>
      </c>
      <c r="I24" s="77">
        <f t="shared" si="4"/>
        <v>32497115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32497115</v>
      </c>
      <c r="W24" s="77">
        <f t="shared" si="4"/>
        <v>11181221</v>
      </c>
      <c r="X24" s="77">
        <f t="shared" si="4"/>
        <v>21315894</v>
      </c>
      <c r="Y24" s="78">
        <f>+IF(W24&lt;&gt;0,(X24/W24)*100,0)</f>
        <v>190.6401277642218</v>
      </c>
      <c r="Z24" s="79">
        <f t="shared" si="4"/>
        <v>44724883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144035153</v>
      </c>
      <c r="E27" s="100">
        <v>144035153</v>
      </c>
      <c r="F27" s="100">
        <v>0</v>
      </c>
      <c r="G27" s="100">
        <v>6295809</v>
      </c>
      <c r="H27" s="100">
        <v>2943156</v>
      </c>
      <c r="I27" s="100">
        <v>9238965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9238965</v>
      </c>
      <c r="W27" s="100">
        <v>36008788</v>
      </c>
      <c r="X27" s="100">
        <v>-26769823</v>
      </c>
      <c r="Y27" s="101">
        <v>-74.34</v>
      </c>
      <c r="Z27" s="102">
        <v>144035153</v>
      </c>
    </row>
    <row r="28" spans="1:26" ht="13.5">
      <c r="A28" s="103" t="s">
        <v>46</v>
      </c>
      <c r="B28" s="19">
        <v>0</v>
      </c>
      <c r="C28" s="19">
        <v>0</v>
      </c>
      <c r="D28" s="59">
        <v>60661156</v>
      </c>
      <c r="E28" s="60">
        <v>60661156</v>
      </c>
      <c r="F28" s="60">
        <v>0</v>
      </c>
      <c r="G28" s="60">
        <v>1720361</v>
      </c>
      <c r="H28" s="60">
        <v>2014740</v>
      </c>
      <c r="I28" s="60">
        <v>3735101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3735101</v>
      </c>
      <c r="W28" s="60">
        <v>15165289</v>
      </c>
      <c r="X28" s="60">
        <v>-11430188</v>
      </c>
      <c r="Y28" s="61">
        <v>-75.37</v>
      </c>
      <c r="Z28" s="62">
        <v>60661156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38648625</v>
      </c>
      <c r="E30" s="60">
        <v>38648625</v>
      </c>
      <c r="F30" s="60">
        <v>0</v>
      </c>
      <c r="G30" s="60">
        <v>3063460</v>
      </c>
      <c r="H30" s="60">
        <v>0</v>
      </c>
      <c r="I30" s="60">
        <v>3063460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3063460</v>
      </c>
      <c r="W30" s="60">
        <v>9662156</v>
      </c>
      <c r="X30" s="60">
        <v>-6598696</v>
      </c>
      <c r="Y30" s="61">
        <v>-68.29</v>
      </c>
      <c r="Z30" s="62">
        <v>38648625</v>
      </c>
    </row>
    <row r="31" spans="1:26" ht="13.5">
      <c r="A31" s="58" t="s">
        <v>53</v>
      </c>
      <c r="B31" s="19">
        <v>0</v>
      </c>
      <c r="C31" s="19">
        <v>0</v>
      </c>
      <c r="D31" s="59">
        <v>44725372</v>
      </c>
      <c r="E31" s="60">
        <v>44725372</v>
      </c>
      <c r="F31" s="60">
        <v>0</v>
      </c>
      <c r="G31" s="60">
        <v>1511988</v>
      </c>
      <c r="H31" s="60">
        <v>928416</v>
      </c>
      <c r="I31" s="60">
        <v>2440404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2440404</v>
      </c>
      <c r="W31" s="60">
        <v>11181343</v>
      </c>
      <c r="X31" s="60">
        <v>-8740939</v>
      </c>
      <c r="Y31" s="61">
        <v>-78.17</v>
      </c>
      <c r="Z31" s="62">
        <v>44725372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144035153</v>
      </c>
      <c r="E32" s="100">
        <f t="shared" si="5"/>
        <v>144035153</v>
      </c>
      <c r="F32" s="100">
        <f t="shared" si="5"/>
        <v>0</v>
      </c>
      <c r="G32" s="100">
        <f t="shared" si="5"/>
        <v>6295809</v>
      </c>
      <c r="H32" s="100">
        <f t="shared" si="5"/>
        <v>2943156</v>
      </c>
      <c r="I32" s="100">
        <f t="shared" si="5"/>
        <v>9238965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9238965</v>
      </c>
      <c r="W32" s="100">
        <f t="shared" si="5"/>
        <v>36008788</v>
      </c>
      <c r="X32" s="100">
        <f t="shared" si="5"/>
        <v>-26769823</v>
      </c>
      <c r="Y32" s="101">
        <f>+IF(W32&lt;&gt;0,(X32/W32)*100,0)</f>
        <v>-74.34247162109428</v>
      </c>
      <c r="Z32" s="102">
        <f t="shared" si="5"/>
        <v>144035153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34982606</v>
      </c>
      <c r="E35" s="60">
        <v>34982606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8745652</v>
      </c>
      <c r="X35" s="60">
        <v>-8745652</v>
      </c>
      <c r="Y35" s="61">
        <v>-100</v>
      </c>
      <c r="Z35" s="62">
        <v>34982606</v>
      </c>
    </row>
    <row r="36" spans="1:26" ht="13.5">
      <c r="A36" s="58" t="s">
        <v>57</v>
      </c>
      <c r="B36" s="19">
        <v>0</v>
      </c>
      <c r="C36" s="19">
        <v>0</v>
      </c>
      <c r="D36" s="59">
        <v>166696124</v>
      </c>
      <c r="E36" s="60">
        <v>166696124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41674031</v>
      </c>
      <c r="X36" s="60">
        <v>-41674031</v>
      </c>
      <c r="Y36" s="61">
        <v>-100</v>
      </c>
      <c r="Z36" s="62">
        <v>166696124</v>
      </c>
    </row>
    <row r="37" spans="1:26" ht="13.5">
      <c r="A37" s="58" t="s">
        <v>58</v>
      </c>
      <c r="B37" s="19">
        <v>0</v>
      </c>
      <c r="C37" s="19">
        <v>0</v>
      </c>
      <c r="D37" s="59">
        <v>141236622</v>
      </c>
      <c r="E37" s="60">
        <v>141236622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35309156</v>
      </c>
      <c r="X37" s="60">
        <v>-35309156</v>
      </c>
      <c r="Y37" s="61">
        <v>-100</v>
      </c>
      <c r="Z37" s="62">
        <v>141236622</v>
      </c>
    </row>
    <row r="38" spans="1:26" ht="13.5">
      <c r="A38" s="58" t="s">
        <v>59</v>
      </c>
      <c r="B38" s="19">
        <v>0</v>
      </c>
      <c r="C38" s="19">
        <v>0</v>
      </c>
      <c r="D38" s="59">
        <v>54713885</v>
      </c>
      <c r="E38" s="60">
        <v>54713885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13678471</v>
      </c>
      <c r="X38" s="60">
        <v>-13678471</v>
      </c>
      <c r="Y38" s="61">
        <v>-100</v>
      </c>
      <c r="Z38" s="62">
        <v>54713885</v>
      </c>
    </row>
    <row r="39" spans="1:26" ht="13.5">
      <c r="A39" s="58" t="s">
        <v>60</v>
      </c>
      <c r="B39" s="19">
        <v>0</v>
      </c>
      <c r="C39" s="19">
        <v>0</v>
      </c>
      <c r="D39" s="59">
        <v>5728223</v>
      </c>
      <c r="E39" s="60">
        <v>5728223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1432056</v>
      </c>
      <c r="X39" s="60">
        <v>-1432056</v>
      </c>
      <c r="Y39" s="61">
        <v>-100</v>
      </c>
      <c r="Z39" s="62">
        <v>5728223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96218976</v>
      </c>
      <c r="E42" s="60">
        <v>96218976</v>
      </c>
      <c r="F42" s="60">
        <v>52914352</v>
      </c>
      <c r="G42" s="60">
        <v>383050</v>
      </c>
      <c r="H42" s="60">
        <v>4348587</v>
      </c>
      <c r="I42" s="60">
        <v>57645989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57645989</v>
      </c>
      <c r="W42" s="60">
        <v>24054744</v>
      </c>
      <c r="X42" s="60">
        <v>33591245</v>
      </c>
      <c r="Y42" s="61">
        <v>139.64</v>
      </c>
      <c r="Z42" s="62">
        <v>96218976</v>
      </c>
    </row>
    <row r="43" spans="1:26" ht="13.5">
      <c r="A43" s="58" t="s">
        <v>63</v>
      </c>
      <c r="B43" s="19">
        <v>0</v>
      </c>
      <c r="C43" s="19">
        <v>0</v>
      </c>
      <c r="D43" s="59">
        <v>0</v>
      </c>
      <c r="E43" s="60">
        <v>0</v>
      </c>
      <c r="F43" s="60">
        <v>-11299399</v>
      </c>
      <c r="G43" s="60">
        <v>-6295809</v>
      </c>
      <c r="H43" s="60">
        <v>4403071</v>
      </c>
      <c r="I43" s="60">
        <v>-13192137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-13192137</v>
      </c>
      <c r="W43" s="60">
        <v>0</v>
      </c>
      <c r="X43" s="60">
        <v>-13192137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94006753</v>
      </c>
      <c r="E45" s="100">
        <v>94006753</v>
      </c>
      <c r="F45" s="100">
        <v>151507474</v>
      </c>
      <c r="G45" s="100">
        <v>145594715</v>
      </c>
      <c r="H45" s="100">
        <v>154346373</v>
      </c>
      <c r="I45" s="100">
        <v>154346373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154346373</v>
      </c>
      <c r="W45" s="100">
        <v>21842521</v>
      </c>
      <c r="X45" s="100">
        <v>132503852</v>
      </c>
      <c r="Y45" s="101">
        <v>606.63</v>
      </c>
      <c r="Z45" s="102">
        <v>94006753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4473690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4473690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32.05822649769329</v>
      </c>
      <c r="G58" s="7">
        <f t="shared" si="6"/>
        <v>228.00757696881448</v>
      </c>
      <c r="H58" s="7">
        <f t="shared" si="6"/>
        <v>138.62712499424518</v>
      </c>
      <c r="I58" s="7">
        <f t="shared" si="6"/>
        <v>76.62847226190371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76.62847226190371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57.169215843453635</v>
      </c>
      <c r="G59" s="10">
        <f t="shared" si="7"/>
        <v>-354.9821036072986</v>
      </c>
      <c r="H59" s="10">
        <f t="shared" si="7"/>
        <v>935.3248685925817</v>
      </c>
      <c r="I59" s="10">
        <f t="shared" si="7"/>
        <v>232.21051385581885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232.21051385581885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8.465067713262894</v>
      </c>
      <c r="G60" s="13">
        <f t="shared" si="7"/>
        <v>16.25384601884515</v>
      </c>
      <c r="H60" s="13">
        <f t="shared" si="7"/>
        <v>17.12663501698084</v>
      </c>
      <c r="I60" s="13">
        <f t="shared" si="7"/>
        <v>12.624749058029652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12.624749058029652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26.135068208723112</v>
      </c>
      <c r="G61" s="13">
        <f t="shared" si="7"/>
        <v>18.97338403731941</v>
      </c>
      <c r="H61" s="13">
        <f t="shared" si="7"/>
        <v>27.5738641839804</v>
      </c>
      <c r="I61" s="13">
        <f t="shared" si="7"/>
        <v>23.720235183448857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23.720235183448857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0.2780411254696478</v>
      </c>
      <c r="G62" s="13">
        <f t="shared" si="7"/>
        <v>14.54446620345527</v>
      </c>
      <c r="H62" s="13">
        <f t="shared" si="7"/>
        <v>1.1016956984884292</v>
      </c>
      <c r="I62" s="13">
        <f t="shared" si="7"/>
        <v>0.6345653077910074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0.6345653077910074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>
        <v>52691062</v>
      </c>
      <c r="G67" s="26">
        <v>8743866</v>
      </c>
      <c r="H67" s="26">
        <v>16529633</v>
      </c>
      <c r="I67" s="26">
        <v>77964561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77964561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>
        <v>25681951</v>
      </c>
      <c r="G68" s="21">
        <v>-5021403</v>
      </c>
      <c r="H68" s="21">
        <v>2200028</v>
      </c>
      <c r="I68" s="21">
        <v>22860576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22860576</v>
      </c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>
        <v>26103158</v>
      </c>
      <c r="G69" s="21">
        <v>12991356</v>
      </c>
      <c r="H69" s="21">
        <v>13646265</v>
      </c>
      <c r="I69" s="21">
        <v>52740779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52740779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>
        <v>8348419</v>
      </c>
      <c r="G70" s="21">
        <v>11019252</v>
      </c>
      <c r="H70" s="21">
        <v>8341932</v>
      </c>
      <c r="I70" s="21">
        <v>27709603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27709603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>
        <v>9993126</v>
      </c>
      <c r="G71" s="21">
        <v>143491</v>
      </c>
      <c r="H71" s="21">
        <v>3354193</v>
      </c>
      <c r="I71" s="21">
        <v>13490810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13490810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6884240</v>
      </c>
      <c r="G72" s="21">
        <v>1078318</v>
      </c>
      <c r="H72" s="21">
        <v>1190110</v>
      </c>
      <c r="I72" s="21">
        <v>9152668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9152668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877373</v>
      </c>
      <c r="G73" s="21">
        <v>750295</v>
      </c>
      <c r="H73" s="21">
        <v>760030</v>
      </c>
      <c r="I73" s="21">
        <v>2387698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2387698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905953</v>
      </c>
      <c r="G75" s="30">
        <v>773913</v>
      </c>
      <c r="H75" s="30">
        <v>683340</v>
      </c>
      <c r="I75" s="30">
        <v>2363206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2363206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269039592</v>
      </c>
      <c r="E76" s="34">
        <v>269039592</v>
      </c>
      <c r="F76" s="34">
        <v>16891820</v>
      </c>
      <c r="G76" s="34">
        <v>19936677</v>
      </c>
      <c r="H76" s="34">
        <v>22914555</v>
      </c>
      <c r="I76" s="34">
        <v>59743052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59743052</v>
      </c>
      <c r="W76" s="34">
        <v>67259898</v>
      </c>
      <c r="X76" s="34"/>
      <c r="Y76" s="33"/>
      <c r="Z76" s="35">
        <v>269039592</v>
      </c>
    </row>
    <row r="77" spans="1:26" ht="13.5" hidden="1">
      <c r="A77" s="37" t="s">
        <v>31</v>
      </c>
      <c r="B77" s="19"/>
      <c r="C77" s="19"/>
      <c r="D77" s="20">
        <v>56970288</v>
      </c>
      <c r="E77" s="21">
        <v>56970288</v>
      </c>
      <c r="F77" s="21">
        <v>14682170</v>
      </c>
      <c r="G77" s="21">
        <v>17825082</v>
      </c>
      <c r="H77" s="21">
        <v>20577409</v>
      </c>
      <c r="I77" s="21">
        <v>53084661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53084661</v>
      </c>
      <c r="W77" s="21">
        <v>14242572</v>
      </c>
      <c r="X77" s="21"/>
      <c r="Y77" s="20"/>
      <c r="Z77" s="23">
        <v>56970288</v>
      </c>
    </row>
    <row r="78" spans="1:26" ht="13.5" hidden="1">
      <c r="A78" s="38" t="s">
        <v>32</v>
      </c>
      <c r="B78" s="19"/>
      <c r="C78" s="19"/>
      <c r="D78" s="20">
        <v>203069304</v>
      </c>
      <c r="E78" s="21">
        <v>203069304</v>
      </c>
      <c r="F78" s="21">
        <v>2209650</v>
      </c>
      <c r="G78" s="21">
        <v>2111595</v>
      </c>
      <c r="H78" s="21">
        <v>2337146</v>
      </c>
      <c r="I78" s="21">
        <v>6658391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6658391</v>
      </c>
      <c r="W78" s="21">
        <v>50767326</v>
      </c>
      <c r="X78" s="21"/>
      <c r="Y78" s="20"/>
      <c r="Z78" s="23">
        <v>203069304</v>
      </c>
    </row>
    <row r="79" spans="1:26" ht="13.5" hidden="1">
      <c r="A79" s="39" t="s">
        <v>103</v>
      </c>
      <c r="B79" s="19"/>
      <c r="C79" s="19"/>
      <c r="D79" s="20">
        <v>126955452</v>
      </c>
      <c r="E79" s="21">
        <v>126955452</v>
      </c>
      <c r="F79" s="21">
        <v>2181865</v>
      </c>
      <c r="G79" s="21">
        <v>2090725</v>
      </c>
      <c r="H79" s="21">
        <v>2300193</v>
      </c>
      <c r="I79" s="21">
        <v>6572783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6572783</v>
      </c>
      <c r="W79" s="21">
        <v>31738863</v>
      </c>
      <c r="X79" s="21"/>
      <c r="Y79" s="20"/>
      <c r="Z79" s="23">
        <v>126955452</v>
      </c>
    </row>
    <row r="80" spans="1:26" ht="13.5" hidden="1">
      <c r="A80" s="39" t="s">
        <v>104</v>
      </c>
      <c r="B80" s="19"/>
      <c r="C80" s="19"/>
      <c r="D80" s="20">
        <v>47576124</v>
      </c>
      <c r="E80" s="21">
        <v>47576124</v>
      </c>
      <c r="F80" s="21">
        <v>27785</v>
      </c>
      <c r="G80" s="21">
        <v>20870</v>
      </c>
      <c r="H80" s="21">
        <v>36953</v>
      </c>
      <c r="I80" s="21">
        <v>85608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85608</v>
      </c>
      <c r="W80" s="21">
        <v>11894031</v>
      </c>
      <c r="X80" s="21"/>
      <c r="Y80" s="20"/>
      <c r="Z80" s="23">
        <v>47576124</v>
      </c>
    </row>
    <row r="81" spans="1:26" ht="13.5" hidden="1">
      <c r="A81" s="39" t="s">
        <v>105</v>
      </c>
      <c r="B81" s="19"/>
      <c r="C81" s="19"/>
      <c r="D81" s="20">
        <v>19653600</v>
      </c>
      <c r="E81" s="21">
        <v>19653600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4913400</v>
      </c>
      <c r="X81" s="21"/>
      <c r="Y81" s="20"/>
      <c r="Z81" s="23">
        <v>19653600</v>
      </c>
    </row>
    <row r="82" spans="1:26" ht="13.5" hidden="1">
      <c r="A82" s="39" t="s">
        <v>106</v>
      </c>
      <c r="B82" s="19"/>
      <c r="C82" s="19"/>
      <c r="D82" s="20">
        <v>8884128</v>
      </c>
      <c r="E82" s="21">
        <v>8884128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2221032</v>
      </c>
      <c r="X82" s="21"/>
      <c r="Y82" s="20"/>
      <c r="Z82" s="23">
        <v>8884128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9000000</v>
      </c>
      <c r="E84" s="30">
        <v>9000000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2250000</v>
      </c>
      <c r="X84" s="30"/>
      <c r="Y84" s="29"/>
      <c r="Z84" s="31">
        <v>9000000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95935952</v>
      </c>
      <c r="F5" s="100">
        <f t="shared" si="0"/>
        <v>95935952</v>
      </c>
      <c r="G5" s="100">
        <f t="shared" si="0"/>
        <v>28140312</v>
      </c>
      <c r="H5" s="100">
        <f t="shared" si="0"/>
        <v>-3959349</v>
      </c>
      <c r="I5" s="100">
        <f t="shared" si="0"/>
        <v>3011201</v>
      </c>
      <c r="J5" s="100">
        <f t="shared" si="0"/>
        <v>27192164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27192164</v>
      </c>
      <c r="X5" s="100">
        <f t="shared" si="0"/>
        <v>23983988</v>
      </c>
      <c r="Y5" s="100">
        <f t="shared" si="0"/>
        <v>3208176</v>
      </c>
      <c r="Z5" s="137">
        <f>+IF(X5&lt;&gt;0,+(Y5/X5)*100,0)</f>
        <v>13.376324237653888</v>
      </c>
      <c r="AA5" s="153">
        <f>SUM(AA6:AA8)</f>
        <v>95935952</v>
      </c>
    </row>
    <row r="6" spans="1:27" ht="13.5">
      <c r="A6" s="138" t="s">
        <v>75</v>
      </c>
      <c r="B6" s="136"/>
      <c r="C6" s="155"/>
      <c r="D6" s="155"/>
      <c r="E6" s="156">
        <v>5669485</v>
      </c>
      <c r="F6" s="60">
        <v>5669485</v>
      </c>
      <c r="G6" s="60">
        <v>1420032</v>
      </c>
      <c r="H6" s="60">
        <v>-737</v>
      </c>
      <c r="I6" s="60">
        <v>9</v>
      </c>
      <c r="J6" s="60">
        <v>1419304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1419304</v>
      </c>
      <c r="X6" s="60">
        <v>1417371</v>
      </c>
      <c r="Y6" s="60">
        <v>1933</v>
      </c>
      <c r="Z6" s="140">
        <v>0.14</v>
      </c>
      <c r="AA6" s="155">
        <v>5669485</v>
      </c>
    </row>
    <row r="7" spans="1:27" ht="13.5">
      <c r="A7" s="138" t="s">
        <v>76</v>
      </c>
      <c r="B7" s="136"/>
      <c r="C7" s="157"/>
      <c r="D7" s="157"/>
      <c r="E7" s="158">
        <v>86579359</v>
      </c>
      <c r="F7" s="159">
        <v>86579359</v>
      </c>
      <c r="G7" s="159">
        <v>26627076</v>
      </c>
      <c r="H7" s="159">
        <v>-4165264</v>
      </c>
      <c r="I7" s="159">
        <v>2926411</v>
      </c>
      <c r="J7" s="159">
        <v>25388223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25388223</v>
      </c>
      <c r="X7" s="159">
        <v>21644840</v>
      </c>
      <c r="Y7" s="159">
        <v>3743383</v>
      </c>
      <c r="Z7" s="141">
        <v>17.29</v>
      </c>
      <c r="AA7" s="157">
        <v>86579359</v>
      </c>
    </row>
    <row r="8" spans="1:27" ht="13.5">
      <c r="A8" s="138" t="s">
        <v>77</v>
      </c>
      <c r="B8" s="136"/>
      <c r="C8" s="155"/>
      <c r="D8" s="155"/>
      <c r="E8" s="156">
        <v>3687108</v>
      </c>
      <c r="F8" s="60">
        <v>3687108</v>
      </c>
      <c r="G8" s="60">
        <v>93204</v>
      </c>
      <c r="H8" s="60">
        <v>206652</v>
      </c>
      <c r="I8" s="60">
        <v>84781</v>
      </c>
      <c r="J8" s="60">
        <v>384637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384637</v>
      </c>
      <c r="X8" s="60">
        <v>921777</v>
      </c>
      <c r="Y8" s="60">
        <v>-537140</v>
      </c>
      <c r="Z8" s="140">
        <v>-58.27</v>
      </c>
      <c r="AA8" s="155">
        <v>3687108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6642887</v>
      </c>
      <c r="F9" s="100">
        <f t="shared" si="1"/>
        <v>6642887</v>
      </c>
      <c r="G9" s="100">
        <f t="shared" si="1"/>
        <v>25247</v>
      </c>
      <c r="H9" s="100">
        <f t="shared" si="1"/>
        <v>549189</v>
      </c>
      <c r="I9" s="100">
        <f t="shared" si="1"/>
        <v>29627</v>
      </c>
      <c r="J9" s="100">
        <f t="shared" si="1"/>
        <v>604063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604063</v>
      </c>
      <c r="X9" s="100">
        <f t="shared" si="1"/>
        <v>1660722</v>
      </c>
      <c r="Y9" s="100">
        <f t="shared" si="1"/>
        <v>-1056659</v>
      </c>
      <c r="Z9" s="137">
        <f>+IF(X9&lt;&gt;0,+(Y9/X9)*100,0)</f>
        <v>-63.62648293934806</v>
      </c>
      <c r="AA9" s="153">
        <f>SUM(AA10:AA14)</f>
        <v>6642887</v>
      </c>
    </row>
    <row r="10" spans="1:27" ht="13.5">
      <c r="A10" s="138" t="s">
        <v>79</v>
      </c>
      <c r="B10" s="136"/>
      <c r="C10" s="155"/>
      <c r="D10" s="155"/>
      <c r="E10" s="156">
        <v>4187427</v>
      </c>
      <c r="F10" s="60">
        <v>4187427</v>
      </c>
      <c r="G10" s="60">
        <v>7278</v>
      </c>
      <c r="H10" s="60">
        <v>66965</v>
      </c>
      <c r="I10" s="60">
        <v>7872</v>
      </c>
      <c r="J10" s="60">
        <v>82115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82115</v>
      </c>
      <c r="X10" s="60">
        <v>1046857</v>
      </c>
      <c r="Y10" s="60">
        <v>-964742</v>
      </c>
      <c r="Z10" s="140">
        <v>-92.16</v>
      </c>
      <c r="AA10" s="155">
        <v>4187427</v>
      </c>
    </row>
    <row r="11" spans="1:27" ht="13.5">
      <c r="A11" s="138" t="s">
        <v>80</v>
      </c>
      <c r="B11" s="136"/>
      <c r="C11" s="155"/>
      <c r="D11" s="155"/>
      <c r="E11" s="156">
        <v>10500</v>
      </c>
      <c r="F11" s="60">
        <v>10500</v>
      </c>
      <c r="G11" s="60"/>
      <c r="H11" s="60">
        <v>-18866</v>
      </c>
      <c r="I11" s="60"/>
      <c r="J11" s="60">
        <v>-18866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-18866</v>
      </c>
      <c r="X11" s="60">
        <v>2625</v>
      </c>
      <c r="Y11" s="60">
        <v>-21491</v>
      </c>
      <c r="Z11" s="140">
        <v>-818.7</v>
      </c>
      <c r="AA11" s="155">
        <v>10500</v>
      </c>
    </row>
    <row r="12" spans="1:27" ht="13.5">
      <c r="A12" s="138" t="s">
        <v>81</v>
      </c>
      <c r="B12" s="136"/>
      <c r="C12" s="155"/>
      <c r="D12" s="155"/>
      <c r="E12" s="156">
        <v>1104205</v>
      </c>
      <c r="F12" s="60">
        <v>1104205</v>
      </c>
      <c r="G12" s="60">
        <v>17969</v>
      </c>
      <c r="H12" s="60">
        <v>61187</v>
      </c>
      <c r="I12" s="60">
        <v>21315</v>
      </c>
      <c r="J12" s="60">
        <v>100471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100471</v>
      </c>
      <c r="X12" s="60">
        <v>276051</v>
      </c>
      <c r="Y12" s="60">
        <v>-175580</v>
      </c>
      <c r="Z12" s="140">
        <v>-63.6</v>
      </c>
      <c r="AA12" s="155">
        <v>1104205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1340755</v>
      </c>
      <c r="F14" s="159">
        <v>1340755</v>
      </c>
      <c r="G14" s="159"/>
      <c r="H14" s="159">
        <v>439903</v>
      </c>
      <c r="I14" s="159">
        <v>440</v>
      </c>
      <c r="J14" s="159">
        <v>440343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440343</v>
      </c>
      <c r="X14" s="159">
        <v>335189</v>
      </c>
      <c r="Y14" s="159">
        <v>105154</v>
      </c>
      <c r="Z14" s="141">
        <v>31.37</v>
      </c>
      <c r="AA14" s="157">
        <v>1340755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9334278</v>
      </c>
      <c r="F15" s="100">
        <f t="shared" si="2"/>
        <v>9334278</v>
      </c>
      <c r="G15" s="100">
        <f t="shared" si="2"/>
        <v>38582</v>
      </c>
      <c r="H15" s="100">
        <f t="shared" si="2"/>
        <v>367032</v>
      </c>
      <c r="I15" s="100">
        <f t="shared" si="2"/>
        <v>272500</v>
      </c>
      <c r="J15" s="100">
        <f t="shared" si="2"/>
        <v>678114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678114</v>
      </c>
      <c r="X15" s="100">
        <f t="shared" si="2"/>
        <v>2333570</v>
      </c>
      <c r="Y15" s="100">
        <f t="shared" si="2"/>
        <v>-1655456</v>
      </c>
      <c r="Z15" s="137">
        <f>+IF(X15&lt;&gt;0,+(Y15/X15)*100,0)</f>
        <v>-70.94091884965954</v>
      </c>
      <c r="AA15" s="153">
        <f>SUM(AA16:AA18)</f>
        <v>9334278</v>
      </c>
    </row>
    <row r="16" spans="1:27" ht="13.5">
      <c r="A16" s="138" t="s">
        <v>85</v>
      </c>
      <c r="B16" s="136"/>
      <c r="C16" s="155"/>
      <c r="D16" s="155"/>
      <c r="E16" s="156">
        <v>5728970</v>
      </c>
      <c r="F16" s="60">
        <v>5728970</v>
      </c>
      <c r="G16" s="60">
        <v>33997</v>
      </c>
      <c r="H16" s="60">
        <v>68095</v>
      </c>
      <c r="I16" s="60">
        <v>43389</v>
      </c>
      <c r="J16" s="60">
        <v>145481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145481</v>
      </c>
      <c r="X16" s="60">
        <v>1432243</v>
      </c>
      <c r="Y16" s="60">
        <v>-1286762</v>
      </c>
      <c r="Z16" s="140">
        <v>-89.84</v>
      </c>
      <c r="AA16" s="155">
        <v>5728970</v>
      </c>
    </row>
    <row r="17" spans="1:27" ht="13.5">
      <c r="A17" s="138" t="s">
        <v>86</v>
      </c>
      <c r="B17" s="136"/>
      <c r="C17" s="155"/>
      <c r="D17" s="155"/>
      <c r="E17" s="156">
        <v>3585308</v>
      </c>
      <c r="F17" s="60">
        <v>3585308</v>
      </c>
      <c r="G17" s="60">
        <v>2781</v>
      </c>
      <c r="H17" s="60">
        <v>297433</v>
      </c>
      <c r="I17" s="60">
        <v>227307</v>
      </c>
      <c r="J17" s="60">
        <v>527521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527521</v>
      </c>
      <c r="X17" s="60">
        <v>896327</v>
      </c>
      <c r="Y17" s="60">
        <v>-368806</v>
      </c>
      <c r="Z17" s="140">
        <v>-41.15</v>
      </c>
      <c r="AA17" s="155">
        <v>3585308</v>
      </c>
    </row>
    <row r="18" spans="1:27" ht="13.5">
      <c r="A18" s="138" t="s">
        <v>87</v>
      </c>
      <c r="B18" s="136"/>
      <c r="C18" s="155"/>
      <c r="D18" s="155"/>
      <c r="E18" s="156">
        <v>20000</v>
      </c>
      <c r="F18" s="60">
        <v>20000</v>
      </c>
      <c r="G18" s="60">
        <v>1804</v>
      </c>
      <c r="H18" s="60">
        <v>1504</v>
      </c>
      <c r="I18" s="60">
        <v>1804</v>
      </c>
      <c r="J18" s="60">
        <v>5112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5112</v>
      </c>
      <c r="X18" s="60">
        <v>5000</v>
      </c>
      <c r="Y18" s="60">
        <v>112</v>
      </c>
      <c r="Z18" s="140">
        <v>2.24</v>
      </c>
      <c r="AA18" s="155">
        <v>20000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277445458</v>
      </c>
      <c r="F19" s="100">
        <f t="shared" si="3"/>
        <v>277445458</v>
      </c>
      <c r="G19" s="100">
        <f t="shared" si="3"/>
        <v>43461635</v>
      </c>
      <c r="H19" s="100">
        <f t="shared" si="3"/>
        <v>13010332</v>
      </c>
      <c r="I19" s="100">
        <f t="shared" si="3"/>
        <v>13668977</v>
      </c>
      <c r="J19" s="100">
        <f t="shared" si="3"/>
        <v>70140944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70140944</v>
      </c>
      <c r="X19" s="100">
        <f t="shared" si="3"/>
        <v>69361365</v>
      </c>
      <c r="Y19" s="100">
        <f t="shared" si="3"/>
        <v>779579</v>
      </c>
      <c r="Z19" s="137">
        <f>+IF(X19&lt;&gt;0,+(Y19/X19)*100,0)</f>
        <v>1.1239383769336142</v>
      </c>
      <c r="AA19" s="153">
        <f>SUM(AA20:AA23)</f>
        <v>277445458</v>
      </c>
    </row>
    <row r="20" spans="1:27" ht="13.5">
      <c r="A20" s="138" t="s">
        <v>89</v>
      </c>
      <c r="B20" s="136"/>
      <c r="C20" s="155"/>
      <c r="D20" s="155"/>
      <c r="E20" s="156">
        <v>131223458</v>
      </c>
      <c r="F20" s="60">
        <v>131223458</v>
      </c>
      <c r="G20" s="60">
        <v>8917657</v>
      </c>
      <c r="H20" s="60">
        <v>11020596</v>
      </c>
      <c r="I20" s="60">
        <v>8342622</v>
      </c>
      <c r="J20" s="60">
        <v>28280875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28280875</v>
      </c>
      <c r="X20" s="60">
        <v>32805865</v>
      </c>
      <c r="Y20" s="60">
        <v>-4524990</v>
      </c>
      <c r="Z20" s="140">
        <v>-13.79</v>
      </c>
      <c r="AA20" s="155">
        <v>131223458</v>
      </c>
    </row>
    <row r="21" spans="1:27" ht="13.5">
      <c r="A21" s="138" t="s">
        <v>90</v>
      </c>
      <c r="B21" s="136"/>
      <c r="C21" s="155"/>
      <c r="D21" s="155"/>
      <c r="E21" s="156">
        <v>83502873</v>
      </c>
      <c r="F21" s="60">
        <v>83502873</v>
      </c>
      <c r="G21" s="60">
        <v>19037661</v>
      </c>
      <c r="H21" s="60">
        <v>159024</v>
      </c>
      <c r="I21" s="60">
        <v>3374332</v>
      </c>
      <c r="J21" s="60">
        <v>22571017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22571017</v>
      </c>
      <c r="X21" s="60">
        <v>20875718</v>
      </c>
      <c r="Y21" s="60">
        <v>1695299</v>
      </c>
      <c r="Z21" s="140">
        <v>8.12</v>
      </c>
      <c r="AA21" s="155">
        <v>83502873</v>
      </c>
    </row>
    <row r="22" spans="1:27" ht="13.5">
      <c r="A22" s="138" t="s">
        <v>91</v>
      </c>
      <c r="B22" s="136"/>
      <c r="C22" s="157"/>
      <c r="D22" s="157"/>
      <c r="E22" s="158">
        <v>37380630</v>
      </c>
      <c r="F22" s="159">
        <v>37380630</v>
      </c>
      <c r="G22" s="159">
        <v>11026431</v>
      </c>
      <c r="H22" s="159">
        <v>1078318</v>
      </c>
      <c r="I22" s="159">
        <v>1190110</v>
      </c>
      <c r="J22" s="159">
        <v>13294859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13294859</v>
      </c>
      <c r="X22" s="159">
        <v>9345158</v>
      </c>
      <c r="Y22" s="159">
        <v>3949701</v>
      </c>
      <c r="Z22" s="141">
        <v>42.26</v>
      </c>
      <c r="AA22" s="157">
        <v>37380630</v>
      </c>
    </row>
    <row r="23" spans="1:27" ht="13.5">
      <c r="A23" s="138" t="s">
        <v>92</v>
      </c>
      <c r="B23" s="136"/>
      <c r="C23" s="155"/>
      <c r="D23" s="155"/>
      <c r="E23" s="156">
        <v>25338497</v>
      </c>
      <c r="F23" s="60">
        <v>25338497</v>
      </c>
      <c r="G23" s="60">
        <v>4479886</v>
      </c>
      <c r="H23" s="60">
        <v>752394</v>
      </c>
      <c r="I23" s="60">
        <v>761913</v>
      </c>
      <c r="J23" s="60">
        <v>5994193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5994193</v>
      </c>
      <c r="X23" s="60">
        <v>6334624</v>
      </c>
      <c r="Y23" s="60">
        <v>-340431</v>
      </c>
      <c r="Z23" s="140">
        <v>-5.37</v>
      </c>
      <c r="AA23" s="155">
        <v>25338497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10000</v>
      </c>
      <c r="F24" s="100">
        <v>10000</v>
      </c>
      <c r="G24" s="100"/>
      <c r="H24" s="100">
        <v>1286</v>
      </c>
      <c r="I24" s="100"/>
      <c r="J24" s="100">
        <v>1286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1286</v>
      </c>
      <c r="X24" s="100">
        <v>2500</v>
      </c>
      <c r="Y24" s="100">
        <v>-1214</v>
      </c>
      <c r="Z24" s="137">
        <v>-48.56</v>
      </c>
      <c r="AA24" s="153">
        <v>10000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389368575</v>
      </c>
      <c r="F25" s="73">
        <f t="shared" si="4"/>
        <v>389368575</v>
      </c>
      <c r="G25" s="73">
        <f t="shared" si="4"/>
        <v>71665776</v>
      </c>
      <c r="H25" s="73">
        <f t="shared" si="4"/>
        <v>9968490</v>
      </c>
      <c r="I25" s="73">
        <f t="shared" si="4"/>
        <v>16982305</v>
      </c>
      <c r="J25" s="73">
        <f t="shared" si="4"/>
        <v>98616571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98616571</v>
      </c>
      <c r="X25" s="73">
        <f t="shared" si="4"/>
        <v>97342145</v>
      </c>
      <c r="Y25" s="73">
        <f t="shared" si="4"/>
        <v>1274426</v>
      </c>
      <c r="Z25" s="170">
        <f>+IF(X25&lt;&gt;0,+(Y25/X25)*100,0)</f>
        <v>1.3092232557644996</v>
      </c>
      <c r="AA25" s="168">
        <f>+AA5+AA9+AA15+AA19+AA24</f>
        <v>389368575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97174135</v>
      </c>
      <c r="F28" s="100">
        <f t="shared" si="5"/>
        <v>97174135</v>
      </c>
      <c r="G28" s="100">
        <f t="shared" si="5"/>
        <v>4753162</v>
      </c>
      <c r="H28" s="100">
        <f t="shared" si="5"/>
        <v>5385830</v>
      </c>
      <c r="I28" s="100">
        <f t="shared" si="5"/>
        <v>6046092</v>
      </c>
      <c r="J28" s="100">
        <f t="shared" si="5"/>
        <v>16185084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16185084</v>
      </c>
      <c r="X28" s="100">
        <f t="shared" si="5"/>
        <v>24293534</v>
      </c>
      <c r="Y28" s="100">
        <f t="shared" si="5"/>
        <v>-8108450</v>
      </c>
      <c r="Z28" s="137">
        <f>+IF(X28&lt;&gt;0,+(Y28/X28)*100,0)</f>
        <v>-33.37698829655661</v>
      </c>
      <c r="AA28" s="153">
        <f>SUM(AA29:AA31)</f>
        <v>97174135</v>
      </c>
    </row>
    <row r="29" spans="1:27" ht="13.5">
      <c r="A29" s="138" t="s">
        <v>75</v>
      </c>
      <c r="B29" s="136"/>
      <c r="C29" s="155"/>
      <c r="D29" s="155"/>
      <c r="E29" s="156">
        <v>25721884</v>
      </c>
      <c r="F29" s="60">
        <v>25721884</v>
      </c>
      <c r="G29" s="60">
        <v>1403993</v>
      </c>
      <c r="H29" s="60">
        <v>1921460</v>
      </c>
      <c r="I29" s="60">
        <v>1630512</v>
      </c>
      <c r="J29" s="60">
        <v>4955965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4955965</v>
      </c>
      <c r="X29" s="60">
        <v>6430471</v>
      </c>
      <c r="Y29" s="60">
        <v>-1474506</v>
      </c>
      <c r="Z29" s="140">
        <v>-22.93</v>
      </c>
      <c r="AA29" s="155">
        <v>25721884</v>
      </c>
    </row>
    <row r="30" spans="1:27" ht="13.5">
      <c r="A30" s="138" t="s">
        <v>76</v>
      </c>
      <c r="B30" s="136"/>
      <c r="C30" s="157"/>
      <c r="D30" s="157"/>
      <c r="E30" s="158">
        <v>32008464</v>
      </c>
      <c r="F30" s="159">
        <v>32008464</v>
      </c>
      <c r="G30" s="159">
        <v>1484347</v>
      </c>
      <c r="H30" s="159">
        <v>1569145</v>
      </c>
      <c r="I30" s="159">
        <v>1477738</v>
      </c>
      <c r="J30" s="159">
        <v>4531230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4531230</v>
      </c>
      <c r="X30" s="159">
        <v>8002116</v>
      </c>
      <c r="Y30" s="159">
        <v>-3470886</v>
      </c>
      <c r="Z30" s="141">
        <v>-43.37</v>
      </c>
      <c r="AA30" s="157">
        <v>32008464</v>
      </c>
    </row>
    <row r="31" spans="1:27" ht="13.5">
      <c r="A31" s="138" t="s">
        <v>77</v>
      </c>
      <c r="B31" s="136"/>
      <c r="C31" s="155"/>
      <c r="D31" s="155"/>
      <c r="E31" s="156">
        <v>39443787</v>
      </c>
      <c r="F31" s="60">
        <v>39443787</v>
      </c>
      <c r="G31" s="60">
        <v>1864822</v>
      </c>
      <c r="H31" s="60">
        <v>1895225</v>
      </c>
      <c r="I31" s="60">
        <v>2937842</v>
      </c>
      <c r="J31" s="60">
        <v>6697889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6697889</v>
      </c>
      <c r="X31" s="60">
        <v>9860947</v>
      </c>
      <c r="Y31" s="60">
        <v>-3163058</v>
      </c>
      <c r="Z31" s="140">
        <v>-32.08</v>
      </c>
      <c r="AA31" s="155">
        <v>39443787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34271786</v>
      </c>
      <c r="F32" s="100">
        <f t="shared" si="6"/>
        <v>34271786</v>
      </c>
      <c r="G32" s="100">
        <f t="shared" si="6"/>
        <v>2990498</v>
      </c>
      <c r="H32" s="100">
        <f t="shared" si="6"/>
        <v>3003398</v>
      </c>
      <c r="I32" s="100">
        <f t="shared" si="6"/>
        <v>2658944</v>
      </c>
      <c r="J32" s="100">
        <f t="shared" si="6"/>
        <v>8652840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8652840</v>
      </c>
      <c r="X32" s="100">
        <f t="shared" si="6"/>
        <v>8567947</v>
      </c>
      <c r="Y32" s="100">
        <f t="shared" si="6"/>
        <v>84893</v>
      </c>
      <c r="Z32" s="137">
        <f>+IF(X32&lt;&gt;0,+(Y32/X32)*100,0)</f>
        <v>0.99082078822383</v>
      </c>
      <c r="AA32" s="153">
        <f>SUM(AA33:AA37)</f>
        <v>34271786</v>
      </c>
    </row>
    <row r="33" spans="1:27" ht="13.5">
      <c r="A33" s="138" t="s">
        <v>79</v>
      </c>
      <c r="B33" s="136"/>
      <c r="C33" s="155"/>
      <c r="D33" s="155"/>
      <c r="E33" s="156">
        <v>14677951</v>
      </c>
      <c r="F33" s="60">
        <v>14677951</v>
      </c>
      <c r="G33" s="60">
        <v>719667</v>
      </c>
      <c r="H33" s="60">
        <v>724034</v>
      </c>
      <c r="I33" s="60">
        <v>671777</v>
      </c>
      <c r="J33" s="60">
        <v>2115478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2115478</v>
      </c>
      <c r="X33" s="60">
        <v>3669488</v>
      </c>
      <c r="Y33" s="60">
        <v>-1554010</v>
      </c>
      <c r="Z33" s="140">
        <v>-42.35</v>
      </c>
      <c r="AA33" s="155">
        <v>14677951</v>
      </c>
    </row>
    <row r="34" spans="1:27" ht="13.5">
      <c r="A34" s="138" t="s">
        <v>80</v>
      </c>
      <c r="B34" s="136"/>
      <c r="C34" s="155"/>
      <c r="D34" s="155"/>
      <c r="E34" s="156">
        <v>2300380</v>
      </c>
      <c r="F34" s="60">
        <v>2300380</v>
      </c>
      <c r="G34" s="60">
        <v>706757</v>
      </c>
      <c r="H34" s="60">
        <v>783392</v>
      </c>
      <c r="I34" s="60">
        <v>698372</v>
      </c>
      <c r="J34" s="60">
        <v>2188521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2188521</v>
      </c>
      <c r="X34" s="60">
        <v>575095</v>
      </c>
      <c r="Y34" s="60">
        <v>1613426</v>
      </c>
      <c r="Z34" s="140">
        <v>280.55</v>
      </c>
      <c r="AA34" s="155">
        <v>2300380</v>
      </c>
    </row>
    <row r="35" spans="1:27" ht="13.5">
      <c r="A35" s="138" t="s">
        <v>81</v>
      </c>
      <c r="B35" s="136"/>
      <c r="C35" s="155"/>
      <c r="D35" s="155"/>
      <c r="E35" s="156">
        <v>15094398</v>
      </c>
      <c r="F35" s="60">
        <v>15094398</v>
      </c>
      <c r="G35" s="60">
        <v>1440503</v>
      </c>
      <c r="H35" s="60">
        <v>1354873</v>
      </c>
      <c r="I35" s="60">
        <v>1150245</v>
      </c>
      <c r="J35" s="60">
        <v>3945621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3945621</v>
      </c>
      <c r="X35" s="60">
        <v>3773600</v>
      </c>
      <c r="Y35" s="60">
        <v>172021</v>
      </c>
      <c r="Z35" s="140">
        <v>4.56</v>
      </c>
      <c r="AA35" s="155">
        <v>15094398</v>
      </c>
    </row>
    <row r="36" spans="1:27" ht="13.5">
      <c r="A36" s="138" t="s">
        <v>82</v>
      </c>
      <c r="B36" s="136"/>
      <c r="C36" s="155"/>
      <c r="D36" s="155"/>
      <c r="E36" s="156">
        <v>48304</v>
      </c>
      <c r="F36" s="60">
        <v>48304</v>
      </c>
      <c r="G36" s="60">
        <v>1582</v>
      </c>
      <c r="H36" s="60">
        <v>1582</v>
      </c>
      <c r="I36" s="60">
        <v>1582</v>
      </c>
      <c r="J36" s="60">
        <v>4746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4746</v>
      </c>
      <c r="X36" s="60">
        <v>12076</v>
      </c>
      <c r="Y36" s="60">
        <v>-7330</v>
      </c>
      <c r="Z36" s="140">
        <v>-60.7</v>
      </c>
      <c r="AA36" s="155">
        <v>48304</v>
      </c>
    </row>
    <row r="37" spans="1:27" ht="13.5">
      <c r="A37" s="138" t="s">
        <v>83</v>
      </c>
      <c r="B37" s="136"/>
      <c r="C37" s="157"/>
      <c r="D37" s="157"/>
      <c r="E37" s="158">
        <v>2150753</v>
      </c>
      <c r="F37" s="159">
        <v>2150753</v>
      </c>
      <c r="G37" s="159">
        <v>121989</v>
      </c>
      <c r="H37" s="159">
        <v>139517</v>
      </c>
      <c r="I37" s="159">
        <v>136968</v>
      </c>
      <c r="J37" s="159">
        <v>398474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398474</v>
      </c>
      <c r="X37" s="159">
        <v>537688</v>
      </c>
      <c r="Y37" s="159">
        <v>-139214</v>
      </c>
      <c r="Z37" s="141">
        <v>-25.89</v>
      </c>
      <c r="AA37" s="157">
        <v>2150753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32966096</v>
      </c>
      <c r="F38" s="100">
        <f t="shared" si="7"/>
        <v>32966096</v>
      </c>
      <c r="G38" s="100">
        <f t="shared" si="7"/>
        <v>2033667</v>
      </c>
      <c r="H38" s="100">
        <f t="shared" si="7"/>
        <v>2684196</v>
      </c>
      <c r="I38" s="100">
        <f t="shared" si="7"/>
        <v>1511612</v>
      </c>
      <c r="J38" s="100">
        <f t="shared" si="7"/>
        <v>6229475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6229475</v>
      </c>
      <c r="X38" s="100">
        <f t="shared" si="7"/>
        <v>8241525</v>
      </c>
      <c r="Y38" s="100">
        <f t="shared" si="7"/>
        <v>-2012050</v>
      </c>
      <c r="Z38" s="137">
        <f>+IF(X38&lt;&gt;0,+(Y38/X38)*100,0)</f>
        <v>-24.413564237201246</v>
      </c>
      <c r="AA38" s="153">
        <f>SUM(AA39:AA41)</f>
        <v>32966096</v>
      </c>
    </row>
    <row r="39" spans="1:27" ht="13.5">
      <c r="A39" s="138" t="s">
        <v>85</v>
      </c>
      <c r="B39" s="136"/>
      <c r="C39" s="155"/>
      <c r="D39" s="155"/>
      <c r="E39" s="156">
        <v>18205940</v>
      </c>
      <c r="F39" s="60">
        <v>18205940</v>
      </c>
      <c r="G39" s="60">
        <v>847390</v>
      </c>
      <c r="H39" s="60">
        <v>1272877</v>
      </c>
      <c r="I39" s="60">
        <v>467273</v>
      </c>
      <c r="J39" s="60">
        <v>2587540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2587540</v>
      </c>
      <c r="X39" s="60">
        <v>4551485</v>
      </c>
      <c r="Y39" s="60">
        <v>-1963945</v>
      </c>
      <c r="Z39" s="140">
        <v>-43.15</v>
      </c>
      <c r="AA39" s="155">
        <v>18205940</v>
      </c>
    </row>
    <row r="40" spans="1:27" ht="13.5">
      <c r="A40" s="138" t="s">
        <v>86</v>
      </c>
      <c r="B40" s="136"/>
      <c r="C40" s="155"/>
      <c r="D40" s="155"/>
      <c r="E40" s="156">
        <v>10632510</v>
      </c>
      <c r="F40" s="60">
        <v>10632510</v>
      </c>
      <c r="G40" s="60">
        <v>1043954</v>
      </c>
      <c r="H40" s="60">
        <v>1245794</v>
      </c>
      <c r="I40" s="60">
        <v>898392</v>
      </c>
      <c r="J40" s="60">
        <v>3188140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3188140</v>
      </c>
      <c r="X40" s="60">
        <v>2658128</v>
      </c>
      <c r="Y40" s="60">
        <v>530012</v>
      </c>
      <c r="Z40" s="140">
        <v>19.94</v>
      </c>
      <c r="AA40" s="155">
        <v>10632510</v>
      </c>
    </row>
    <row r="41" spans="1:27" ht="13.5">
      <c r="A41" s="138" t="s">
        <v>87</v>
      </c>
      <c r="B41" s="136"/>
      <c r="C41" s="155"/>
      <c r="D41" s="155"/>
      <c r="E41" s="156">
        <v>4127646</v>
      </c>
      <c r="F41" s="60">
        <v>4127646</v>
      </c>
      <c r="G41" s="60">
        <v>142323</v>
      </c>
      <c r="H41" s="60">
        <v>165525</v>
      </c>
      <c r="I41" s="60">
        <v>145947</v>
      </c>
      <c r="J41" s="60">
        <v>453795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453795</v>
      </c>
      <c r="X41" s="60">
        <v>1031912</v>
      </c>
      <c r="Y41" s="60">
        <v>-578117</v>
      </c>
      <c r="Z41" s="140">
        <v>-56.02</v>
      </c>
      <c r="AA41" s="155">
        <v>4127646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179984095</v>
      </c>
      <c r="F42" s="100">
        <f t="shared" si="8"/>
        <v>179984095</v>
      </c>
      <c r="G42" s="100">
        <f t="shared" si="8"/>
        <v>8121391</v>
      </c>
      <c r="H42" s="100">
        <f t="shared" si="8"/>
        <v>19156073</v>
      </c>
      <c r="I42" s="100">
        <f t="shared" si="8"/>
        <v>7723364</v>
      </c>
      <c r="J42" s="100">
        <f t="shared" si="8"/>
        <v>35000828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35000828</v>
      </c>
      <c r="X42" s="100">
        <f t="shared" si="8"/>
        <v>44996025</v>
      </c>
      <c r="Y42" s="100">
        <f t="shared" si="8"/>
        <v>-9995197</v>
      </c>
      <c r="Z42" s="137">
        <f>+IF(X42&lt;&gt;0,+(Y42/X42)*100,0)</f>
        <v>-22.21351108236783</v>
      </c>
      <c r="AA42" s="153">
        <f>SUM(AA43:AA46)</f>
        <v>179984095</v>
      </c>
    </row>
    <row r="43" spans="1:27" ht="13.5">
      <c r="A43" s="138" t="s">
        <v>89</v>
      </c>
      <c r="B43" s="136"/>
      <c r="C43" s="155"/>
      <c r="D43" s="155"/>
      <c r="E43" s="156">
        <v>96236100</v>
      </c>
      <c r="F43" s="60">
        <v>96236100</v>
      </c>
      <c r="G43" s="60">
        <v>1910919</v>
      </c>
      <c r="H43" s="60">
        <v>10538310</v>
      </c>
      <c r="I43" s="60">
        <v>1687016</v>
      </c>
      <c r="J43" s="60">
        <v>14136245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14136245</v>
      </c>
      <c r="X43" s="60">
        <v>24059025</v>
      </c>
      <c r="Y43" s="60">
        <v>-9922780</v>
      </c>
      <c r="Z43" s="140">
        <v>-41.24</v>
      </c>
      <c r="AA43" s="155">
        <v>96236100</v>
      </c>
    </row>
    <row r="44" spans="1:27" ht="13.5">
      <c r="A44" s="138" t="s">
        <v>90</v>
      </c>
      <c r="B44" s="136"/>
      <c r="C44" s="155"/>
      <c r="D44" s="155"/>
      <c r="E44" s="156">
        <v>44564506</v>
      </c>
      <c r="F44" s="60">
        <v>44564506</v>
      </c>
      <c r="G44" s="60">
        <v>3251723</v>
      </c>
      <c r="H44" s="60">
        <v>5705076</v>
      </c>
      <c r="I44" s="60">
        <v>3274599</v>
      </c>
      <c r="J44" s="60">
        <v>12231398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12231398</v>
      </c>
      <c r="X44" s="60">
        <v>11141127</v>
      </c>
      <c r="Y44" s="60">
        <v>1090271</v>
      </c>
      <c r="Z44" s="140">
        <v>9.79</v>
      </c>
      <c r="AA44" s="155">
        <v>44564506</v>
      </c>
    </row>
    <row r="45" spans="1:27" ht="13.5">
      <c r="A45" s="138" t="s">
        <v>91</v>
      </c>
      <c r="B45" s="136"/>
      <c r="C45" s="157"/>
      <c r="D45" s="157"/>
      <c r="E45" s="158">
        <v>21794658</v>
      </c>
      <c r="F45" s="159">
        <v>21794658</v>
      </c>
      <c r="G45" s="159">
        <v>1816146</v>
      </c>
      <c r="H45" s="159">
        <v>1619131</v>
      </c>
      <c r="I45" s="159">
        <v>1503223</v>
      </c>
      <c r="J45" s="159">
        <v>4938500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4938500</v>
      </c>
      <c r="X45" s="159">
        <v>5448665</v>
      </c>
      <c r="Y45" s="159">
        <v>-510165</v>
      </c>
      <c r="Z45" s="141">
        <v>-9.36</v>
      </c>
      <c r="AA45" s="157">
        <v>21794658</v>
      </c>
    </row>
    <row r="46" spans="1:27" ht="13.5">
      <c r="A46" s="138" t="s">
        <v>92</v>
      </c>
      <c r="B46" s="136"/>
      <c r="C46" s="155"/>
      <c r="D46" s="155"/>
      <c r="E46" s="156">
        <v>17388831</v>
      </c>
      <c r="F46" s="60">
        <v>17388831</v>
      </c>
      <c r="G46" s="60">
        <v>1142603</v>
      </c>
      <c r="H46" s="60">
        <v>1293556</v>
      </c>
      <c r="I46" s="60">
        <v>1258526</v>
      </c>
      <c r="J46" s="60">
        <v>3694685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3694685</v>
      </c>
      <c r="X46" s="60">
        <v>4347208</v>
      </c>
      <c r="Y46" s="60">
        <v>-652523</v>
      </c>
      <c r="Z46" s="140">
        <v>-15.01</v>
      </c>
      <c r="AA46" s="155">
        <v>17388831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247580</v>
      </c>
      <c r="F47" s="100">
        <v>247580</v>
      </c>
      <c r="G47" s="100">
        <v>19504</v>
      </c>
      <c r="H47" s="100">
        <v>19530</v>
      </c>
      <c r="I47" s="100">
        <v>12195</v>
      </c>
      <c r="J47" s="100">
        <v>51229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51229</v>
      </c>
      <c r="X47" s="100">
        <v>61895</v>
      </c>
      <c r="Y47" s="100">
        <v>-10666</v>
      </c>
      <c r="Z47" s="137">
        <v>-17.23</v>
      </c>
      <c r="AA47" s="153">
        <v>247580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344643692</v>
      </c>
      <c r="F48" s="73">
        <f t="shared" si="9"/>
        <v>344643692</v>
      </c>
      <c r="G48" s="73">
        <f t="shared" si="9"/>
        <v>17918222</v>
      </c>
      <c r="H48" s="73">
        <f t="shared" si="9"/>
        <v>30249027</v>
      </c>
      <c r="I48" s="73">
        <f t="shared" si="9"/>
        <v>17952207</v>
      </c>
      <c r="J48" s="73">
        <f t="shared" si="9"/>
        <v>66119456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66119456</v>
      </c>
      <c r="X48" s="73">
        <f t="shared" si="9"/>
        <v>86160926</v>
      </c>
      <c r="Y48" s="73">
        <f t="shared" si="9"/>
        <v>-20041470</v>
      </c>
      <c r="Z48" s="170">
        <f>+IF(X48&lt;&gt;0,+(Y48/X48)*100,0)</f>
        <v>-23.260509061845504</v>
      </c>
      <c r="AA48" s="168">
        <f>+AA28+AA32+AA38+AA42+AA47</f>
        <v>344643692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44724883</v>
      </c>
      <c r="F49" s="173">
        <f t="shared" si="10"/>
        <v>44724883</v>
      </c>
      <c r="G49" s="173">
        <f t="shared" si="10"/>
        <v>53747554</v>
      </c>
      <c r="H49" s="173">
        <f t="shared" si="10"/>
        <v>-20280537</v>
      </c>
      <c r="I49" s="173">
        <f t="shared" si="10"/>
        <v>-969902</v>
      </c>
      <c r="J49" s="173">
        <f t="shared" si="10"/>
        <v>32497115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32497115</v>
      </c>
      <c r="X49" s="173">
        <f>IF(F25=F48,0,X25-X48)</f>
        <v>11181219</v>
      </c>
      <c r="Y49" s="173">
        <f t="shared" si="10"/>
        <v>21315896</v>
      </c>
      <c r="Z49" s="174">
        <f>+IF(X49&lt;&gt;0,+(Y49/X49)*100,0)</f>
        <v>190.64017975142067</v>
      </c>
      <c r="AA49" s="171">
        <f>+AA25-AA48</f>
        <v>44724883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25681951</v>
      </c>
      <c r="H5" s="60">
        <v>-5021403</v>
      </c>
      <c r="I5" s="60">
        <v>2200028</v>
      </c>
      <c r="J5" s="60">
        <v>22860576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22860576</v>
      </c>
      <c r="X5" s="60">
        <v>0</v>
      </c>
      <c r="Y5" s="60">
        <v>22860576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8348419</v>
      </c>
      <c r="H7" s="60">
        <v>11019252</v>
      </c>
      <c r="I7" s="60">
        <v>8341932</v>
      </c>
      <c r="J7" s="60">
        <v>27709603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27709603</v>
      </c>
      <c r="X7" s="60">
        <v>0</v>
      </c>
      <c r="Y7" s="60">
        <v>27709603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9993126</v>
      </c>
      <c r="H8" s="60">
        <v>143491</v>
      </c>
      <c r="I8" s="60">
        <v>3354193</v>
      </c>
      <c r="J8" s="60">
        <v>13490810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13490810</v>
      </c>
      <c r="X8" s="60">
        <v>0</v>
      </c>
      <c r="Y8" s="60">
        <v>13490810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6884240</v>
      </c>
      <c r="H9" s="60">
        <v>1078318</v>
      </c>
      <c r="I9" s="60">
        <v>1190110</v>
      </c>
      <c r="J9" s="60">
        <v>9152668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9152668</v>
      </c>
      <c r="X9" s="60">
        <v>0</v>
      </c>
      <c r="Y9" s="60">
        <v>9152668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877373</v>
      </c>
      <c r="H10" s="54">
        <v>750295</v>
      </c>
      <c r="I10" s="54">
        <v>760030</v>
      </c>
      <c r="J10" s="54">
        <v>2387698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2387698</v>
      </c>
      <c r="X10" s="54">
        <v>0</v>
      </c>
      <c r="Y10" s="54">
        <v>2387698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89795</v>
      </c>
      <c r="H12" s="60">
        <v>140027</v>
      </c>
      <c r="I12" s="60">
        <v>85085</v>
      </c>
      <c r="J12" s="60">
        <v>314907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314907</v>
      </c>
      <c r="X12" s="60">
        <v>0</v>
      </c>
      <c r="Y12" s="60">
        <v>314907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6623</v>
      </c>
      <c r="H13" s="60">
        <v>17682</v>
      </c>
      <c r="I13" s="60">
        <v>13473</v>
      </c>
      <c r="J13" s="60">
        <v>37778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37778</v>
      </c>
      <c r="X13" s="60">
        <v>0</v>
      </c>
      <c r="Y13" s="60">
        <v>37778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905953</v>
      </c>
      <c r="H14" s="60">
        <v>773913</v>
      </c>
      <c r="I14" s="60">
        <v>683340</v>
      </c>
      <c r="J14" s="60">
        <v>2363206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2363206</v>
      </c>
      <c r="X14" s="60">
        <v>0</v>
      </c>
      <c r="Y14" s="60">
        <v>2363206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16281</v>
      </c>
      <c r="H16" s="60">
        <v>53400</v>
      </c>
      <c r="I16" s="60">
        <v>12845</v>
      </c>
      <c r="J16" s="60">
        <v>82526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82526</v>
      </c>
      <c r="X16" s="60">
        <v>0</v>
      </c>
      <c r="Y16" s="60">
        <v>82526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1205</v>
      </c>
      <c r="H17" s="60">
        <v>247485</v>
      </c>
      <c r="I17" s="60">
        <v>239891</v>
      </c>
      <c r="J17" s="60">
        <v>488581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488581</v>
      </c>
      <c r="X17" s="60">
        <v>0</v>
      </c>
      <c r="Y17" s="60">
        <v>488581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45200</v>
      </c>
      <c r="I18" s="60">
        <v>-14763</v>
      </c>
      <c r="J18" s="60">
        <v>30437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30437</v>
      </c>
      <c r="X18" s="60">
        <v>0</v>
      </c>
      <c r="Y18" s="60">
        <v>30437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0</v>
      </c>
      <c r="F19" s="60">
        <v>0</v>
      </c>
      <c r="G19" s="60">
        <v>18691773</v>
      </c>
      <c r="H19" s="60">
        <v>560362</v>
      </c>
      <c r="I19" s="60">
        <v>0</v>
      </c>
      <c r="J19" s="60">
        <v>19252135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19252135</v>
      </c>
      <c r="X19" s="60">
        <v>0</v>
      </c>
      <c r="Y19" s="60">
        <v>19252135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389368575</v>
      </c>
      <c r="F20" s="54">
        <v>389368575</v>
      </c>
      <c r="G20" s="54">
        <v>169037</v>
      </c>
      <c r="H20" s="54">
        <v>160468</v>
      </c>
      <c r="I20" s="54">
        <v>116141</v>
      </c>
      <c r="J20" s="54">
        <v>445646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445646</v>
      </c>
      <c r="X20" s="54">
        <v>97342144</v>
      </c>
      <c r="Y20" s="54">
        <v>-96896498</v>
      </c>
      <c r="Z20" s="184">
        <v>-99.54</v>
      </c>
      <c r="AA20" s="130">
        <v>389368575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389368575</v>
      </c>
      <c r="F22" s="190">
        <f t="shared" si="0"/>
        <v>389368575</v>
      </c>
      <c r="G22" s="190">
        <f t="shared" si="0"/>
        <v>71665776</v>
      </c>
      <c r="H22" s="190">
        <f t="shared" si="0"/>
        <v>9968490</v>
      </c>
      <c r="I22" s="190">
        <f t="shared" si="0"/>
        <v>16982305</v>
      </c>
      <c r="J22" s="190">
        <f t="shared" si="0"/>
        <v>98616571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98616571</v>
      </c>
      <c r="X22" s="190">
        <f t="shared" si="0"/>
        <v>97342144</v>
      </c>
      <c r="Y22" s="190">
        <f t="shared" si="0"/>
        <v>1274427</v>
      </c>
      <c r="Z22" s="191">
        <f>+IF(X22&lt;&gt;0,+(Y22/X22)*100,0)</f>
        <v>1.309224296518474</v>
      </c>
      <c r="AA22" s="188">
        <f>SUM(AA5:AA21)</f>
        <v>389368575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0</v>
      </c>
      <c r="F25" s="60">
        <v>0</v>
      </c>
      <c r="G25" s="60">
        <v>9529122</v>
      </c>
      <c r="H25" s="60">
        <v>9834637</v>
      </c>
      <c r="I25" s="60">
        <v>9691457</v>
      </c>
      <c r="J25" s="60">
        <v>29055216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29055216</v>
      </c>
      <c r="X25" s="60">
        <v>0</v>
      </c>
      <c r="Y25" s="60">
        <v>29055216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0</v>
      </c>
      <c r="G26" s="60">
        <v>581710</v>
      </c>
      <c r="H26" s="60">
        <v>636429</v>
      </c>
      <c r="I26" s="60">
        <v>607420</v>
      </c>
      <c r="J26" s="60">
        <v>1825559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1825559</v>
      </c>
      <c r="X26" s="60">
        <v>0</v>
      </c>
      <c r="Y26" s="60">
        <v>1825559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8867407</v>
      </c>
      <c r="I30" s="60">
        <v>0</v>
      </c>
      <c r="J30" s="60">
        <v>8867407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8867407</v>
      </c>
      <c r="X30" s="60">
        <v>0</v>
      </c>
      <c r="Y30" s="60">
        <v>8867407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344643692</v>
      </c>
      <c r="F34" s="60">
        <v>344643692</v>
      </c>
      <c r="G34" s="60">
        <v>7807390</v>
      </c>
      <c r="H34" s="60">
        <v>10910554</v>
      </c>
      <c r="I34" s="60">
        <v>7653330</v>
      </c>
      <c r="J34" s="60">
        <v>26371274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26371274</v>
      </c>
      <c r="X34" s="60">
        <v>86160923</v>
      </c>
      <c r="Y34" s="60">
        <v>-59789649</v>
      </c>
      <c r="Z34" s="140">
        <v>-69.39</v>
      </c>
      <c r="AA34" s="155">
        <v>344643692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344643692</v>
      </c>
      <c r="F36" s="190">
        <f t="shared" si="1"/>
        <v>344643692</v>
      </c>
      <c r="G36" s="190">
        <f t="shared" si="1"/>
        <v>17918222</v>
      </c>
      <c r="H36" s="190">
        <f t="shared" si="1"/>
        <v>30249027</v>
      </c>
      <c r="I36" s="190">
        <f t="shared" si="1"/>
        <v>17952207</v>
      </c>
      <c r="J36" s="190">
        <f t="shared" si="1"/>
        <v>66119456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66119456</v>
      </c>
      <c r="X36" s="190">
        <f t="shared" si="1"/>
        <v>86160923</v>
      </c>
      <c r="Y36" s="190">
        <f t="shared" si="1"/>
        <v>-20041467</v>
      </c>
      <c r="Z36" s="191">
        <f>+IF(X36&lt;&gt;0,+(Y36/X36)*100,0)</f>
        <v>-23.26050638988628</v>
      </c>
      <c r="AA36" s="188">
        <f>SUM(AA25:AA35)</f>
        <v>344643692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44724883</v>
      </c>
      <c r="F38" s="106">
        <f t="shared" si="2"/>
        <v>44724883</v>
      </c>
      <c r="G38" s="106">
        <f t="shared" si="2"/>
        <v>53747554</v>
      </c>
      <c r="H38" s="106">
        <f t="shared" si="2"/>
        <v>-20280537</v>
      </c>
      <c r="I38" s="106">
        <f t="shared" si="2"/>
        <v>-969902</v>
      </c>
      <c r="J38" s="106">
        <f t="shared" si="2"/>
        <v>32497115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32497115</v>
      </c>
      <c r="X38" s="106">
        <f>IF(F22=F36,0,X22-X36)</f>
        <v>11181221</v>
      </c>
      <c r="Y38" s="106">
        <f t="shared" si="2"/>
        <v>21315894</v>
      </c>
      <c r="Z38" s="201">
        <f>+IF(X38&lt;&gt;0,+(Y38/X38)*100,0)</f>
        <v>190.6401277642218</v>
      </c>
      <c r="AA38" s="199">
        <f>+AA22-AA36</f>
        <v>44724883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44724883</v>
      </c>
      <c r="F42" s="88">
        <f t="shared" si="3"/>
        <v>44724883</v>
      </c>
      <c r="G42" s="88">
        <f t="shared" si="3"/>
        <v>53747554</v>
      </c>
      <c r="H42" s="88">
        <f t="shared" si="3"/>
        <v>-20280537</v>
      </c>
      <c r="I42" s="88">
        <f t="shared" si="3"/>
        <v>-969902</v>
      </c>
      <c r="J42" s="88">
        <f t="shared" si="3"/>
        <v>32497115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32497115</v>
      </c>
      <c r="X42" s="88">
        <f t="shared" si="3"/>
        <v>11181221</v>
      </c>
      <c r="Y42" s="88">
        <f t="shared" si="3"/>
        <v>21315894</v>
      </c>
      <c r="Z42" s="208">
        <f>+IF(X42&lt;&gt;0,+(Y42/X42)*100,0)</f>
        <v>190.6401277642218</v>
      </c>
      <c r="AA42" s="206">
        <f>SUM(AA38:AA41)</f>
        <v>44724883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44724883</v>
      </c>
      <c r="F44" s="77">
        <f t="shared" si="4"/>
        <v>44724883</v>
      </c>
      <c r="G44" s="77">
        <f t="shared" si="4"/>
        <v>53747554</v>
      </c>
      <c r="H44" s="77">
        <f t="shared" si="4"/>
        <v>-20280537</v>
      </c>
      <c r="I44" s="77">
        <f t="shared" si="4"/>
        <v>-969902</v>
      </c>
      <c r="J44" s="77">
        <f t="shared" si="4"/>
        <v>32497115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32497115</v>
      </c>
      <c r="X44" s="77">
        <f t="shared" si="4"/>
        <v>11181221</v>
      </c>
      <c r="Y44" s="77">
        <f t="shared" si="4"/>
        <v>21315894</v>
      </c>
      <c r="Z44" s="212">
        <f>+IF(X44&lt;&gt;0,+(Y44/X44)*100,0)</f>
        <v>190.6401277642218</v>
      </c>
      <c r="AA44" s="210">
        <f>+AA42-AA43</f>
        <v>44724883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44724883</v>
      </c>
      <c r="F46" s="88">
        <f t="shared" si="5"/>
        <v>44724883</v>
      </c>
      <c r="G46" s="88">
        <f t="shared" si="5"/>
        <v>53747554</v>
      </c>
      <c r="H46" s="88">
        <f t="shared" si="5"/>
        <v>-20280537</v>
      </c>
      <c r="I46" s="88">
        <f t="shared" si="5"/>
        <v>-969902</v>
      </c>
      <c r="J46" s="88">
        <f t="shared" si="5"/>
        <v>32497115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32497115</v>
      </c>
      <c r="X46" s="88">
        <f t="shared" si="5"/>
        <v>11181221</v>
      </c>
      <c r="Y46" s="88">
        <f t="shared" si="5"/>
        <v>21315894</v>
      </c>
      <c r="Z46" s="208">
        <f>+IF(X46&lt;&gt;0,+(Y46/X46)*100,0)</f>
        <v>190.6401277642218</v>
      </c>
      <c r="AA46" s="206">
        <f>SUM(AA44:AA45)</f>
        <v>44724883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44724883</v>
      </c>
      <c r="F48" s="219">
        <f t="shared" si="6"/>
        <v>44724883</v>
      </c>
      <c r="G48" s="219">
        <f t="shared" si="6"/>
        <v>53747554</v>
      </c>
      <c r="H48" s="220">
        <f t="shared" si="6"/>
        <v>-20280537</v>
      </c>
      <c r="I48" s="220">
        <f t="shared" si="6"/>
        <v>-969902</v>
      </c>
      <c r="J48" s="220">
        <f t="shared" si="6"/>
        <v>32497115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32497115</v>
      </c>
      <c r="X48" s="220">
        <f t="shared" si="6"/>
        <v>11181221</v>
      </c>
      <c r="Y48" s="220">
        <f t="shared" si="6"/>
        <v>21315894</v>
      </c>
      <c r="Z48" s="221">
        <f>+IF(X48&lt;&gt;0,+(Y48/X48)*100,0)</f>
        <v>190.6401277642218</v>
      </c>
      <c r="AA48" s="222">
        <f>SUM(AA46:AA47)</f>
        <v>44724883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11105000</v>
      </c>
      <c r="F5" s="100">
        <f t="shared" si="0"/>
        <v>11105000</v>
      </c>
      <c r="G5" s="100">
        <f t="shared" si="0"/>
        <v>0</v>
      </c>
      <c r="H5" s="100">
        <f t="shared" si="0"/>
        <v>537301</v>
      </c>
      <c r="I5" s="100">
        <f t="shared" si="0"/>
        <v>32292</v>
      </c>
      <c r="J5" s="100">
        <f t="shared" si="0"/>
        <v>569593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569593</v>
      </c>
      <c r="X5" s="100">
        <f t="shared" si="0"/>
        <v>2776250</v>
      </c>
      <c r="Y5" s="100">
        <f t="shared" si="0"/>
        <v>-2206657</v>
      </c>
      <c r="Z5" s="137">
        <f>+IF(X5&lt;&gt;0,+(Y5/X5)*100,0)</f>
        <v>-79.48336785231878</v>
      </c>
      <c r="AA5" s="153">
        <f>SUM(AA6:AA8)</f>
        <v>11105000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35289</v>
      </c>
      <c r="J6" s="60">
        <v>35289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35289</v>
      </c>
      <c r="X6" s="60"/>
      <c r="Y6" s="60">
        <v>35289</v>
      </c>
      <c r="Z6" s="140"/>
      <c r="AA6" s="62"/>
    </row>
    <row r="7" spans="1:27" ht="13.5">
      <c r="A7" s="138" t="s">
        <v>76</v>
      </c>
      <c r="B7" s="136"/>
      <c r="C7" s="157"/>
      <c r="D7" s="157"/>
      <c r="E7" s="158">
        <v>400000</v>
      </c>
      <c r="F7" s="159">
        <v>400000</v>
      </c>
      <c r="G7" s="159"/>
      <c r="H7" s="159">
        <v>150779</v>
      </c>
      <c r="I7" s="159">
        <v>-2997</v>
      </c>
      <c r="J7" s="159">
        <v>147782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147782</v>
      </c>
      <c r="X7" s="159">
        <v>100000</v>
      </c>
      <c r="Y7" s="159">
        <v>47782</v>
      </c>
      <c r="Z7" s="141">
        <v>47.78</v>
      </c>
      <c r="AA7" s="225">
        <v>400000</v>
      </c>
    </row>
    <row r="8" spans="1:27" ht="13.5">
      <c r="A8" s="138" t="s">
        <v>77</v>
      </c>
      <c r="B8" s="136"/>
      <c r="C8" s="155"/>
      <c r="D8" s="155"/>
      <c r="E8" s="156">
        <v>10705000</v>
      </c>
      <c r="F8" s="60">
        <v>10705000</v>
      </c>
      <c r="G8" s="60"/>
      <c r="H8" s="60">
        <v>386522</v>
      </c>
      <c r="I8" s="60"/>
      <c r="J8" s="60">
        <v>386522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386522</v>
      </c>
      <c r="X8" s="60">
        <v>2676250</v>
      </c>
      <c r="Y8" s="60">
        <v>-2289728</v>
      </c>
      <c r="Z8" s="140">
        <v>-85.56</v>
      </c>
      <c r="AA8" s="62">
        <v>10705000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6048000</v>
      </c>
      <c r="F9" s="100">
        <f t="shared" si="1"/>
        <v>6048000</v>
      </c>
      <c r="G9" s="100">
        <f t="shared" si="1"/>
        <v>0</v>
      </c>
      <c r="H9" s="100">
        <f t="shared" si="1"/>
        <v>1400010</v>
      </c>
      <c r="I9" s="100">
        <f t="shared" si="1"/>
        <v>1122629</v>
      </c>
      <c r="J9" s="100">
        <f t="shared" si="1"/>
        <v>2522639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2522639</v>
      </c>
      <c r="X9" s="100">
        <f t="shared" si="1"/>
        <v>1512000</v>
      </c>
      <c r="Y9" s="100">
        <f t="shared" si="1"/>
        <v>1010639</v>
      </c>
      <c r="Z9" s="137">
        <f>+IF(X9&lt;&gt;0,+(Y9/X9)*100,0)</f>
        <v>66.8412037037037</v>
      </c>
      <c r="AA9" s="102">
        <f>SUM(AA10:AA14)</f>
        <v>6048000</v>
      </c>
    </row>
    <row r="10" spans="1:27" ht="13.5">
      <c r="A10" s="138" t="s">
        <v>79</v>
      </c>
      <c r="B10" s="136"/>
      <c r="C10" s="155"/>
      <c r="D10" s="155"/>
      <c r="E10" s="156">
        <v>4298000</v>
      </c>
      <c r="F10" s="60">
        <v>4298000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1074500</v>
      </c>
      <c r="Y10" s="60">
        <v>-1074500</v>
      </c>
      <c r="Z10" s="140">
        <v>-100</v>
      </c>
      <c r="AA10" s="62">
        <v>4298000</v>
      </c>
    </row>
    <row r="11" spans="1:27" ht="13.5">
      <c r="A11" s="138" t="s">
        <v>80</v>
      </c>
      <c r="B11" s="136"/>
      <c r="C11" s="155"/>
      <c r="D11" s="155"/>
      <c r="E11" s="156">
        <v>850000</v>
      </c>
      <c r="F11" s="60">
        <v>850000</v>
      </c>
      <c r="G11" s="60"/>
      <c r="H11" s="60">
        <v>1400010</v>
      </c>
      <c r="I11" s="60">
        <v>1120564</v>
      </c>
      <c r="J11" s="60">
        <v>2520574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2520574</v>
      </c>
      <c r="X11" s="60">
        <v>212500</v>
      </c>
      <c r="Y11" s="60">
        <v>2308074</v>
      </c>
      <c r="Z11" s="140">
        <v>1086.15</v>
      </c>
      <c r="AA11" s="62">
        <v>850000</v>
      </c>
    </row>
    <row r="12" spans="1:27" ht="13.5">
      <c r="A12" s="138" t="s">
        <v>81</v>
      </c>
      <c r="B12" s="136"/>
      <c r="C12" s="155"/>
      <c r="D12" s="155"/>
      <c r="E12" s="156">
        <v>900000</v>
      </c>
      <c r="F12" s="60">
        <v>900000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225000</v>
      </c>
      <c r="Y12" s="60">
        <v>-225000</v>
      </c>
      <c r="Z12" s="140">
        <v>-100</v>
      </c>
      <c r="AA12" s="62">
        <v>900000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>
        <v>2065</v>
      </c>
      <c r="J14" s="159">
        <v>2065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2065</v>
      </c>
      <c r="X14" s="159"/>
      <c r="Y14" s="159">
        <v>2065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36423557</v>
      </c>
      <c r="F15" s="100">
        <f t="shared" si="2"/>
        <v>36423557</v>
      </c>
      <c r="G15" s="100">
        <f t="shared" si="2"/>
        <v>0</v>
      </c>
      <c r="H15" s="100">
        <f t="shared" si="2"/>
        <v>182750</v>
      </c>
      <c r="I15" s="100">
        <f t="shared" si="2"/>
        <v>758396</v>
      </c>
      <c r="J15" s="100">
        <f t="shared" si="2"/>
        <v>941146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941146</v>
      </c>
      <c r="X15" s="100">
        <f t="shared" si="2"/>
        <v>9105889</v>
      </c>
      <c r="Y15" s="100">
        <f t="shared" si="2"/>
        <v>-8164743</v>
      </c>
      <c r="Z15" s="137">
        <f>+IF(X15&lt;&gt;0,+(Y15/X15)*100,0)</f>
        <v>-89.6644248573643</v>
      </c>
      <c r="AA15" s="102">
        <f>SUM(AA16:AA18)</f>
        <v>36423557</v>
      </c>
    </row>
    <row r="16" spans="1:27" ht="13.5">
      <c r="A16" s="138" t="s">
        <v>85</v>
      </c>
      <c r="B16" s="136"/>
      <c r="C16" s="155"/>
      <c r="D16" s="155"/>
      <c r="E16" s="156">
        <v>22556000</v>
      </c>
      <c r="F16" s="60">
        <v>22556000</v>
      </c>
      <c r="G16" s="60"/>
      <c r="H16" s="60">
        <v>177588</v>
      </c>
      <c r="I16" s="60">
        <v>551657</v>
      </c>
      <c r="J16" s="60">
        <v>729245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729245</v>
      </c>
      <c r="X16" s="60">
        <v>5639000</v>
      </c>
      <c r="Y16" s="60">
        <v>-4909755</v>
      </c>
      <c r="Z16" s="140">
        <v>-87.07</v>
      </c>
      <c r="AA16" s="62">
        <v>22556000</v>
      </c>
    </row>
    <row r="17" spans="1:27" ht="13.5">
      <c r="A17" s="138" t="s">
        <v>86</v>
      </c>
      <c r="B17" s="136"/>
      <c r="C17" s="155"/>
      <c r="D17" s="155"/>
      <c r="E17" s="156">
        <v>13867557</v>
      </c>
      <c r="F17" s="60">
        <v>13867557</v>
      </c>
      <c r="G17" s="60"/>
      <c r="H17" s="60"/>
      <c r="I17" s="60">
        <v>206739</v>
      </c>
      <c r="J17" s="60">
        <v>206739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206739</v>
      </c>
      <c r="X17" s="60">
        <v>3466889</v>
      </c>
      <c r="Y17" s="60">
        <v>-3260150</v>
      </c>
      <c r="Z17" s="140">
        <v>-94.04</v>
      </c>
      <c r="AA17" s="62">
        <v>13867557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>
        <v>5162</v>
      </c>
      <c r="I18" s="60"/>
      <c r="J18" s="60">
        <v>5162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5162</v>
      </c>
      <c r="X18" s="60"/>
      <c r="Y18" s="60">
        <v>5162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86367566</v>
      </c>
      <c r="F19" s="100">
        <f t="shared" si="3"/>
        <v>86367566</v>
      </c>
      <c r="G19" s="100">
        <f t="shared" si="3"/>
        <v>0</v>
      </c>
      <c r="H19" s="100">
        <f t="shared" si="3"/>
        <v>4175748</v>
      </c>
      <c r="I19" s="100">
        <f t="shared" si="3"/>
        <v>1029839</v>
      </c>
      <c r="J19" s="100">
        <f t="shared" si="3"/>
        <v>5205587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5205587</v>
      </c>
      <c r="X19" s="100">
        <f t="shared" si="3"/>
        <v>21591892</v>
      </c>
      <c r="Y19" s="100">
        <f t="shared" si="3"/>
        <v>-16386305</v>
      </c>
      <c r="Z19" s="137">
        <f>+IF(X19&lt;&gt;0,+(Y19/X19)*100,0)</f>
        <v>-75.89101038482407</v>
      </c>
      <c r="AA19" s="102">
        <f>SUM(AA20:AA23)</f>
        <v>86367566</v>
      </c>
    </row>
    <row r="20" spans="1:27" ht="13.5">
      <c r="A20" s="138" t="s">
        <v>89</v>
      </c>
      <c r="B20" s="136"/>
      <c r="C20" s="155"/>
      <c r="D20" s="155"/>
      <c r="E20" s="156">
        <v>8075000</v>
      </c>
      <c r="F20" s="60">
        <v>8075000</v>
      </c>
      <c r="G20" s="60"/>
      <c r="H20" s="60">
        <v>177819</v>
      </c>
      <c r="I20" s="60">
        <v>130600</v>
      </c>
      <c r="J20" s="60">
        <v>308419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308419</v>
      </c>
      <c r="X20" s="60">
        <v>2018750</v>
      </c>
      <c r="Y20" s="60">
        <v>-1710331</v>
      </c>
      <c r="Z20" s="140">
        <v>-84.72</v>
      </c>
      <c r="AA20" s="62">
        <v>8075000</v>
      </c>
    </row>
    <row r="21" spans="1:27" ht="13.5">
      <c r="A21" s="138" t="s">
        <v>90</v>
      </c>
      <c r="B21" s="136"/>
      <c r="C21" s="155"/>
      <c r="D21" s="155"/>
      <c r="E21" s="156">
        <v>40805138</v>
      </c>
      <c r="F21" s="60">
        <v>40805138</v>
      </c>
      <c r="G21" s="60"/>
      <c r="H21" s="60">
        <v>3165138</v>
      </c>
      <c r="I21" s="60">
        <v>542635</v>
      </c>
      <c r="J21" s="60">
        <v>3707773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3707773</v>
      </c>
      <c r="X21" s="60">
        <v>10201285</v>
      </c>
      <c r="Y21" s="60">
        <v>-6493512</v>
      </c>
      <c r="Z21" s="140">
        <v>-63.65</v>
      </c>
      <c r="AA21" s="62">
        <v>40805138</v>
      </c>
    </row>
    <row r="22" spans="1:27" ht="13.5">
      <c r="A22" s="138" t="s">
        <v>91</v>
      </c>
      <c r="B22" s="136"/>
      <c r="C22" s="157"/>
      <c r="D22" s="157"/>
      <c r="E22" s="158">
        <v>34987428</v>
      </c>
      <c r="F22" s="159">
        <v>34987428</v>
      </c>
      <c r="G22" s="159"/>
      <c r="H22" s="159">
        <v>832791</v>
      </c>
      <c r="I22" s="159">
        <v>356604</v>
      </c>
      <c r="J22" s="159">
        <v>1189395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1189395</v>
      </c>
      <c r="X22" s="159">
        <v>8746857</v>
      </c>
      <c r="Y22" s="159">
        <v>-7557462</v>
      </c>
      <c r="Z22" s="141">
        <v>-86.4</v>
      </c>
      <c r="AA22" s="225">
        <v>34987428</v>
      </c>
    </row>
    <row r="23" spans="1:27" ht="13.5">
      <c r="A23" s="138" t="s">
        <v>92</v>
      </c>
      <c r="B23" s="136"/>
      <c r="C23" s="155"/>
      <c r="D23" s="155"/>
      <c r="E23" s="156">
        <v>2500000</v>
      </c>
      <c r="F23" s="60">
        <v>2500000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625000</v>
      </c>
      <c r="Y23" s="60">
        <v>-625000</v>
      </c>
      <c r="Z23" s="140">
        <v>-100</v>
      </c>
      <c r="AA23" s="62">
        <v>2500000</v>
      </c>
    </row>
    <row r="24" spans="1:27" ht="13.5">
      <c r="A24" s="135" t="s">
        <v>93</v>
      </c>
      <c r="B24" s="142"/>
      <c r="C24" s="153"/>
      <c r="D24" s="153"/>
      <c r="E24" s="154">
        <v>4091030</v>
      </c>
      <c r="F24" s="100">
        <v>4091030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1022758</v>
      </c>
      <c r="Y24" s="100">
        <v>-1022758</v>
      </c>
      <c r="Z24" s="137">
        <v>-100</v>
      </c>
      <c r="AA24" s="102">
        <v>4091030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144035153</v>
      </c>
      <c r="F25" s="219">
        <f t="shared" si="4"/>
        <v>144035153</v>
      </c>
      <c r="G25" s="219">
        <f t="shared" si="4"/>
        <v>0</v>
      </c>
      <c r="H25" s="219">
        <f t="shared" si="4"/>
        <v>6295809</v>
      </c>
      <c r="I25" s="219">
        <f t="shared" si="4"/>
        <v>2943156</v>
      </c>
      <c r="J25" s="219">
        <f t="shared" si="4"/>
        <v>9238965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9238965</v>
      </c>
      <c r="X25" s="219">
        <f t="shared" si="4"/>
        <v>36008789</v>
      </c>
      <c r="Y25" s="219">
        <f t="shared" si="4"/>
        <v>-26769824</v>
      </c>
      <c r="Z25" s="231">
        <f>+IF(X25&lt;&gt;0,+(Y25/X25)*100,0)</f>
        <v>-74.34247233362944</v>
      </c>
      <c r="AA25" s="232">
        <f>+AA5+AA9+AA15+AA19+AA24</f>
        <v>144035153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48814099</v>
      </c>
      <c r="F28" s="60">
        <v>48814099</v>
      </c>
      <c r="G28" s="60"/>
      <c r="H28" s="60">
        <v>1720361</v>
      </c>
      <c r="I28" s="60">
        <v>2014740</v>
      </c>
      <c r="J28" s="60">
        <v>3735101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3735101</v>
      </c>
      <c r="X28" s="60">
        <v>12203525</v>
      </c>
      <c r="Y28" s="60">
        <v>-8468424</v>
      </c>
      <c r="Z28" s="140">
        <v>-69.39</v>
      </c>
      <c r="AA28" s="155">
        <v>48814099</v>
      </c>
    </row>
    <row r="29" spans="1:27" ht="13.5">
      <c r="A29" s="234" t="s">
        <v>134</v>
      </c>
      <c r="B29" s="136"/>
      <c r="C29" s="155"/>
      <c r="D29" s="155"/>
      <c r="E29" s="156">
        <v>1679500</v>
      </c>
      <c r="F29" s="60">
        <v>1679500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419875</v>
      </c>
      <c r="Y29" s="60">
        <v>-419875</v>
      </c>
      <c r="Z29" s="140">
        <v>-100</v>
      </c>
      <c r="AA29" s="62">
        <v>1679500</v>
      </c>
    </row>
    <row r="30" spans="1:27" ht="13.5">
      <c r="A30" s="234" t="s">
        <v>135</v>
      </c>
      <c r="B30" s="136"/>
      <c r="C30" s="157"/>
      <c r="D30" s="157"/>
      <c r="E30" s="158">
        <v>10167557</v>
      </c>
      <c r="F30" s="159">
        <v>10167557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2541889</v>
      </c>
      <c r="Y30" s="159">
        <v>-2541889</v>
      </c>
      <c r="Z30" s="141">
        <v>-100</v>
      </c>
      <c r="AA30" s="225">
        <v>10167557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60661156</v>
      </c>
      <c r="F32" s="77">
        <f t="shared" si="5"/>
        <v>60661156</v>
      </c>
      <c r="G32" s="77">
        <f t="shared" si="5"/>
        <v>0</v>
      </c>
      <c r="H32" s="77">
        <f t="shared" si="5"/>
        <v>1720361</v>
      </c>
      <c r="I32" s="77">
        <f t="shared" si="5"/>
        <v>2014740</v>
      </c>
      <c r="J32" s="77">
        <f t="shared" si="5"/>
        <v>3735101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3735101</v>
      </c>
      <c r="X32" s="77">
        <f t="shared" si="5"/>
        <v>15165289</v>
      </c>
      <c r="Y32" s="77">
        <f t="shared" si="5"/>
        <v>-11430188</v>
      </c>
      <c r="Z32" s="212">
        <f>+IF(X32&lt;&gt;0,+(Y32/X32)*100,0)</f>
        <v>-75.37072323514573</v>
      </c>
      <c r="AA32" s="79">
        <f>SUM(AA28:AA31)</f>
        <v>60661156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38648625</v>
      </c>
      <c r="F34" s="60">
        <v>38648625</v>
      </c>
      <c r="G34" s="60"/>
      <c r="H34" s="60">
        <v>3063460</v>
      </c>
      <c r="I34" s="60"/>
      <c r="J34" s="60">
        <v>3063460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3063460</v>
      </c>
      <c r="X34" s="60">
        <v>9662156</v>
      </c>
      <c r="Y34" s="60">
        <v>-6598696</v>
      </c>
      <c r="Z34" s="140">
        <v>-68.29</v>
      </c>
      <c r="AA34" s="62">
        <v>38648625</v>
      </c>
    </row>
    <row r="35" spans="1:27" ht="13.5">
      <c r="A35" s="237" t="s">
        <v>53</v>
      </c>
      <c r="B35" s="136"/>
      <c r="C35" s="155"/>
      <c r="D35" s="155"/>
      <c r="E35" s="156">
        <v>44725372</v>
      </c>
      <c r="F35" s="60">
        <v>44725372</v>
      </c>
      <c r="G35" s="60"/>
      <c r="H35" s="60">
        <v>1511988</v>
      </c>
      <c r="I35" s="60">
        <v>928416</v>
      </c>
      <c r="J35" s="60">
        <v>2440404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2440404</v>
      </c>
      <c r="X35" s="60">
        <v>11181343</v>
      </c>
      <c r="Y35" s="60">
        <v>-8740939</v>
      </c>
      <c r="Z35" s="140">
        <v>-78.17</v>
      </c>
      <c r="AA35" s="62">
        <v>44725372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144035153</v>
      </c>
      <c r="F36" s="220">
        <f t="shared" si="6"/>
        <v>144035153</v>
      </c>
      <c r="G36" s="220">
        <f t="shared" si="6"/>
        <v>0</v>
      </c>
      <c r="H36" s="220">
        <f t="shared" si="6"/>
        <v>6295809</v>
      </c>
      <c r="I36" s="220">
        <f t="shared" si="6"/>
        <v>2943156</v>
      </c>
      <c r="J36" s="220">
        <f t="shared" si="6"/>
        <v>9238965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9238965</v>
      </c>
      <c r="X36" s="220">
        <f t="shared" si="6"/>
        <v>36008788</v>
      </c>
      <c r="Y36" s="220">
        <f t="shared" si="6"/>
        <v>-26769823</v>
      </c>
      <c r="Z36" s="221">
        <f>+IF(X36&lt;&gt;0,+(Y36/X36)*100,0)</f>
        <v>-74.34247162109428</v>
      </c>
      <c r="AA36" s="239">
        <f>SUM(AA32:AA35)</f>
        <v>144035153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6732328</v>
      </c>
      <c r="F6" s="60">
        <v>6732328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1683082</v>
      </c>
      <c r="Y6" s="60">
        <v>-1683082</v>
      </c>
      <c r="Z6" s="140">
        <v>-100</v>
      </c>
      <c r="AA6" s="62">
        <v>6732328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>
        <v>8674883</v>
      </c>
      <c r="F9" s="60">
        <v>8674883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2168721</v>
      </c>
      <c r="Y9" s="60">
        <v>-2168721</v>
      </c>
      <c r="Z9" s="140">
        <v>-100</v>
      </c>
      <c r="AA9" s="62">
        <v>8674883</v>
      </c>
    </row>
    <row r="10" spans="1:27" ht="13.5">
      <c r="A10" s="249" t="s">
        <v>147</v>
      </c>
      <c r="B10" s="182"/>
      <c r="C10" s="155"/>
      <c r="D10" s="155"/>
      <c r="E10" s="59">
        <v>1126402</v>
      </c>
      <c r="F10" s="60">
        <v>1126402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281601</v>
      </c>
      <c r="Y10" s="159">
        <v>-281601</v>
      </c>
      <c r="Z10" s="141">
        <v>-100</v>
      </c>
      <c r="AA10" s="225">
        <v>1126402</v>
      </c>
    </row>
    <row r="11" spans="1:27" ht="13.5">
      <c r="A11" s="249" t="s">
        <v>148</v>
      </c>
      <c r="B11" s="182"/>
      <c r="C11" s="155"/>
      <c r="D11" s="155"/>
      <c r="E11" s="59">
        <v>18448993</v>
      </c>
      <c r="F11" s="60">
        <v>18448993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4612248</v>
      </c>
      <c r="Y11" s="60">
        <v>-4612248</v>
      </c>
      <c r="Z11" s="140">
        <v>-100</v>
      </c>
      <c r="AA11" s="62">
        <v>18448993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34982606</v>
      </c>
      <c r="F12" s="73">
        <f t="shared" si="0"/>
        <v>34982606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8745652</v>
      </c>
      <c r="Y12" s="73">
        <f t="shared" si="0"/>
        <v>-8745652</v>
      </c>
      <c r="Z12" s="170">
        <f>+IF(X12&lt;&gt;0,+(Y12/X12)*100,0)</f>
        <v>-100</v>
      </c>
      <c r="AA12" s="74">
        <f>SUM(AA6:AA11)</f>
        <v>34982606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151139201</v>
      </c>
      <c r="F17" s="60">
        <v>151139201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37784800</v>
      </c>
      <c r="Y17" s="60">
        <v>-37784800</v>
      </c>
      <c r="Z17" s="140">
        <v>-100</v>
      </c>
      <c r="AA17" s="62">
        <v>151139201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1949568</v>
      </c>
      <c r="F21" s="60">
        <v>1949568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487392</v>
      </c>
      <c r="Y21" s="60">
        <v>-487392</v>
      </c>
      <c r="Z21" s="140">
        <v>-100</v>
      </c>
      <c r="AA21" s="62">
        <v>1949568</v>
      </c>
    </row>
    <row r="22" spans="1:27" ht="13.5">
      <c r="A22" s="249" t="s">
        <v>157</v>
      </c>
      <c r="B22" s="182"/>
      <c r="C22" s="155"/>
      <c r="D22" s="155"/>
      <c r="E22" s="59">
        <v>327224</v>
      </c>
      <c r="F22" s="60">
        <v>327224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81806</v>
      </c>
      <c r="Y22" s="60">
        <v>-81806</v>
      </c>
      <c r="Z22" s="140">
        <v>-100</v>
      </c>
      <c r="AA22" s="62">
        <v>327224</v>
      </c>
    </row>
    <row r="23" spans="1:27" ht="13.5">
      <c r="A23" s="249" t="s">
        <v>158</v>
      </c>
      <c r="B23" s="182"/>
      <c r="C23" s="155"/>
      <c r="D23" s="155"/>
      <c r="E23" s="59">
        <v>13280131</v>
      </c>
      <c r="F23" s="60">
        <v>13280131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3320033</v>
      </c>
      <c r="Y23" s="159">
        <v>-3320033</v>
      </c>
      <c r="Z23" s="141">
        <v>-100</v>
      </c>
      <c r="AA23" s="225">
        <v>13280131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166696124</v>
      </c>
      <c r="F24" s="77">
        <f t="shared" si="1"/>
        <v>166696124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41674031</v>
      </c>
      <c r="Y24" s="77">
        <f t="shared" si="1"/>
        <v>-41674031</v>
      </c>
      <c r="Z24" s="212">
        <f>+IF(X24&lt;&gt;0,+(Y24/X24)*100,0)</f>
        <v>-100</v>
      </c>
      <c r="AA24" s="79">
        <f>SUM(AA15:AA23)</f>
        <v>166696124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201678730</v>
      </c>
      <c r="F25" s="73">
        <f t="shared" si="2"/>
        <v>201678730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50419683</v>
      </c>
      <c r="Y25" s="73">
        <f t="shared" si="2"/>
        <v>-50419683</v>
      </c>
      <c r="Z25" s="170">
        <f>+IF(X25&lt;&gt;0,+(Y25/X25)*100,0)</f>
        <v>-100</v>
      </c>
      <c r="AA25" s="74">
        <f>+AA12+AA24</f>
        <v>201678730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218700</v>
      </c>
      <c r="F31" s="60">
        <v>218700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54675</v>
      </c>
      <c r="Y31" s="60">
        <v>-54675</v>
      </c>
      <c r="Z31" s="140">
        <v>-100</v>
      </c>
      <c r="AA31" s="62">
        <v>218700</v>
      </c>
    </row>
    <row r="32" spans="1:27" ht="13.5">
      <c r="A32" s="249" t="s">
        <v>164</v>
      </c>
      <c r="B32" s="182"/>
      <c r="C32" s="155"/>
      <c r="D32" s="155"/>
      <c r="E32" s="59">
        <v>138311377</v>
      </c>
      <c r="F32" s="60">
        <v>138311377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34577844</v>
      </c>
      <c r="Y32" s="60">
        <v>-34577844</v>
      </c>
      <c r="Z32" s="140">
        <v>-100</v>
      </c>
      <c r="AA32" s="62">
        <v>138311377</v>
      </c>
    </row>
    <row r="33" spans="1:27" ht="13.5">
      <c r="A33" s="249" t="s">
        <v>165</v>
      </c>
      <c r="B33" s="182"/>
      <c r="C33" s="155"/>
      <c r="D33" s="155"/>
      <c r="E33" s="59">
        <v>2706545</v>
      </c>
      <c r="F33" s="60">
        <v>2706545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676636</v>
      </c>
      <c r="Y33" s="60">
        <v>-676636</v>
      </c>
      <c r="Z33" s="140">
        <v>-100</v>
      </c>
      <c r="AA33" s="62">
        <v>2706545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141236622</v>
      </c>
      <c r="F34" s="73">
        <f t="shared" si="3"/>
        <v>141236622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35309155</v>
      </c>
      <c r="Y34" s="73">
        <f t="shared" si="3"/>
        <v>-35309155</v>
      </c>
      <c r="Z34" s="170">
        <f>+IF(X34&lt;&gt;0,+(Y34/X34)*100,0)</f>
        <v>-100</v>
      </c>
      <c r="AA34" s="74">
        <f>SUM(AA29:AA33)</f>
        <v>141236622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54713885</v>
      </c>
      <c r="F38" s="60">
        <v>54713885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13678471</v>
      </c>
      <c r="Y38" s="60">
        <v>-13678471</v>
      </c>
      <c r="Z38" s="140">
        <v>-100</v>
      </c>
      <c r="AA38" s="62">
        <v>54713885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54713885</v>
      </c>
      <c r="F39" s="77">
        <f t="shared" si="4"/>
        <v>54713885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13678471</v>
      </c>
      <c r="Y39" s="77">
        <f t="shared" si="4"/>
        <v>-13678471</v>
      </c>
      <c r="Z39" s="212">
        <f>+IF(X39&lt;&gt;0,+(Y39/X39)*100,0)</f>
        <v>-100</v>
      </c>
      <c r="AA39" s="79">
        <f>SUM(AA37:AA38)</f>
        <v>54713885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195950507</v>
      </c>
      <c r="F40" s="73">
        <f t="shared" si="5"/>
        <v>195950507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48987626</v>
      </c>
      <c r="Y40" s="73">
        <f t="shared" si="5"/>
        <v>-48987626</v>
      </c>
      <c r="Z40" s="170">
        <f>+IF(X40&lt;&gt;0,+(Y40/X40)*100,0)</f>
        <v>-100</v>
      </c>
      <c r="AA40" s="74">
        <f>+AA34+AA39</f>
        <v>195950507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5728223</v>
      </c>
      <c r="F42" s="259">
        <f t="shared" si="6"/>
        <v>5728223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1432057</v>
      </c>
      <c r="Y42" s="259">
        <f t="shared" si="6"/>
        <v>-1432057</v>
      </c>
      <c r="Z42" s="260">
        <f>+IF(X42&lt;&gt;0,+(Y42/X42)*100,0)</f>
        <v>-100</v>
      </c>
      <c r="AA42" s="261">
        <f>+AA25-AA40</f>
        <v>5728223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5728223</v>
      </c>
      <c r="F45" s="60">
        <v>5728223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1432056</v>
      </c>
      <c r="Y45" s="60">
        <v>-1432056</v>
      </c>
      <c r="Z45" s="139">
        <v>-100</v>
      </c>
      <c r="AA45" s="62">
        <v>5728223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5728223</v>
      </c>
      <c r="F48" s="219">
        <f t="shared" si="7"/>
        <v>5728223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1432056</v>
      </c>
      <c r="Y48" s="219">
        <f t="shared" si="7"/>
        <v>-1432056</v>
      </c>
      <c r="Z48" s="265">
        <f>+IF(X48&lt;&gt;0,+(Y48/X48)*100,0)</f>
        <v>-100</v>
      </c>
      <c r="AA48" s="232">
        <f>SUM(AA45:AA47)</f>
        <v>5728223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290245116</v>
      </c>
      <c r="F6" s="60">
        <v>290245116</v>
      </c>
      <c r="G6" s="60">
        <v>17249236</v>
      </c>
      <c r="H6" s="60">
        <v>20983810</v>
      </c>
      <c r="I6" s="60">
        <v>23779034</v>
      </c>
      <c r="J6" s="60">
        <v>62012080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62012080</v>
      </c>
      <c r="X6" s="60">
        <v>72561279</v>
      </c>
      <c r="Y6" s="60">
        <v>-10549199</v>
      </c>
      <c r="Z6" s="140">
        <v>-14.54</v>
      </c>
      <c r="AA6" s="62">
        <v>290245116</v>
      </c>
    </row>
    <row r="7" spans="1:27" ht="13.5">
      <c r="A7" s="249" t="s">
        <v>178</v>
      </c>
      <c r="B7" s="182"/>
      <c r="C7" s="155"/>
      <c r="D7" s="155"/>
      <c r="E7" s="59">
        <v>85124184</v>
      </c>
      <c r="F7" s="60">
        <v>85124184</v>
      </c>
      <c r="G7" s="60">
        <v>28965781</v>
      </c>
      <c r="H7" s="60">
        <v>438948</v>
      </c>
      <c r="I7" s="60"/>
      <c r="J7" s="60">
        <v>29404729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29404729</v>
      </c>
      <c r="X7" s="60">
        <v>21281046</v>
      </c>
      <c r="Y7" s="60">
        <v>8123683</v>
      </c>
      <c r="Z7" s="140">
        <v>38.17</v>
      </c>
      <c r="AA7" s="62">
        <v>85124184</v>
      </c>
    </row>
    <row r="8" spans="1:27" ht="13.5">
      <c r="A8" s="249" t="s">
        <v>179</v>
      </c>
      <c r="B8" s="182"/>
      <c r="C8" s="155"/>
      <c r="D8" s="155"/>
      <c r="E8" s="59">
        <v>51493596</v>
      </c>
      <c r="F8" s="60">
        <v>51493596</v>
      </c>
      <c r="G8" s="60">
        <v>29021311</v>
      </c>
      <c r="H8" s="60">
        <v>9042212</v>
      </c>
      <c r="I8" s="60">
        <v>10655682</v>
      </c>
      <c r="J8" s="60">
        <v>48719205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48719205</v>
      </c>
      <c r="X8" s="60">
        <v>12873399</v>
      </c>
      <c r="Y8" s="60">
        <v>35845806</v>
      </c>
      <c r="Z8" s="140">
        <v>278.45</v>
      </c>
      <c r="AA8" s="62">
        <v>51493596</v>
      </c>
    </row>
    <row r="9" spans="1:27" ht="13.5">
      <c r="A9" s="249" t="s">
        <v>180</v>
      </c>
      <c r="B9" s="182"/>
      <c r="C9" s="155"/>
      <c r="D9" s="155"/>
      <c r="E9" s="59">
        <v>14000004</v>
      </c>
      <c r="F9" s="60">
        <v>14000004</v>
      </c>
      <c r="G9" s="60">
        <v>6622</v>
      </c>
      <c r="H9" s="60">
        <v>17682</v>
      </c>
      <c r="I9" s="60">
        <v>13473</v>
      </c>
      <c r="J9" s="60">
        <v>37777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37777</v>
      </c>
      <c r="X9" s="60">
        <v>3500001</v>
      </c>
      <c r="Y9" s="60">
        <v>-3462224</v>
      </c>
      <c r="Z9" s="140">
        <v>-98.92</v>
      </c>
      <c r="AA9" s="62">
        <v>14000004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-343032732</v>
      </c>
      <c r="F12" s="60">
        <v>-343032732</v>
      </c>
      <c r="G12" s="60">
        <v>-22169235</v>
      </c>
      <c r="H12" s="60">
        <v>-30099602</v>
      </c>
      <c r="I12" s="60">
        <v>-30099602</v>
      </c>
      <c r="J12" s="60">
        <v>-82368439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-82368439</v>
      </c>
      <c r="X12" s="60">
        <v>-85758183</v>
      </c>
      <c r="Y12" s="60">
        <v>3389744</v>
      </c>
      <c r="Z12" s="140">
        <v>-3.95</v>
      </c>
      <c r="AA12" s="62">
        <v>-343032732</v>
      </c>
    </row>
    <row r="13" spans="1:27" ht="13.5">
      <c r="A13" s="249" t="s">
        <v>40</v>
      </c>
      <c r="B13" s="182"/>
      <c r="C13" s="155"/>
      <c r="D13" s="155"/>
      <c r="E13" s="59">
        <v>-427044</v>
      </c>
      <c r="F13" s="60">
        <v>-427044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-106761</v>
      </c>
      <c r="Y13" s="60">
        <v>106761</v>
      </c>
      <c r="Z13" s="140">
        <v>-100</v>
      </c>
      <c r="AA13" s="62">
        <v>-427044</v>
      </c>
    </row>
    <row r="14" spans="1:27" ht="13.5">
      <c r="A14" s="249" t="s">
        <v>42</v>
      </c>
      <c r="B14" s="182"/>
      <c r="C14" s="155"/>
      <c r="D14" s="155"/>
      <c r="E14" s="59">
        <v>-1184148</v>
      </c>
      <c r="F14" s="60">
        <v>-1184148</v>
      </c>
      <c r="G14" s="60">
        <v>-159363</v>
      </c>
      <c r="H14" s="60"/>
      <c r="I14" s="60"/>
      <c r="J14" s="60">
        <v>-159363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-159363</v>
      </c>
      <c r="X14" s="60">
        <v>-296037</v>
      </c>
      <c r="Y14" s="60">
        <v>136674</v>
      </c>
      <c r="Z14" s="140">
        <v>-46.17</v>
      </c>
      <c r="AA14" s="62">
        <v>-1184148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96218976</v>
      </c>
      <c r="F15" s="73">
        <f t="shared" si="0"/>
        <v>96218976</v>
      </c>
      <c r="G15" s="73">
        <f t="shared" si="0"/>
        <v>52914352</v>
      </c>
      <c r="H15" s="73">
        <f t="shared" si="0"/>
        <v>383050</v>
      </c>
      <c r="I15" s="73">
        <f t="shared" si="0"/>
        <v>4348587</v>
      </c>
      <c r="J15" s="73">
        <f t="shared" si="0"/>
        <v>57645989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57645989</v>
      </c>
      <c r="X15" s="73">
        <f t="shared" si="0"/>
        <v>24054744</v>
      </c>
      <c r="Y15" s="73">
        <f t="shared" si="0"/>
        <v>33591245</v>
      </c>
      <c r="Z15" s="170">
        <f>+IF(X15&lt;&gt;0,+(Y15/X15)*100,0)</f>
        <v>139.64499060975248</v>
      </c>
      <c r="AA15" s="74">
        <f>SUM(AA6:AA14)</f>
        <v>96218976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7500000</v>
      </c>
      <c r="J21" s="60">
        <v>7500000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7500000</v>
      </c>
      <c r="X21" s="60"/>
      <c r="Y21" s="159">
        <v>7500000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-11299399</v>
      </c>
      <c r="H24" s="60">
        <v>-6295809</v>
      </c>
      <c r="I24" s="60">
        <v>-3096929</v>
      </c>
      <c r="J24" s="60">
        <v>-20692137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-20692137</v>
      </c>
      <c r="X24" s="60"/>
      <c r="Y24" s="60">
        <v>-20692137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-11299399</v>
      </c>
      <c r="H25" s="73">
        <f t="shared" si="1"/>
        <v>-6295809</v>
      </c>
      <c r="I25" s="73">
        <f t="shared" si="1"/>
        <v>4403071</v>
      </c>
      <c r="J25" s="73">
        <f t="shared" si="1"/>
        <v>-13192137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-13192137</v>
      </c>
      <c r="X25" s="73">
        <f t="shared" si="1"/>
        <v>0</v>
      </c>
      <c r="Y25" s="73">
        <f t="shared" si="1"/>
        <v>-13192137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96218976</v>
      </c>
      <c r="F36" s="100">
        <f t="shared" si="3"/>
        <v>96218976</v>
      </c>
      <c r="G36" s="100">
        <f t="shared" si="3"/>
        <v>41614953</v>
      </c>
      <c r="H36" s="100">
        <f t="shared" si="3"/>
        <v>-5912759</v>
      </c>
      <c r="I36" s="100">
        <f t="shared" si="3"/>
        <v>8751658</v>
      </c>
      <c r="J36" s="100">
        <f t="shared" si="3"/>
        <v>44453852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44453852</v>
      </c>
      <c r="X36" s="100">
        <f t="shared" si="3"/>
        <v>24054744</v>
      </c>
      <c r="Y36" s="100">
        <f t="shared" si="3"/>
        <v>20399108</v>
      </c>
      <c r="Z36" s="137">
        <f>+IF(X36&lt;&gt;0,+(Y36/X36)*100,0)</f>
        <v>84.80284803696102</v>
      </c>
      <c r="AA36" s="102">
        <f>+AA15+AA25+AA34</f>
        <v>96218976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109892521</v>
      </c>
      <c r="H37" s="100">
        <v>151507474</v>
      </c>
      <c r="I37" s="100">
        <v>145594715</v>
      </c>
      <c r="J37" s="100">
        <v>109892521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109892521</v>
      </c>
      <c r="X37" s="100"/>
      <c r="Y37" s="100">
        <v>109892521</v>
      </c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94006753</v>
      </c>
      <c r="F38" s="259">
        <v>94006753</v>
      </c>
      <c r="G38" s="259">
        <v>151507474</v>
      </c>
      <c r="H38" s="259">
        <v>145594715</v>
      </c>
      <c r="I38" s="259">
        <v>154346373</v>
      </c>
      <c r="J38" s="259">
        <v>154346373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154346373</v>
      </c>
      <c r="X38" s="259">
        <v>21842521</v>
      </c>
      <c r="Y38" s="259">
        <v>132503852</v>
      </c>
      <c r="Z38" s="260">
        <v>606.63</v>
      </c>
      <c r="AA38" s="261">
        <v>94006753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144035153</v>
      </c>
      <c r="F5" s="106">
        <f t="shared" si="0"/>
        <v>144035153</v>
      </c>
      <c r="G5" s="106">
        <f t="shared" si="0"/>
        <v>0</v>
      </c>
      <c r="H5" s="106">
        <f t="shared" si="0"/>
        <v>6295809</v>
      </c>
      <c r="I5" s="106">
        <f t="shared" si="0"/>
        <v>2943156</v>
      </c>
      <c r="J5" s="106">
        <f t="shared" si="0"/>
        <v>9238965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9238965</v>
      </c>
      <c r="X5" s="106">
        <f t="shared" si="0"/>
        <v>36008789</v>
      </c>
      <c r="Y5" s="106">
        <f t="shared" si="0"/>
        <v>-26769824</v>
      </c>
      <c r="Z5" s="201">
        <f>+IF(X5&lt;&gt;0,+(Y5/X5)*100,0)</f>
        <v>-74.34247233362944</v>
      </c>
      <c r="AA5" s="199">
        <f>SUM(AA11:AA18)</f>
        <v>144035153</v>
      </c>
    </row>
    <row r="6" spans="1:27" ht="13.5">
      <c r="A6" s="291" t="s">
        <v>204</v>
      </c>
      <c r="B6" s="142"/>
      <c r="C6" s="62"/>
      <c r="D6" s="156"/>
      <c r="E6" s="60">
        <v>13867557</v>
      </c>
      <c r="F6" s="60">
        <v>13867557</v>
      </c>
      <c r="G6" s="60"/>
      <c r="H6" s="60"/>
      <c r="I6" s="60">
        <v>141075</v>
      </c>
      <c r="J6" s="60">
        <v>141075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141075</v>
      </c>
      <c r="X6" s="60">
        <v>3466889</v>
      </c>
      <c r="Y6" s="60">
        <v>-3325814</v>
      </c>
      <c r="Z6" s="140">
        <v>-95.93</v>
      </c>
      <c r="AA6" s="155">
        <v>13867557</v>
      </c>
    </row>
    <row r="7" spans="1:27" ht="13.5">
      <c r="A7" s="291" t="s">
        <v>205</v>
      </c>
      <c r="B7" s="142"/>
      <c r="C7" s="62"/>
      <c r="D7" s="156"/>
      <c r="E7" s="60">
        <v>8075000</v>
      </c>
      <c r="F7" s="60">
        <v>8075000</v>
      </c>
      <c r="G7" s="60"/>
      <c r="H7" s="60">
        <v>177819</v>
      </c>
      <c r="I7" s="60">
        <v>130600</v>
      </c>
      <c r="J7" s="60">
        <v>308419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308419</v>
      </c>
      <c r="X7" s="60">
        <v>2018750</v>
      </c>
      <c r="Y7" s="60">
        <v>-1710331</v>
      </c>
      <c r="Z7" s="140">
        <v>-84.72</v>
      </c>
      <c r="AA7" s="155">
        <v>8075000</v>
      </c>
    </row>
    <row r="8" spans="1:27" ht="13.5">
      <c r="A8" s="291" t="s">
        <v>206</v>
      </c>
      <c r="B8" s="142"/>
      <c r="C8" s="62"/>
      <c r="D8" s="156"/>
      <c r="E8" s="60">
        <v>40805138</v>
      </c>
      <c r="F8" s="60">
        <v>40805138</v>
      </c>
      <c r="G8" s="60"/>
      <c r="H8" s="60">
        <v>3123913</v>
      </c>
      <c r="I8" s="60">
        <v>537572</v>
      </c>
      <c r="J8" s="60">
        <v>3661485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3661485</v>
      </c>
      <c r="X8" s="60">
        <v>10201285</v>
      </c>
      <c r="Y8" s="60">
        <v>-6539800</v>
      </c>
      <c r="Z8" s="140">
        <v>-64.11</v>
      </c>
      <c r="AA8" s="155">
        <v>40805138</v>
      </c>
    </row>
    <row r="9" spans="1:27" ht="13.5">
      <c r="A9" s="291" t="s">
        <v>207</v>
      </c>
      <c r="B9" s="142"/>
      <c r="C9" s="62"/>
      <c r="D9" s="156"/>
      <c r="E9" s="60">
        <v>34837428</v>
      </c>
      <c r="F9" s="60">
        <v>34837428</v>
      </c>
      <c r="G9" s="60"/>
      <c r="H9" s="60">
        <v>832791</v>
      </c>
      <c r="I9" s="60">
        <v>356604</v>
      </c>
      <c r="J9" s="60">
        <v>1189395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1189395</v>
      </c>
      <c r="X9" s="60">
        <v>8709357</v>
      </c>
      <c r="Y9" s="60">
        <v>-7519962</v>
      </c>
      <c r="Z9" s="140">
        <v>-86.34</v>
      </c>
      <c r="AA9" s="155">
        <v>34837428</v>
      </c>
    </row>
    <row r="10" spans="1:27" ht="13.5">
      <c r="A10" s="291" t="s">
        <v>208</v>
      </c>
      <c r="B10" s="142"/>
      <c r="C10" s="62"/>
      <c r="D10" s="156"/>
      <c r="E10" s="60">
        <v>2600000</v>
      </c>
      <c r="F10" s="60">
        <v>2600000</v>
      </c>
      <c r="G10" s="60"/>
      <c r="H10" s="60">
        <v>5162</v>
      </c>
      <c r="I10" s="60">
        <v>2065</v>
      </c>
      <c r="J10" s="60">
        <v>7227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7227</v>
      </c>
      <c r="X10" s="60">
        <v>650000</v>
      </c>
      <c r="Y10" s="60">
        <v>-642773</v>
      </c>
      <c r="Z10" s="140">
        <v>-98.89</v>
      </c>
      <c r="AA10" s="155">
        <v>2600000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100185123</v>
      </c>
      <c r="F11" s="295">
        <f t="shared" si="1"/>
        <v>100185123</v>
      </c>
      <c r="G11" s="295">
        <f t="shared" si="1"/>
        <v>0</v>
      </c>
      <c r="H11" s="295">
        <f t="shared" si="1"/>
        <v>4139685</v>
      </c>
      <c r="I11" s="295">
        <f t="shared" si="1"/>
        <v>1167916</v>
      </c>
      <c r="J11" s="295">
        <f t="shared" si="1"/>
        <v>5307601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5307601</v>
      </c>
      <c r="X11" s="295">
        <f t="shared" si="1"/>
        <v>25046281</v>
      </c>
      <c r="Y11" s="295">
        <f t="shared" si="1"/>
        <v>-19738680</v>
      </c>
      <c r="Z11" s="296">
        <f>+IF(X11&lt;&gt;0,+(Y11/X11)*100,0)</f>
        <v>-78.80882594905007</v>
      </c>
      <c r="AA11" s="297">
        <f>SUM(AA6:AA10)</f>
        <v>100185123</v>
      </c>
    </row>
    <row r="12" spans="1:27" ht="13.5">
      <c r="A12" s="298" t="s">
        <v>210</v>
      </c>
      <c r="B12" s="136"/>
      <c r="C12" s="62"/>
      <c r="D12" s="156"/>
      <c r="E12" s="60">
        <v>23871000</v>
      </c>
      <c r="F12" s="60">
        <v>23871000</v>
      </c>
      <c r="G12" s="60"/>
      <c r="H12" s="60">
        <v>1550789</v>
      </c>
      <c r="I12" s="60">
        <v>1120564</v>
      </c>
      <c r="J12" s="60">
        <v>2671353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2671353</v>
      </c>
      <c r="X12" s="60">
        <v>5967750</v>
      </c>
      <c r="Y12" s="60">
        <v>-3296397</v>
      </c>
      <c r="Z12" s="140">
        <v>-55.24</v>
      </c>
      <c r="AA12" s="155">
        <v>23871000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>
        <v>72588</v>
      </c>
      <c r="I13" s="275">
        <v>481657</v>
      </c>
      <c r="J13" s="275">
        <v>554245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554245</v>
      </c>
      <c r="X13" s="275"/>
      <c r="Y13" s="275">
        <v>554245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19429030</v>
      </c>
      <c r="F15" s="60">
        <v>19429030</v>
      </c>
      <c r="G15" s="60"/>
      <c r="H15" s="60">
        <v>532747</v>
      </c>
      <c r="I15" s="60">
        <v>173019</v>
      </c>
      <c r="J15" s="60">
        <v>705766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705766</v>
      </c>
      <c r="X15" s="60">
        <v>4857258</v>
      </c>
      <c r="Y15" s="60">
        <v>-4151492</v>
      </c>
      <c r="Z15" s="140">
        <v>-85.47</v>
      </c>
      <c r="AA15" s="155">
        <v>19429030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550000</v>
      </c>
      <c r="F18" s="82">
        <v>550000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137500</v>
      </c>
      <c r="Y18" s="82">
        <v>-137500</v>
      </c>
      <c r="Z18" s="270">
        <v>-100</v>
      </c>
      <c r="AA18" s="278">
        <v>550000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13867557</v>
      </c>
      <c r="F36" s="60">
        <f t="shared" si="4"/>
        <v>13867557</v>
      </c>
      <c r="G36" s="60">
        <f t="shared" si="4"/>
        <v>0</v>
      </c>
      <c r="H36" s="60">
        <f t="shared" si="4"/>
        <v>0</v>
      </c>
      <c r="I36" s="60">
        <f t="shared" si="4"/>
        <v>141075</v>
      </c>
      <c r="J36" s="60">
        <f t="shared" si="4"/>
        <v>141075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141075</v>
      </c>
      <c r="X36" s="60">
        <f t="shared" si="4"/>
        <v>3466889</v>
      </c>
      <c r="Y36" s="60">
        <f t="shared" si="4"/>
        <v>-3325814</v>
      </c>
      <c r="Z36" s="140">
        <f aca="true" t="shared" si="5" ref="Z36:Z49">+IF(X36&lt;&gt;0,+(Y36/X36)*100,0)</f>
        <v>-95.93078982338345</v>
      </c>
      <c r="AA36" s="155">
        <f>AA6+AA21</f>
        <v>13867557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8075000</v>
      </c>
      <c r="F37" s="60">
        <f t="shared" si="4"/>
        <v>8075000</v>
      </c>
      <c r="G37" s="60">
        <f t="shared" si="4"/>
        <v>0</v>
      </c>
      <c r="H37" s="60">
        <f t="shared" si="4"/>
        <v>177819</v>
      </c>
      <c r="I37" s="60">
        <f t="shared" si="4"/>
        <v>130600</v>
      </c>
      <c r="J37" s="60">
        <f t="shared" si="4"/>
        <v>308419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308419</v>
      </c>
      <c r="X37" s="60">
        <f t="shared" si="4"/>
        <v>2018750</v>
      </c>
      <c r="Y37" s="60">
        <f t="shared" si="4"/>
        <v>-1710331</v>
      </c>
      <c r="Z37" s="140">
        <f t="shared" si="5"/>
        <v>-84.7222786377709</v>
      </c>
      <c r="AA37" s="155">
        <f>AA7+AA22</f>
        <v>8075000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40805138</v>
      </c>
      <c r="F38" s="60">
        <f t="shared" si="4"/>
        <v>40805138</v>
      </c>
      <c r="G38" s="60">
        <f t="shared" si="4"/>
        <v>0</v>
      </c>
      <c r="H38" s="60">
        <f t="shared" si="4"/>
        <v>3123913</v>
      </c>
      <c r="I38" s="60">
        <f t="shared" si="4"/>
        <v>537572</v>
      </c>
      <c r="J38" s="60">
        <f t="shared" si="4"/>
        <v>3661485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3661485</v>
      </c>
      <c r="X38" s="60">
        <f t="shared" si="4"/>
        <v>10201285</v>
      </c>
      <c r="Y38" s="60">
        <f t="shared" si="4"/>
        <v>-6539800</v>
      </c>
      <c r="Z38" s="140">
        <f t="shared" si="5"/>
        <v>-64.10760997266522</v>
      </c>
      <c r="AA38" s="155">
        <f>AA8+AA23</f>
        <v>40805138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34837428</v>
      </c>
      <c r="F39" s="60">
        <f t="shared" si="4"/>
        <v>34837428</v>
      </c>
      <c r="G39" s="60">
        <f t="shared" si="4"/>
        <v>0</v>
      </c>
      <c r="H39" s="60">
        <f t="shared" si="4"/>
        <v>832791</v>
      </c>
      <c r="I39" s="60">
        <f t="shared" si="4"/>
        <v>356604</v>
      </c>
      <c r="J39" s="60">
        <f t="shared" si="4"/>
        <v>1189395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1189395</v>
      </c>
      <c r="X39" s="60">
        <f t="shared" si="4"/>
        <v>8709357</v>
      </c>
      <c r="Y39" s="60">
        <f t="shared" si="4"/>
        <v>-7519962</v>
      </c>
      <c r="Z39" s="140">
        <f t="shared" si="5"/>
        <v>-86.34348092517048</v>
      </c>
      <c r="AA39" s="155">
        <f>AA9+AA24</f>
        <v>34837428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2600000</v>
      </c>
      <c r="F40" s="60">
        <f t="shared" si="4"/>
        <v>2600000</v>
      </c>
      <c r="G40" s="60">
        <f t="shared" si="4"/>
        <v>0</v>
      </c>
      <c r="H40" s="60">
        <f t="shared" si="4"/>
        <v>5162</v>
      </c>
      <c r="I40" s="60">
        <f t="shared" si="4"/>
        <v>2065</v>
      </c>
      <c r="J40" s="60">
        <f t="shared" si="4"/>
        <v>7227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7227</v>
      </c>
      <c r="X40" s="60">
        <f t="shared" si="4"/>
        <v>650000</v>
      </c>
      <c r="Y40" s="60">
        <f t="shared" si="4"/>
        <v>-642773</v>
      </c>
      <c r="Z40" s="140">
        <f t="shared" si="5"/>
        <v>-98.88815384615384</v>
      </c>
      <c r="AA40" s="155">
        <f>AA10+AA25</f>
        <v>2600000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100185123</v>
      </c>
      <c r="F41" s="295">
        <f t="shared" si="6"/>
        <v>100185123</v>
      </c>
      <c r="G41" s="295">
        <f t="shared" si="6"/>
        <v>0</v>
      </c>
      <c r="H41" s="295">
        <f t="shared" si="6"/>
        <v>4139685</v>
      </c>
      <c r="I41" s="295">
        <f t="shared" si="6"/>
        <v>1167916</v>
      </c>
      <c r="J41" s="295">
        <f t="shared" si="6"/>
        <v>5307601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5307601</v>
      </c>
      <c r="X41" s="295">
        <f t="shared" si="6"/>
        <v>25046281</v>
      </c>
      <c r="Y41" s="295">
        <f t="shared" si="6"/>
        <v>-19738680</v>
      </c>
      <c r="Z41" s="296">
        <f t="shared" si="5"/>
        <v>-78.80882594905007</v>
      </c>
      <c r="AA41" s="297">
        <f>SUM(AA36:AA40)</f>
        <v>100185123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23871000</v>
      </c>
      <c r="F42" s="54">
        <f t="shared" si="7"/>
        <v>23871000</v>
      </c>
      <c r="G42" s="54">
        <f t="shared" si="7"/>
        <v>0</v>
      </c>
      <c r="H42" s="54">
        <f t="shared" si="7"/>
        <v>1550789</v>
      </c>
      <c r="I42" s="54">
        <f t="shared" si="7"/>
        <v>1120564</v>
      </c>
      <c r="J42" s="54">
        <f t="shared" si="7"/>
        <v>2671353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2671353</v>
      </c>
      <c r="X42" s="54">
        <f t="shared" si="7"/>
        <v>5967750</v>
      </c>
      <c r="Y42" s="54">
        <f t="shared" si="7"/>
        <v>-3296397</v>
      </c>
      <c r="Z42" s="184">
        <f t="shared" si="5"/>
        <v>-55.236848058313434</v>
      </c>
      <c r="AA42" s="130">
        <f aca="true" t="shared" si="8" ref="AA42:AA48">AA12+AA27</f>
        <v>23871000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72588</v>
      </c>
      <c r="I43" s="305">
        <f t="shared" si="7"/>
        <v>481657</v>
      </c>
      <c r="J43" s="305">
        <f t="shared" si="7"/>
        <v>554245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554245</v>
      </c>
      <c r="X43" s="305">
        <f t="shared" si="7"/>
        <v>0</v>
      </c>
      <c r="Y43" s="305">
        <f t="shared" si="7"/>
        <v>554245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19429030</v>
      </c>
      <c r="F45" s="54">
        <f t="shared" si="7"/>
        <v>19429030</v>
      </c>
      <c r="G45" s="54">
        <f t="shared" si="7"/>
        <v>0</v>
      </c>
      <c r="H45" s="54">
        <f t="shared" si="7"/>
        <v>532747</v>
      </c>
      <c r="I45" s="54">
        <f t="shared" si="7"/>
        <v>173019</v>
      </c>
      <c r="J45" s="54">
        <f t="shared" si="7"/>
        <v>705766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705766</v>
      </c>
      <c r="X45" s="54">
        <f t="shared" si="7"/>
        <v>4857258</v>
      </c>
      <c r="Y45" s="54">
        <f t="shared" si="7"/>
        <v>-4151492</v>
      </c>
      <c r="Z45" s="184">
        <f t="shared" si="5"/>
        <v>-85.46986797901202</v>
      </c>
      <c r="AA45" s="130">
        <f t="shared" si="8"/>
        <v>19429030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550000</v>
      </c>
      <c r="F48" s="54">
        <f t="shared" si="7"/>
        <v>550000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137500</v>
      </c>
      <c r="Y48" s="54">
        <f t="shared" si="7"/>
        <v>-137500</v>
      </c>
      <c r="Z48" s="184">
        <f t="shared" si="5"/>
        <v>-100</v>
      </c>
      <c r="AA48" s="130">
        <f t="shared" si="8"/>
        <v>550000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144035153</v>
      </c>
      <c r="F49" s="220">
        <f t="shared" si="9"/>
        <v>144035153</v>
      </c>
      <c r="G49" s="220">
        <f t="shared" si="9"/>
        <v>0</v>
      </c>
      <c r="H49" s="220">
        <f t="shared" si="9"/>
        <v>6295809</v>
      </c>
      <c r="I49" s="220">
        <f t="shared" si="9"/>
        <v>2943156</v>
      </c>
      <c r="J49" s="220">
        <f t="shared" si="9"/>
        <v>9238965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9238965</v>
      </c>
      <c r="X49" s="220">
        <f t="shared" si="9"/>
        <v>36008789</v>
      </c>
      <c r="Y49" s="220">
        <f t="shared" si="9"/>
        <v>-26769824</v>
      </c>
      <c r="Z49" s="221">
        <f t="shared" si="5"/>
        <v>-74.34247233362944</v>
      </c>
      <c r="AA49" s="222">
        <f>SUM(AA41:AA48)</f>
        <v>144035153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26302255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981293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448781</v>
      </c>
      <c r="H68" s="60">
        <v>448781</v>
      </c>
      <c r="I68" s="60">
        <v>636490</v>
      </c>
      <c r="J68" s="60">
        <v>1534052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1534052</v>
      </c>
      <c r="X68" s="60"/>
      <c r="Y68" s="60">
        <v>1534052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27283548</v>
      </c>
      <c r="F69" s="220">
        <f t="shared" si="12"/>
        <v>0</v>
      </c>
      <c r="G69" s="220">
        <f t="shared" si="12"/>
        <v>448781</v>
      </c>
      <c r="H69" s="220">
        <f t="shared" si="12"/>
        <v>448781</v>
      </c>
      <c r="I69" s="220">
        <f t="shared" si="12"/>
        <v>636490</v>
      </c>
      <c r="J69" s="220">
        <f t="shared" si="12"/>
        <v>1534052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1534052</v>
      </c>
      <c r="X69" s="220">
        <f t="shared" si="12"/>
        <v>0</v>
      </c>
      <c r="Y69" s="220">
        <f t="shared" si="12"/>
        <v>1534052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100185123</v>
      </c>
      <c r="F5" s="358">
        <f t="shared" si="0"/>
        <v>100185123</v>
      </c>
      <c r="G5" s="358">
        <f t="shared" si="0"/>
        <v>0</v>
      </c>
      <c r="H5" s="356">
        <f t="shared" si="0"/>
        <v>4139685</v>
      </c>
      <c r="I5" s="356">
        <f t="shared" si="0"/>
        <v>1167916</v>
      </c>
      <c r="J5" s="358">
        <f t="shared" si="0"/>
        <v>5307601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5307601</v>
      </c>
      <c r="X5" s="356">
        <f t="shared" si="0"/>
        <v>25046281</v>
      </c>
      <c r="Y5" s="358">
        <f t="shared" si="0"/>
        <v>-19738680</v>
      </c>
      <c r="Z5" s="359">
        <f>+IF(X5&lt;&gt;0,+(Y5/X5)*100,0)</f>
        <v>-78.80882594905007</v>
      </c>
      <c r="AA5" s="360">
        <f>+AA6+AA8+AA11+AA13+AA15</f>
        <v>100185123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13867557</v>
      </c>
      <c r="F6" s="59">
        <f t="shared" si="1"/>
        <v>13867557</v>
      </c>
      <c r="G6" s="59">
        <f t="shared" si="1"/>
        <v>0</v>
      </c>
      <c r="H6" s="60">
        <f t="shared" si="1"/>
        <v>0</v>
      </c>
      <c r="I6" s="60">
        <f t="shared" si="1"/>
        <v>141075</v>
      </c>
      <c r="J6" s="59">
        <f t="shared" si="1"/>
        <v>141075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141075</v>
      </c>
      <c r="X6" s="60">
        <f t="shared" si="1"/>
        <v>3466889</v>
      </c>
      <c r="Y6" s="59">
        <f t="shared" si="1"/>
        <v>-3325814</v>
      </c>
      <c r="Z6" s="61">
        <f>+IF(X6&lt;&gt;0,+(Y6/X6)*100,0)</f>
        <v>-95.93078982338345</v>
      </c>
      <c r="AA6" s="62">
        <f t="shared" si="1"/>
        <v>13867557</v>
      </c>
    </row>
    <row r="7" spans="1:27" ht="13.5">
      <c r="A7" s="291" t="s">
        <v>228</v>
      </c>
      <c r="B7" s="142"/>
      <c r="C7" s="60"/>
      <c r="D7" s="340"/>
      <c r="E7" s="60">
        <v>13867557</v>
      </c>
      <c r="F7" s="59">
        <v>13867557</v>
      </c>
      <c r="G7" s="59"/>
      <c r="H7" s="60"/>
      <c r="I7" s="60">
        <v>141075</v>
      </c>
      <c r="J7" s="59">
        <v>141075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141075</v>
      </c>
      <c r="X7" s="60">
        <v>3466889</v>
      </c>
      <c r="Y7" s="59">
        <v>-3325814</v>
      </c>
      <c r="Z7" s="61">
        <v>-95.93</v>
      </c>
      <c r="AA7" s="62">
        <v>13867557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8075000</v>
      </c>
      <c r="F8" s="59">
        <f t="shared" si="2"/>
        <v>8075000</v>
      </c>
      <c r="G8" s="59">
        <f t="shared" si="2"/>
        <v>0</v>
      </c>
      <c r="H8" s="60">
        <f t="shared" si="2"/>
        <v>177819</v>
      </c>
      <c r="I8" s="60">
        <f t="shared" si="2"/>
        <v>130600</v>
      </c>
      <c r="J8" s="59">
        <f t="shared" si="2"/>
        <v>308419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308419</v>
      </c>
      <c r="X8" s="60">
        <f t="shared" si="2"/>
        <v>2018750</v>
      </c>
      <c r="Y8" s="59">
        <f t="shared" si="2"/>
        <v>-1710331</v>
      </c>
      <c r="Z8" s="61">
        <f>+IF(X8&lt;&gt;0,+(Y8/X8)*100,0)</f>
        <v>-84.7222786377709</v>
      </c>
      <c r="AA8" s="62">
        <f>SUM(AA9:AA10)</f>
        <v>8075000</v>
      </c>
    </row>
    <row r="9" spans="1:27" ht="13.5">
      <c r="A9" s="291" t="s">
        <v>229</v>
      </c>
      <c r="B9" s="142"/>
      <c r="C9" s="60"/>
      <c r="D9" s="340"/>
      <c r="E9" s="60">
        <v>7125000</v>
      </c>
      <c r="F9" s="59">
        <v>7125000</v>
      </c>
      <c r="G9" s="59"/>
      <c r="H9" s="60">
        <v>177819</v>
      </c>
      <c r="I9" s="60">
        <v>130600</v>
      </c>
      <c r="J9" s="59">
        <v>308419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308419</v>
      </c>
      <c r="X9" s="60">
        <v>1781250</v>
      </c>
      <c r="Y9" s="59">
        <v>-1472831</v>
      </c>
      <c r="Z9" s="61">
        <v>-82.69</v>
      </c>
      <c r="AA9" s="62">
        <v>7125000</v>
      </c>
    </row>
    <row r="10" spans="1:27" ht="13.5">
      <c r="A10" s="291" t="s">
        <v>230</v>
      </c>
      <c r="B10" s="142"/>
      <c r="C10" s="60"/>
      <c r="D10" s="340"/>
      <c r="E10" s="60">
        <v>950000</v>
      </c>
      <c r="F10" s="59">
        <v>950000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237500</v>
      </c>
      <c r="Y10" s="59">
        <v>-237500</v>
      </c>
      <c r="Z10" s="61">
        <v>-100</v>
      </c>
      <c r="AA10" s="62">
        <v>950000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40805138</v>
      </c>
      <c r="F11" s="364">
        <f t="shared" si="3"/>
        <v>40805138</v>
      </c>
      <c r="G11" s="364">
        <f t="shared" si="3"/>
        <v>0</v>
      </c>
      <c r="H11" s="362">
        <f t="shared" si="3"/>
        <v>3123913</v>
      </c>
      <c r="I11" s="362">
        <f t="shared" si="3"/>
        <v>537572</v>
      </c>
      <c r="J11" s="364">
        <f t="shared" si="3"/>
        <v>3661485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3661485</v>
      </c>
      <c r="X11" s="362">
        <f t="shared" si="3"/>
        <v>10201285</v>
      </c>
      <c r="Y11" s="364">
        <f t="shared" si="3"/>
        <v>-6539800</v>
      </c>
      <c r="Z11" s="365">
        <f>+IF(X11&lt;&gt;0,+(Y11/X11)*100,0)</f>
        <v>-64.10760997266522</v>
      </c>
      <c r="AA11" s="366">
        <f t="shared" si="3"/>
        <v>40805138</v>
      </c>
    </row>
    <row r="12" spans="1:27" ht="13.5">
      <c r="A12" s="291" t="s">
        <v>231</v>
      </c>
      <c r="B12" s="136"/>
      <c r="C12" s="60"/>
      <c r="D12" s="340"/>
      <c r="E12" s="60">
        <v>40805138</v>
      </c>
      <c r="F12" s="59">
        <v>40805138</v>
      </c>
      <c r="G12" s="59"/>
      <c r="H12" s="60">
        <v>3123913</v>
      </c>
      <c r="I12" s="60">
        <v>537572</v>
      </c>
      <c r="J12" s="59">
        <v>3661485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3661485</v>
      </c>
      <c r="X12" s="60">
        <v>10201285</v>
      </c>
      <c r="Y12" s="59">
        <v>-6539800</v>
      </c>
      <c r="Z12" s="61">
        <v>-64.11</v>
      </c>
      <c r="AA12" s="62">
        <v>40805138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34837428</v>
      </c>
      <c r="F13" s="342">
        <f t="shared" si="4"/>
        <v>34837428</v>
      </c>
      <c r="G13" s="342">
        <f t="shared" si="4"/>
        <v>0</v>
      </c>
      <c r="H13" s="275">
        <f t="shared" si="4"/>
        <v>832791</v>
      </c>
      <c r="I13" s="275">
        <f t="shared" si="4"/>
        <v>356604</v>
      </c>
      <c r="J13" s="342">
        <f t="shared" si="4"/>
        <v>1189395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1189395</v>
      </c>
      <c r="X13" s="275">
        <f t="shared" si="4"/>
        <v>8709357</v>
      </c>
      <c r="Y13" s="342">
        <f t="shared" si="4"/>
        <v>-7519962</v>
      </c>
      <c r="Z13" s="335">
        <f>+IF(X13&lt;&gt;0,+(Y13/X13)*100,0)</f>
        <v>-86.34348092517048</v>
      </c>
      <c r="AA13" s="273">
        <f t="shared" si="4"/>
        <v>34837428</v>
      </c>
    </row>
    <row r="14" spans="1:27" ht="13.5">
      <c r="A14" s="291" t="s">
        <v>232</v>
      </c>
      <c r="B14" s="136"/>
      <c r="C14" s="60"/>
      <c r="D14" s="340"/>
      <c r="E14" s="60">
        <v>34837428</v>
      </c>
      <c r="F14" s="59">
        <v>34837428</v>
      </c>
      <c r="G14" s="59"/>
      <c r="H14" s="60">
        <v>832791</v>
      </c>
      <c r="I14" s="60">
        <v>356604</v>
      </c>
      <c r="J14" s="59">
        <v>1189395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1189395</v>
      </c>
      <c r="X14" s="60">
        <v>8709357</v>
      </c>
      <c r="Y14" s="59">
        <v>-7519962</v>
      </c>
      <c r="Z14" s="61">
        <v>-86.34</v>
      </c>
      <c r="AA14" s="62">
        <v>34837428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2600000</v>
      </c>
      <c r="F15" s="59">
        <f t="shared" si="5"/>
        <v>2600000</v>
      </c>
      <c r="G15" s="59">
        <f t="shared" si="5"/>
        <v>0</v>
      </c>
      <c r="H15" s="60">
        <f t="shared" si="5"/>
        <v>5162</v>
      </c>
      <c r="I15" s="60">
        <f t="shared" si="5"/>
        <v>2065</v>
      </c>
      <c r="J15" s="59">
        <f t="shared" si="5"/>
        <v>7227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7227</v>
      </c>
      <c r="X15" s="60">
        <f t="shared" si="5"/>
        <v>650000</v>
      </c>
      <c r="Y15" s="59">
        <f t="shared" si="5"/>
        <v>-642773</v>
      </c>
      <c r="Z15" s="61">
        <f>+IF(X15&lt;&gt;0,+(Y15/X15)*100,0)</f>
        <v>-98.88815384615384</v>
      </c>
      <c r="AA15" s="62">
        <f>SUM(AA16:AA20)</f>
        <v>2600000</v>
      </c>
    </row>
    <row r="16" spans="1:27" ht="13.5">
      <c r="A16" s="291" t="s">
        <v>233</v>
      </c>
      <c r="B16" s="300"/>
      <c r="C16" s="60"/>
      <c r="D16" s="340"/>
      <c r="E16" s="60">
        <v>600000</v>
      </c>
      <c r="F16" s="59">
        <v>600000</v>
      </c>
      <c r="G16" s="59"/>
      <c r="H16" s="60">
        <v>5162</v>
      </c>
      <c r="I16" s="60">
        <v>2065</v>
      </c>
      <c r="J16" s="59">
        <v>7227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7227</v>
      </c>
      <c r="X16" s="60">
        <v>150000</v>
      </c>
      <c r="Y16" s="59">
        <v>-142773</v>
      </c>
      <c r="Z16" s="61">
        <v>-95.18</v>
      </c>
      <c r="AA16" s="62">
        <v>600000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2000000</v>
      </c>
      <c r="F20" s="59">
        <v>2000000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500000</v>
      </c>
      <c r="Y20" s="59">
        <v>-500000</v>
      </c>
      <c r="Z20" s="61">
        <v>-100</v>
      </c>
      <c r="AA20" s="62">
        <v>2000000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23871000</v>
      </c>
      <c r="F22" s="345">
        <f t="shared" si="6"/>
        <v>23871000</v>
      </c>
      <c r="G22" s="345">
        <f t="shared" si="6"/>
        <v>0</v>
      </c>
      <c r="H22" s="343">
        <f t="shared" si="6"/>
        <v>1550789</v>
      </c>
      <c r="I22" s="343">
        <f t="shared" si="6"/>
        <v>1120564</v>
      </c>
      <c r="J22" s="345">
        <f t="shared" si="6"/>
        <v>2671353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2671353</v>
      </c>
      <c r="X22" s="343">
        <f t="shared" si="6"/>
        <v>5967750</v>
      </c>
      <c r="Y22" s="345">
        <f t="shared" si="6"/>
        <v>-3296397</v>
      </c>
      <c r="Z22" s="336">
        <f>+IF(X22&lt;&gt;0,+(Y22/X22)*100,0)</f>
        <v>-55.236848058313434</v>
      </c>
      <c r="AA22" s="350">
        <f>SUM(AA23:AA32)</f>
        <v>23871000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500000</v>
      </c>
      <c r="F24" s="59">
        <v>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125000</v>
      </c>
      <c r="Y24" s="59">
        <v>-125000</v>
      </c>
      <c r="Z24" s="61">
        <v>-100</v>
      </c>
      <c r="AA24" s="62">
        <v>500000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350000</v>
      </c>
      <c r="F27" s="59">
        <v>350000</v>
      </c>
      <c r="G27" s="59"/>
      <c r="H27" s="60">
        <v>1400010</v>
      </c>
      <c r="I27" s="60">
        <v>1120564</v>
      </c>
      <c r="J27" s="59">
        <v>2520574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2520574</v>
      </c>
      <c r="X27" s="60">
        <v>87500</v>
      </c>
      <c r="Y27" s="59">
        <v>2433074</v>
      </c>
      <c r="Z27" s="61">
        <v>2780.66</v>
      </c>
      <c r="AA27" s="62">
        <v>350000</v>
      </c>
    </row>
    <row r="28" spans="1:27" ht="13.5">
      <c r="A28" s="361" t="s">
        <v>241</v>
      </c>
      <c r="B28" s="147"/>
      <c r="C28" s="275"/>
      <c r="D28" s="341"/>
      <c r="E28" s="275">
        <v>280000</v>
      </c>
      <c r="F28" s="342">
        <v>280000</v>
      </c>
      <c r="G28" s="342"/>
      <c r="H28" s="275">
        <v>150779</v>
      </c>
      <c r="I28" s="275"/>
      <c r="J28" s="342">
        <v>150779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150779</v>
      </c>
      <c r="X28" s="275">
        <v>70000</v>
      </c>
      <c r="Y28" s="342">
        <v>80779</v>
      </c>
      <c r="Z28" s="335">
        <v>115.4</v>
      </c>
      <c r="AA28" s="273">
        <v>280000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22741000</v>
      </c>
      <c r="F32" s="59">
        <v>22741000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5685250</v>
      </c>
      <c r="Y32" s="59">
        <v>-5685250</v>
      </c>
      <c r="Z32" s="61">
        <v>-100</v>
      </c>
      <c r="AA32" s="62">
        <v>22741000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72588</v>
      </c>
      <c r="I34" s="343">
        <f t="shared" si="7"/>
        <v>481657</v>
      </c>
      <c r="J34" s="345">
        <f t="shared" si="7"/>
        <v>554245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554245</v>
      </c>
      <c r="X34" s="343">
        <f t="shared" si="7"/>
        <v>0</v>
      </c>
      <c r="Y34" s="345">
        <f t="shared" si="7"/>
        <v>554245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>
        <v>72588</v>
      </c>
      <c r="I35" s="54">
        <v>481657</v>
      </c>
      <c r="J35" s="53">
        <v>554245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554245</v>
      </c>
      <c r="X35" s="54"/>
      <c r="Y35" s="53">
        <v>554245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19429030</v>
      </c>
      <c r="F40" s="345">
        <f t="shared" si="9"/>
        <v>19429030</v>
      </c>
      <c r="G40" s="345">
        <f t="shared" si="9"/>
        <v>0</v>
      </c>
      <c r="H40" s="343">
        <f t="shared" si="9"/>
        <v>532747</v>
      </c>
      <c r="I40" s="343">
        <f t="shared" si="9"/>
        <v>173019</v>
      </c>
      <c r="J40" s="345">
        <f t="shared" si="9"/>
        <v>705766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705766</v>
      </c>
      <c r="X40" s="343">
        <f t="shared" si="9"/>
        <v>4857258</v>
      </c>
      <c r="Y40" s="345">
        <f t="shared" si="9"/>
        <v>-4151492</v>
      </c>
      <c r="Z40" s="336">
        <f>+IF(X40&lt;&gt;0,+(Y40/X40)*100,0)</f>
        <v>-85.46986797901202</v>
      </c>
      <c r="AA40" s="350">
        <f>SUM(AA41:AA49)</f>
        <v>19429030</v>
      </c>
    </row>
    <row r="41" spans="1:27" ht="13.5">
      <c r="A41" s="361" t="s">
        <v>247</v>
      </c>
      <c r="B41" s="142"/>
      <c r="C41" s="362"/>
      <c r="D41" s="363"/>
      <c r="E41" s="362">
        <v>650000</v>
      </c>
      <c r="F41" s="364">
        <v>650000</v>
      </c>
      <c r="G41" s="364"/>
      <c r="H41" s="362"/>
      <c r="I41" s="362">
        <v>35289</v>
      </c>
      <c r="J41" s="364">
        <v>35289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35289</v>
      </c>
      <c r="X41" s="362">
        <v>162500</v>
      </c>
      <c r="Y41" s="364">
        <v>-127211</v>
      </c>
      <c r="Z41" s="365">
        <v>-78.28</v>
      </c>
      <c r="AA41" s="366">
        <v>650000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3188500</v>
      </c>
      <c r="F42" s="53">
        <f t="shared" si="10"/>
        <v>3188500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797125</v>
      </c>
      <c r="Y42" s="53">
        <f t="shared" si="10"/>
        <v>-797125</v>
      </c>
      <c r="Z42" s="94">
        <f>+IF(X42&lt;&gt;0,+(Y42/X42)*100,0)</f>
        <v>-100</v>
      </c>
      <c r="AA42" s="95">
        <f>+AA62</f>
        <v>3188500</v>
      </c>
    </row>
    <row r="43" spans="1:27" ht="13.5">
      <c r="A43" s="361" t="s">
        <v>249</v>
      </c>
      <c r="B43" s="136"/>
      <c r="C43" s="275"/>
      <c r="D43" s="369"/>
      <c r="E43" s="305">
        <v>150000</v>
      </c>
      <c r="F43" s="370">
        <v>150000</v>
      </c>
      <c r="G43" s="370"/>
      <c r="H43" s="305"/>
      <c r="I43" s="305">
        <v>70727</v>
      </c>
      <c r="J43" s="370">
        <v>70727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70727</v>
      </c>
      <c r="X43" s="305">
        <v>37500</v>
      </c>
      <c r="Y43" s="370">
        <v>33227</v>
      </c>
      <c r="Z43" s="371">
        <v>88.61</v>
      </c>
      <c r="AA43" s="303">
        <v>150000</v>
      </c>
    </row>
    <row r="44" spans="1:27" ht="13.5">
      <c r="A44" s="361" t="s">
        <v>250</v>
      </c>
      <c r="B44" s="136"/>
      <c r="C44" s="60"/>
      <c r="D44" s="368"/>
      <c r="E44" s="54">
        <v>2244500</v>
      </c>
      <c r="F44" s="53">
        <v>2244500</v>
      </c>
      <c r="G44" s="53"/>
      <c r="H44" s="54">
        <v>41225</v>
      </c>
      <c r="I44" s="54">
        <v>-2997</v>
      </c>
      <c r="J44" s="53">
        <v>38228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38228</v>
      </c>
      <c r="X44" s="54">
        <v>561125</v>
      </c>
      <c r="Y44" s="53">
        <v>-522897</v>
      </c>
      <c r="Z44" s="94">
        <v>-93.19</v>
      </c>
      <c r="AA44" s="95">
        <v>2244500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10000000</v>
      </c>
      <c r="F47" s="53">
        <v>10000000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2500000</v>
      </c>
      <c r="Y47" s="53">
        <v>-2500000</v>
      </c>
      <c r="Z47" s="94">
        <v>-100</v>
      </c>
      <c r="AA47" s="95">
        <v>10000000</v>
      </c>
    </row>
    <row r="48" spans="1:27" ht="13.5">
      <c r="A48" s="361" t="s">
        <v>254</v>
      </c>
      <c r="B48" s="136"/>
      <c r="C48" s="60"/>
      <c r="D48" s="368"/>
      <c r="E48" s="54">
        <v>1000000</v>
      </c>
      <c r="F48" s="53">
        <v>1000000</v>
      </c>
      <c r="G48" s="53"/>
      <c r="H48" s="54">
        <v>386522</v>
      </c>
      <c r="I48" s="54"/>
      <c r="J48" s="53">
        <v>386522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386522</v>
      </c>
      <c r="X48" s="54">
        <v>250000</v>
      </c>
      <c r="Y48" s="53">
        <v>136522</v>
      </c>
      <c r="Z48" s="94">
        <v>54.61</v>
      </c>
      <c r="AA48" s="95">
        <v>1000000</v>
      </c>
    </row>
    <row r="49" spans="1:27" ht="13.5">
      <c r="A49" s="361" t="s">
        <v>93</v>
      </c>
      <c r="B49" s="136"/>
      <c r="C49" s="54"/>
      <c r="D49" s="368"/>
      <c r="E49" s="54">
        <v>2196030</v>
      </c>
      <c r="F49" s="53">
        <v>2196030</v>
      </c>
      <c r="G49" s="53"/>
      <c r="H49" s="54">
        <v>105000</v>
      </c>
      <c r="I49" s="54">
        <v>70000</v>
      </c>
      <c r="J49" s="53">
        <v>175000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175000</v>
      </c>
      <c r="X49" s="54">
        <v>549008</v>
      </c>
      <c r="Y49" s="53">
        <v>-374008</v>
      </c>
      <c r="Z49" s="94">
        <v>-68.12</v>
      </c>
      <c r="AA49" s="95">
        <v>2196030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550000</v>
      </c>
      <c r="F57" s="345">
        <f t="shared" si="13"/>
        <v>550000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137500</v>
      </c>
      <c r="Y57" s="345">
        <f t="shared" si="13"/>
        <v>-137500</v>
      </c>
      <c r="Z57" s="336">
        <f>+IF(X57&lt;&gt;0,+(Y57/X57)*100,0)</f>
        <v>-100</v>
      </c>
      <c r="AA57" s="350">
        <f t="shared" si="13"/>
        <v>550000</v>
      </c>
    </row>
    <row r="58" spans="1:27" ht="13.5">
      <c r="A58" s="361" t="s">
        <v>216</v>
      </c>
      <c r="B58" s="136"/>
      <c r="C58" s="60"/>
      <c r="D58" s="340"/>
      <c r="E58" s="60">
        <v>550000</v>
      </c>
      <c r="F58" s="59">
        <v>550000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137500</v>
      </c>
      <c r="Y58" s="59">
        <v>-137500</v>
      </c>
      <c r="Z58" s="61">
        <v>-100</v>
      </c>
      <c r="AA58" s="62">
        <v>550000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144035153</v>
      </c>
      <c r="F60" s="264">
        <f t="shared" si="14"/>
        <v>144035153</v>
      </c>
      <c r="G60" s="264">
        <f t="shared" si="14"/>
        <v>0</v>
      </c>
      <c r="H60" s="219">
        <f t="shared" si="14"/>
        <v>6295809</v>
      </c>
      <c r="I60" s="219">
        <f t="shared" si="14"/>
        <v>2943156</v>
      </c>
      <c r="J60" s="264">
        <f t="shared" si="14"/>
        <v>9238965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9238965</v>
      </c>
      <c r="X60" s="219">
        <f t="shared" si="14"/>
        <v>36008789</v>
      </c>
      <c r="Y60" s="264">
        <f t="shared" si="14"/>
        <v>-26769824</v>
      </c>
      <c r="Z60" s="337">
        <f>+IF(X60&lt;&gt;0,+(Y60/X60)*100,0)</f>
        <v>-74.34247233362944</v>
      </c>
      <c r="AA60" s="232">
        <f>+AA57+AA54+AA51+AA40+AA37+AA34+AA22+AA5</f>
        <v>144035153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3188500</v>
      </c>
      <c r="F62" s="349">
        <f t="shared" si="15"/>
        <v>3188500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797125</v>
      </c>
      <c r="Y62" s="349">
        <f t="shared" si="15"/>
        <v>-797125</v>
      </c>
      <c r="Z62" s="338">
        <f>+IF(X62&lt;&gt;0,+(Y62/X62)*100,0)</f>
        <v>-100</v>
      </c>
      <c r="AA62" s="351">
        <f>SUM(AA63:AA66)</f>
        <v>3188500</v>
      </c>
    </row>
    <row r="63" spans="1:27" ht="13.5">
      <c r="A63" s="361" t="s">
        <v>258</v>
      </c>
      <c r="B63" s="136"/>
      <c r="C63" s="60"/>
      <c r="D63" s="340"/>
      <c r="E63" s="60">
        <v>1900000</v>
      </c>
      <c r="F63" s="59">
        <v>1900000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475000</v>
      </c>
      <c r="Y63" s="59">
        <v>-475000</v>
      </c>
      <c r="Z63" s="61">
        <v>-100</v>
      </c>
      <c r="AA63" s="62">
        <v>1900000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>
        <v>1288500</v>
      </c>
      <c r="F65" s="105">
        <v>1288500</v>
      </c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>
        <v>322125</v>
      </c>
      <c r="Y65" s="105">
        <v>-322125</v>
      </c>
      <c r="Z65" s="101">
        <v>-100</v>
      </c>
      <c r="AA65" s="108">
        <v>1288500</v>
      </c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2013-11-05T07:53:35Z</dcterms:created>
  <dcterms:modified xsi:type="dcterms:W3CDTF">2013-11-05T07:53:39Z</dcterms:modified>
  <cp:category/>
  <cp:version/>
  <cp:contentType/>
  <cp:contentStatus/>
</cp:coreProperties>
</file>