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<sst xmlns="http://schemas.openxmlformats.org/spreadsheetml/2006/main" count="855" uniqueCount="302">
  <si>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Ndlambe(EC105)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</si>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</sst>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82852977</v>
      </c>
      <c r="E5" s="60">
        <v>82852977</v>
      </c>
      <c r="F5" s="60">
        <v>9029843</v>
      </c>
      <c r="G5" s="60">
        <v>6761596</v>
      </c>
      <c r="H5" s="60">
        <v>6347740</v>
      </c>
      <c r="I5" s="60">
        <v>22139179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22139179</v>
      </c>
      <c r="W5" s="60">
        <v>20713244</v>
      </c>
      <c r="X5" s="60">
        <v>1425935</v>
      </c>
      <c r="Y5" s="61">
        <v>6.88</v>
      </c>
      <c r="Z5" s="62">
        <v>82852977</v>
      </c>
    </row>
    <row r="6" spans="1:26" ht="13.5">
      <c r="A6" s="58" t="s">
        <v>32</v>
      </c>
      <c r="B6" s="19">
        <v>0</v>
      </c>
      <c r="C6" s="19">
        <v>0</v>
      </c>
      <c r="D6" s="59">
        <v>15542502</v>
      </c>
      <c r="E6" s="60">
        <v>15542502</v>
      </c>
      <c r="F6" s="60">
        <v>1172287</v>
      </c>
      <c r="G6" s="60">
        <v>2426476</v>
      </c>
      <c r="H6" s="60">
        <v>2333014</v>
      </c>
      <c r="I6" s="60">
        <v>5931777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5931777</v>
      </c>
      <c r="W6" s="60">
        <v>3885626</v>
      </c>
      <c r="X6" s="60">
        <v>2046151</v>
      </c>
      <c r="Y6" s="61">
        <v>52.66</v>
      </c>
      <c r="Z6" s="62">
        <v>15542502</v>
      </c>
    </row>
    <row r="7" spans="1:26" ht="13.5">
      <c r="A7" s="58" t="s">
        <v>33</v>
      </c>
      <c r="B7" s="19">
        <v>0</v>
      </c>
      <c r="C7" s="19">
        <v>0</v>
      </c>
      <c r="D7" s="59">
        <v>462305</v>
      </c>
      <c r="E7" s="60">
        <v>462305</v>
      </c>
      <c r="F7" s="60">
        <v>0</v>
      </c>
      <c r="G7" s="60">
        <v>0</v>
      </c>
      <c r="H7" s="60">
        <v>193005</v>
      </c>
      <c r="I7" s="60">
        <v>193005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193005</v>
      </c>
      <c r="W7" s="60">
        <v>115576</v>
      </c>
      <c r="X7" s="60">
        <v>77429</v>
      </c>
      <c r="Y7" s="61">
        <v>66.99</v>
      </c>
      <c r="Z7" s="62">
        <v>462305</v>
      </c>
    </row>
    <row r="8" spans="1:26" ht="13.5">
      <c r="A8" s="58" t="s">
        <v>34</v>
      </c>
      <c r="B8" s="19">
        <v>0</v>
      </c>
      <c r="C8" s="19">
        <v>0</v>
      </c>
      <c r="D8" s="59">
        <v>4431300</v>
      </c>
      <c r="E8" s="60">
        <v>4431300</v>
      </c>
      <c r="F8" s="60">
        <v>0</v>
      </c>
      <c r="G8" s="60">
        <v>1213552</v>
      </c>
      <c r="H8" s="60">
        <v>2738509</v>
      </c>
      <c r="I8" s="60">
        <v>3952061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3952061</v>
      </c>
      <c r="W8" s="60">
        <v>1107825</v>
      </c>
      <c r="X8" s="60">
        <v>2844236</v>
      </c>
      <c r="Y8" s="61">
        <v>256.74</v>
      </c>
      <c r="Z8" s="62">
        <v>4431300</v>
      </c>
    </row>
    <row r="9" spans="1:26" ht="13.5">
      <c r="A9" s="58" t="s">
        <v>35</v>
      </c>
      <c r="B9" s="19">
        <v>0</v>
      </c>
      <c r="C9" s="19">
        <v>0</v>
      </c>
      <c r="D9" s="59">
        <v>256792878</v>
      </c>
      <c r="E9" s="60">
        <v>256792878</v>
      </c>
      <c r="F9" s="60">
        <v>24828502</v>
      </c>
      <c r="G9" s="60">
        <v>-1415783</v>
      </c>
      <c r="H9" s="60">
        <v>18400696</v>
      </c>
      <c r="I9" s="60">
        <v>41813415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41813415</v>
      </c>
      <c r="W9" s="60">
        <v>64198220</v>
      </c>
      <c r="X9" s="60">
        <v>-22384805</v>
      </c>
      <c r="Y9" s="61">
        <v>-34.87</v>
      </c>
      <c r="Z9" s="62">
        <v>256792878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360081962</v>
      </c>
      <c r="E10" s="66">
        <f t="shared" si="0"/>
        <v>360081962</v>
      </c>
      <c r="F10" s="66">
        <f t="shared" si="0"/>
        <v>35030632</v>
      </c>
      <c r="G10" s="66">
        <f t="shared" si="0"/>
        <v>8985841</v>
      </c>
      <c r="H10" s="66">
        <f t="shared" si="0"/>
        <v>30012964</v>
      </c>
      <c r="I10" s="66">
        <f t="shared" si="0"/>
        <v>74029437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74029437</v>
      </c>
      <c r="W10" s="66">
        <f t="shared" si="0"/>
        <v>90020491</v>
      </c>
      <c r="X10" s="66">
        <f t="shared" si="0"/>
        <v>-15991054</v>
      </c>
      <c r="Y10" s="67">
        <f>+IF(W10&lt;&gt;0,(X10/W10)*100,0)</f>
        <v>-17.763793356781402</v>
      </c>
      <c r="Z10" s="68">
        <f t="shared" si="0"/>
        <v>360081962</v>
      </c>
    </row>
    <row r="11" spans="1:26" ht="13.5">
      <c r="A11" s="58" t="s">
        <v>37</v>
      </c>
      <c r="B11" s="19">
        <v>0</v>
      </c>
      <c r="C11" s="19">
        <v>0</v>
      </c>
      <c r="D11" s="59">
        <v>82920198</v>
      </c>
      <c r="E11" s="60">
        <v>82920198</v>
      </c>
      <c r="F11" s="60">
        <v>6714507</v>
      </c>
      <c r="G11" s="60">
        <v>7203160</v>
      </c>
      <c r="H11" s="60">
        <v>6391556</v>
      </c>
      <c r="I11" s="60">
        <v>20309223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20309223</v>
      </c>
      <c r="W11" s="60">
        <v>20730050</v>
      </c>
      <c r="X11" s="60">
        <v>-420827</v>
      </c>
      <c r="Y11" s="61">
        <v>-2.03</v>
      </c>
      <c r="Z11" s="62">
        <v>82920198</v>
      </c>
    </row>
    <row r="12" spans="1:26" ht="13.5">
      <c r="A12" s="58" t="s">
        <v>38</v>
      </c>
      <c r="B12" s="19">
        <v>0</v>
      </c>
      <c r="C12" s="19">
        <v>0</v>
      </c>
      <c r="D12" s="59">
        <v>5720747</v>
      </c>
      <c r="E12" s="60">
        <v>5720747</v>
      </c>
      <c r="F12" s="60">
        <v>0</v>
      </c>
      <c r="G12" s="60">
        <v>0</v>
      </c>
      <c r="H12" s="60">
        <v>414996</v>
      </c>
      <c r="I12" s="60">
        <v>414996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414996</v>
      </c>
      <c r="W12" s="60">
        <v>1430187</v>
      </c>
      <c r="X12" s="60">
        <v>-1015191</v>
      </c>
      <c r="Y12" s="61">
        <v>-70.98</v>
      </c>
      <c r="Z12" s="62">
        <v>5720747</v>
      </c>
    </row>
    <row r="13" spans="1:26" ht="13.5">
      <c r="A13" s="58" t="s">
        <v>278</v>
      </c>
      <c r="B13" s="19">
        <v>0</v>
      </c>
      <c r="C13" s="19">
        <v>0</v>
      </c>
      <c r="D13" s="59">
        <v>2778556</v>
      </c>
      <c r="E13" s="60">
        <v>2778556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694639</v>
      </c>
      <c r="X13" s="60">
        <v>-694639</v>
      </c>
      <c r="Y13" s="61">
        <v>-100</v>
      </c>
      <c r="Z13" s="62">
        <v>2778556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12136943</v>
      </c>
      <c r="E15" s="60">
        <v>12136943</v>
      </c>
      <c r="F15" s="60">
        <v>277626</v>
      </c>
      <c r="G15" s="60">
        <v>3687480</v>
      </c>
      <c r="H15" s="60">
        <v>3995871</v>
      </c>
      <c r="I15" s="60">
        <v>7960977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7960977</v>
      </c>
      <c r="W15" s="60">
        <v>3034236</v>
      </c>
      <c r="X15" s="60">
        <v>4926741</v>
      </c>
      <c r="Y15" s="61">
        <v>162.37</v>
      </c>
      <c r="Z15" s="62">
        <v>12136943</v>
      </c>
    </row>
    <row r="16" spans="1:26" ht="13.5">
      <c r="A16" s="69" t="s">
        <v>42</v>
      </c>
      <c r="B16" s="19">
        <v>0</v>
      </c>
      <c r="C16" s="19">
        <v>0</v>
      </c>
      <c r="D16" s="59">
        <v>34540350</v>
      </c>
      <c r="E16" s="60">
        <v>34540350</v>
      </c>
      <c r="F16" s="60">
        <v>1303295</v>
      </c>
      <c r="G16" s="60">
        <v>3207885</v>
      </c>
      <c r="H16" s="60">
        <v>3180326</v>
      </c>
      <c r="I16" s="60">
        <v>7691506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7691506</v>
      </c>
      <c r="W16" s="60">
        <v>8635088</v>
      </c>
      <c r="X16" s="60">
        <v>-943582</v>
      </c>
      <c r="Y16" s="61">
        <v>-10.93</v>
      </c>
      <c r="Z16" s="62">
        <v>34540350</v>
      </c>
    </row>
    <row r="17" spans="1:26" ht="13.5">
      <c r="A17" s="58" t="s">
        <v>43</v>
      </c>
      <c r="B17" s="19">
        <v>0</v>
      </c>
      <c r="C17" s="19">
        <v>0</v>
      </c>
      <c r="D17" s="59">
        <v>135545956</v>
      </c>
      <c r="E17" s="60">
        <v>135545956</v>
      </c>
      <c r="F17" s="60">
        <v>10791982</v>
      </c>
      <c r="G17" s="60">
        <v>5708204</v>
      </c>
      <c r="H17" s="60">
        <v>6152728</v>
      </c>
      <c r="I17" s="60">
        <v>22652914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22652914</v>
      </c>
      <c r="W17" s="60">
        <v>33886489</v>
      </c>
      <c r="X17" s="60">
        <v>-11233575</v>
      </c>
      <c r="Y17" s="61">
        <v>-33.15</v>
      </c>
      <c r="Z17" s="62">
        <v>135545956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273642750</v>
      </c>
      <c r="E18" s="73">
        <f t="shared" si="1"/>
        <v>273642750</v>
      </c>
      <c r="F18" s="73">
        <f t="shared" si="1"/>
        <v>19087410</v>
      </c>
      <c r="G18" s="73">
        <f t="shared" si="1"/>
        <v>19806729</v>
      </c>
      <c r="H18" s="73">
        <f t="shared" si="1"/>
        <v>20135477</v>
      </c>
      <c r="I18" s="73">
        <f t="shared" si="1"/>
        <v>59029616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59029616</v>
      </c>
      <c r="W18" s="73">
        <f t="shared" si="1"/>
        <v>68410689</v>
      </c>
      <c r="X18" s="73">
        <f t="shared" si="1"/>
        <v>-9381073</v>
      </c>
      <c r="Y18" s="67">
        <f>+IF(W18&lt;&gt;0,(X18/W18)*100,0)</f>
        <v>-13.712876068241325</v>
      </c>
      <c r="Z18" s="74">
        <f t="shared" si="1"/>
        <v>273642750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86439212</v>
      </c>
      <c r="E19" s="77">
        <f t="shared" si="2"/>
        <v>86439212</v>
      </c>
      <c r="F19" s="77">
        <f t="shared" si="2"/>
        <v>15943222</v>
      </c>
      <c r="G19" s="77">
        <f t="shared" si="2"/>
        <v>-10820888</v>
      </c>
      <c r="H19" s="77">
        <f t="shared" si="2"/>
        <v>9877487</v>
      </c>
      <c r="I19" s="77">
        <f t="shared" si="2"/>
        <v>14999821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14999821</v>
      </c>
      <c r="W19" s="77">
        <f>IF(E10=E18,0,W10-W18)</f>
        <v>21609802</v>
      </c>
      <c r="X19" s="77">
        <f t="shared" si="2"/>
        <v>-6609981</v>
      </c>
      <c r="Y19" s="78">
        <f>+IF(W19&lt;&gt;0,(X19/W19)*100,0)</f>
        <v>-30.58788322077176</v>
      </c>
      <c r="Z19" s="79">
        <f t="shared" si="2"/>
        <v>86439212</v>
      </c>
    </row>
    <row r="20" spans="1:26" ht="13.5">
      <c r="A20" s="58" t="s">
        <v>46</v>
      </c>
      <c r="B20" s="19">
        <v>0</v>
      </c>
      <c r="C20" s="19">
        <v>0</v>
      </c>
      <c r="D20" s="59">
        <v>30109050</v>
      </c>
      <c r="E20" s="60">
        <v>30109050</v>
      </c>
      <c r="F20" s="60">
        <v>0</v>
      </c>
      <c r="G20" s="60">
        <v>1620039</v>
      </c>
      <c r="H20" s="60">
        <v>53640</v>
      </c>
      <c r="I20" s="60">
        <v>1673679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1673679</v>
      </c>
      <c r="W20" s="60">
        <v>7527263</v>
      </c>
      <c r="X20" s="60">
        <v>-5853584</v>
      </c>
      <c r="Y20" s="61">
        <v>-77.77</v>
      </c>
      <c r="Z20" s="62">
        <v>30109050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116548262</v>
      </c>
      <c r="E22" s="88">
        <f t="shared" si="3"/>
        <v>116548262</v>
      </c>
      <c r="F22" s="88">
        <f t="shared" si="3"/>
        <v>15943222</v>
      </c>
      <c r="G22" s="88">
        <f t="shared" si="3"/>
        <v>-9200849</v>
      </c>
      <c r="H22" s="88">
        <f t="shared" si="3"/>
        <v>9931127</v>
      </c>
      <c r="I22" s="88">
        <f t="shared" si="3"/>
        <v>16673500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16673500</v>
      </c>
      <c r="W22" s="88">
        <f t="shared" si="3"/>
        <v>29137065</v>
      </c>
      <c r="X22" s="88">
        <f t="shared" si="3"/>
        <v>-12463565</v>
      </c>
      <c r="Y22" s="89">
        <f>+IF(W22&lt;&gt;0,(X22/W22)*100,0)</f>
        <v>-42.77563646166833</v>
      </c>
      <c r="Z22" s="90">
        <f t="shared" si="3"/>
        <v>116548262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116548262</v>
      </c>
      <c r="E24" s="77">
        <f t="shared" si="4"/>
        <v>116548262</v>
      </c>
      <c r="F24" s="77">
        <f t="shared" si="4"/>
        <v>15943222</v>
      </c>
      <c r="G24" s="77">
        <f t="shared" si="4"/>
        <v>-9200849</v>
      </c>
      <c r="H24" s="77">
        <f t="shared" si="4"/>
        <v>9931127</v>
      </c>
      <c r="I24" s="77">
        <f t="shared" si="4"/>
        <v>16673500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16673500</v>
      </c>
      <c r="W24" s="77">
        <f t="shared" si="4"/>
        <v>29137065</v>
      </c>
      <c r="X24" s="77">
        <f t="shared" si="4"/>
        <v>-12463565</v>
      </c>
      <c r="Y24" s="78">
        <f>+IF(W24&lt;&gt;0,(X24/W24)*100,0)</f>
        <v>-42.77563646166833</v>
      </c>
      <c r="Z24" s="79">
        <f t="shared" si="4"/>
        <v>116548262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35326550</v>
      </c>
      <c r="E27" s="100">
        <v>35326550</v>
      </c>
      <c r="F27" s="100">
        <v>3559579</v>
      </c>
      <c r="G27" s="100">
        <v>134821</v>
      </c>
      <c r="H27" s="100">
        <v>1657239</v>
      </c>
      <c r="I27" s="100">
        <v>5351639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5351639</v>
      </c>
      <c r="W27" s="100">
        <v>8831638</v>
      </c>
      <c r="X27" s="100">
        <v>-3479999</v>
      </c>
      <c r="Y27" s="101">
        <v>-39.4</v>
      </c>
      <c r="Z27" s="102">
        <v>35326550</v>
      </c>
    </row>
    <row r="28" spans="1:26" ht="13.5">
      <c r="A28" s="103" t="s">
        <v>46</v>
      </c>
      <c r="B28" s="19">
        <v>0</v>
      </c>
      <c r="C28" s="19">
        <v>0</v>
      </c>
      <c r="D28" s="59">
        <v>33551550</v>
      </c>
      <c r="E28" s="60">
        <v>33551550</v>
      </c>
      <c r="F28" s="60">
        <v>1871272</v>
      </c>
      <c r="G28" s="60">
        <v>134821</v>
      </c>
      <c r="H28" s="60">
        <v>1424377</v>
      </c>
      <c r="I28" s="60">
        <v>3430470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3430470</v>
      </c>
      <c r="W28" s="60">
        <v>8387888</v>
      </c>
      <c r="X28" s="60">
        <v>-4957418</v>
      </c>
      <c r="Y28" s="61">
        <v>-59.1</v>
      </c>
      <c r="Z28" s="62">
        <v>33551550</v>
      </c>
    </row>
    <row r="29" spans="1:26" ht="13.5">
      <c r="A29" s="58" t="s">
        <v>282</v>
      </c>
      <c r="B29" s="19">
        <v>0</v>
      </c>
      <c r="C29" s="19">
        <v>0</v>
      </c>
      <c r="D29" s="59">
        <v>1775000</v>
      </c>
      <c r="E29" s="60">
        <v>1775000</v>
      </c>
      <c r="F29" s="60">
        <v>1688307</v>
      </c>
      <c r="G29" s="60">
        <v>0</v>
      </c>
      <c r="H29" s="60">
        <v>232862</v>
      </c>
      <c r="I29" s="60">
        <v>1921169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1921169</v>
      </c>
      <c r="W29" s="60">
        <v>443750</v>
      </c>
      <c r="X29" s="60">
        <v>1477419</v>
      </c>
      <c r="Y29" s="61">
        <v>332.94</v>
      </c>
      <c r="Z29" s="62">
        <v>1775000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35326550</v>
      </c>
      <c r="E32" s="100">
        <f t="shared" si="5"/>
        <v>35326550</v>
      </c>
      <c r="F32" s="100">
        <f t="shared" si="5"/>
        <v>3559579</v>
      </c>
      <c r="G32" s="100">
        <f t="shared" si="5"/>
        <v>134821</v>
      </c>
      <c r="H32" s="100">
        <f t="shared" si="5"/>
        <v>1657239</v>
      </c>
      <c r="I32" s="100">
        <f t="shared" si="5"/>
        <v>5351639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5351639</v>
      </c>
      <c r="W32" s="100">
        <f t="shared" si="5"/>
        <v>8831638</v>
      </c>
      <c r="X32" s="100">
        <f t="shared" si="5"/>
        <v>-3479999</v>
      </c>
      <c r="Y32" s="101">
        <f>+IF(W32&lt;&gt;0,(X32/W32)*100,0)</f>
        <v>-39.4037776457776</v>
      </c>
      <c r="Z32" s="102">
        <f t="shared" si="5"/>
        <v>35326550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63825</v>
      </c>
      <c r="E35" s="60">
        <v>63825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15956</v>
      </c>
      <c r="X35" s="60">
        <v>-15956</v>
      </c>
      <c r="Y35" s="61">
        <v>-100</v>
      </c>
      <c r="Z35" s="62">
        <v>63825</v>
      </c>
    </row>
    <row r="36" spans="1:26" ht="13.5">
      <c r="A36" s="58" t="s">
        <v>57</v>
      </c>
      <c r="B36" s="19">
        <v>0</v>
      </c>
      <c r="C36" s="19">
        <v>0</v>
      </c>
      <c r="D36" s="59">
        <v>101582</v>
      </c>
      <c r="E36" s="60">
        <v>101582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25396</v>
      </c>
      <c r="X36" s="60">
        <v>-25396</v>
      </c>
      <c r="Y36" s="61">
        <v>-100</v>
      </c>
      <c r="Z36" s="62">
        <v>101582</v>
      </c>
    </row>
    <row r="37" spans="1:26" ht="13.5">
      <c r="A37" s="58" t="s">
        <v>58</v>
      </c>
      <c r="B37" s="19">
        <v>0</v>
      </c>
      <c r="C37" s="19">
        <v>0</v>
      </c>
      <c r="D37" s="59">
        <v>53113</v>
      </c>
      <c r="E37" s="60">
        <v>53113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13278</v>
      </c>
      <c r="X37" s="60">
        <v>-13278</v>
      </c>
      <c r="Y37" s="61">
        <v>-100</v>
      </c>
      <c r="Z37" s="62">
        <v>53113</v>
      </c>
    </row>
    <row r="38" spans="1:26" ht="13.5">
      <c r="A38" s="58" t="s">
        <v>59</v>
      </c>
      <c r="B38" s="19">
        <v>0</v>
      </c>
      <c r="C38" s="19">
        <v>0</v>
      </c>
      <c r="D38" s="59">
        <v>79262</v>
      </c>
      <c r="E38" s="60">
        <v>79262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19816</v>
      </c>
      <c r="X38" s="60">
        <v>-19816</v>
      </c>
      <c r="Y38" s="61">
        <v>-100</v>
      </c>
      <c r="Z38" s="62">
        <v>79262</v>
      </c>
    </row>
    <row r="39" spans="1:26" ht="13.5">
      <c r="A39" s="58" t="s">
        <v>60</v>
      </c>
      <c r="B39" s="19">
        <v>0</v>
      </c>
      <c r="C39" s="19">
        <v>0</v>
      </c>
      <c r="D39" s="59">
        <v>33032</v>
      </c>
      <c r="E39" s="60">
        <v>33032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8258</v>
      </c>
      <c r="X39" s="60">
        <v>-8258</v>
      </c>
      <c r="Y39" s="61">
        <v>-100</v>
      </c>
      <c r="Z39" s="62">
        <v>33032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118735667</v>
      </c>
      <c r="E42" s="60">
        <v>118735667</v>
      </c>
      <c r="F42" s="60">
        <v>-159019</v>
      </c>
      <c r="G42" s="60">
        <v>4129179</v>
      </c>
      <c r="H42" s="60">
        <v>4127323</v>
      </c>
      <c r="I42" s="60">
        <v>8097483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8097483</v>
      </c>
      <c r="W42" s="60">
        <v>16261376</v>
      </c>
      <c r="X42" s="60">
        <v>-8163893</v>
      </c>
      <c r="Y42" s="61">
        <v>-50.2</v>
      </c>
      <c r="Z42" s="62">
        <v>118735667</v>
      </c>
    </row>
    <row r="43" spans="1:26" ht="13.5">
      <c r="A43" s="58" t="s">
        <v>63</v>
      </c>
      <c r="B43" s="19">
        <v>0</v>
      </c>
      <c r="C43" s="19">
        <v>0</v>
      </c>
      <c r="D43" s="59">
        <v>-17591000</v>
      </c>
      <c r="E43" s="60">
        <v>-17591000</v>
      </c>
      <c r="F43" s="60">
        <v>-3559579</v>
      </c>
      <c r="G43" s="60">
        <v>-134820</v>
      </c>
      <c r="H43" s="60">
        <v>-1633993</v>
      </c>
      <c r="I43" s="60">
        <v>-5328392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-5328392</v>
      </c>
      <c r="W43" s="60">
        <v>-4494000</v>
      </c>
      <c r="X43" s="60">
        <v>-834392</v>
      </c>
      <c r="Y43" s="61">
        <v>18.57</v>
      </c>
      <c r="Z43" s="62">
        <v>-17591000</v>
      </c>
    </row>
    <row r="44" spans="1:26" ht="13.5">
      <c r="A44" s="58" t="s">
        <v>64</v>
      </c>
      <c r="B44" s="19">
        <v>0</v>
      </c>
      <c r="C44" s="19">
        <v>0</v>
      </c>
      <c r="D44" s="59">
        <v>-2835000</v>
      </c>
      <c r="E44" s="60">
        <v>-2835000</v>
      </c>
      <c r="F44" s="60">
        <v>-3322</v>
      </c>
      <c r="G44" s="60">
        <v>-3957</v>
      </c>
      <c r="H44" s="60">
        <v>1671</v>
      </c>
      <c r="I44" s="60">
        <v>-5608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-5608</v>
      </c>
      <c r="W44" s="60">
        <v>-725000</v>
      </c>
      <c r="X44" s="60">
        <v>719392</v>
      </c>
      <c r="Y44" s="61">
        <v>-99.23</v>
      </c>
      <c r="Z44" s="62">
        <v>-2835000</v>
      </c>
    </row>
    <row r="45" spans="1:26" ht="13.5">
      <c r="A45" s="70" t="s">
        <v>65</v>
      </c>
      <c r="B45" s="22">
        <v>0</v>
      </c>
      <c r="C45" s="22">
        <v>0</v>
      </c>
      <c r="D45" s="99">
        <v>100053667</v>
      </c>
      <c r="E45" s="100">
        <v>100053667</v>
      </c>
      <c r="F45" s="100">
        <v>-8970360</v>
      </c>
      <c r="G45" s="100">
        <v>-4979958</v>
      </c>
      <c r="H45" s="100">
        <v>-2484957</v>
      </c>
      <c r="I45" s="100">
        <v>-2484957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-2484957</v>
      </c>
      <c r="W45" s="100">
        <v>12786376</v>
      </c>
      <c r="X45" s="100">
        <v>-15271333</v>
      </c>
      <c r="Y45" s="101">
        <v>-119.43</v>
      </c>
      <c r="Z45" s="102">
        <v>100053667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15015794</v>
      </c>
      <c r="C49" s="52">
        <v>0</v>
      </c>
      <c r="D49" s="129">
        <v>5289587</v>
      </c>
      <c r="E49" s="54">
        <v>5287027</v>
      </c>
      <c r="F49" s="54">
        <v>0</v>
      </c>
      <c r="G49" s="54">
        <v>0</v>
      </c>
      <c r="H49" s="54">
        <v>0</v>
      </c>
      <c r="I49" s="54">
        <v>58029828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83622236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11479793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11479793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1097.0035199979693</v>
      </c>
      <c r="E58" s="7">
        <f t="shared" si="6"/>
        <v>1097.0035199979693</v>
      </c>
      <c r="F58" s="7">
        <f t="shared" si="6"/>
        <v>114.09434579766966</v>
      </c>
      <c r="G58" s="7">
        <f t="shared" si="6"/>
        <v>58.943050685306616</v>
      </c>
      <c r="H58" s="7">
        <f t="shared" si="6"/>
        <v>295.7863409135633</v>
      </c>
      <c r="I58" s="7">
        <f t="shared" si="6"/>
        <v>150.15801794079536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150.15801794079536</v>
      </c>
      <c r="W58" s="7">
        <f t="shared" si="6"/>
        <v>1112.0505126508262</v>
      </c>
      <c r="X58" s="7">
        <f t="shared" si="6"/>
        <v>0</v>
      </c>
      <c r="Y58" s="7">
        <f t="shared" si="6"/>
        <v>0</v>
      </c>
      <c r="Z58" s="8">
        <f t="shared" si="6"/>
        <v>1097.0035199979693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3667.7836103543527</v>
      </c>
      <c r="E59" s="10">
        <f t="shared" si="7"/>
        <v>3667.7836103543527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3809.7441787616162</v>
      </c>
      <c r="X59" s="10">
        <f t="shared" si="7"/>
        <v>0</v>
      </c>
      <c r="Y59" s="10">
        <f t="shared" si="7"/>
        <v>0</v>
      </c>
      <c r="Z59" s="11">
        <f t="shared" si="7"/>
        <v>3667.7836103543527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729.7152028675949</v>
      </c>
      <c r="E60" s="13">
        <f t="shared" si="7"/>
        <v>729.7152028675949</v>
      </c>
      <c r="F60" s="13">
        <f t="shared" si="7"/>
        <v>257.39328338538263</v>
      </c>
      <c r="G60" s="13">
        <f t="shared" si="7"/>
        <v>-56.39936269717896</v>
      </c>
      <c r="H60" s="13">
        <f t="shared" si="7"/>
        <v>821.3749681742158</v>
      </c>
      <c r="I60" s="13">
        <f t="shared" si="7"/>
        <v>350.85041126798933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350.85041126798933</v>
      </c>
      <c r="W60" s="13">
        <f t="shared" si="7"/>
        <v>726.4524497345986</v>
      </c>
      <c r="X60" s="13">
        <f t="shared" si="7"/>
        <v>0</v>
      </c>
      <c r="Y60" s="13">
        <f t="shared" si="7"/>
        <v>0</v>
      </c>
      <c r="Z60" s="14">
        <f t="shared" si="7"/>
        <v>729.7152028675949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184.0133947066592</v>
      </c>
      <c r="E62" s="13">
        <f t="shared" si="7"/>
        <v>184.0133947066592</v>
      </c>
      <c r="F62" s="13">
        <f t="shared" si="7"/>
        <v>0</v>
      </c>
      <c r="G62" s="13">
        <f t="shared" si="7"/>
        <v>100</v>
      </c>
      <c r="H62" s="13">
        <f t="shared" si="7"/>
        <v>100</v>
      </c>
      <c r="I62" s="13">
        <f t="shared" si="7"/>
        <v>153.8537224543117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153.8537224543117</v>
      </c>
      <c r="W62" s="13">
        <f t="shared" si="7"/>
        <v>196.09043388188877</v>
      </c>
      <c r="X62" s="13">
        <f t="shared" si="7"/>
        <v>0</v>
      </c>
      <c r="Y62" s="13">
        <f t="shared" si="7"/>
        <v>0</v>
      </c>
      <c r="Z62" s="14">
        <f t="shared" si="7"/>
        <v>184.0133947066592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805.0952443414512</v>
      </c>
      <c r="E65" s="13">
        <f t="shared" si="7"/>
        <v>805.0952443414512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218.82913975234942</v>
      </c>
      <c r="X65" s="13">
        <f t="shared" si="7"/>
        <v>0</v>
      </c>
      <c r="Y65" s="13">
        <f t="shared" si="7"/>
        <v>0</v>
      </c>
      <c r="Z65" s="14">
        <f t="shared" si="7"/>
        <v>805.0952443414512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43.617437420596595</v>
      </c>
      <c r="G66" s="16">
        <f t="shared" si="7"/>
        <v>64.73940513691883</v>
      </c>
      <c r="H66" s="16">
        <f t="shared" si="7"/>
        <v>234.92062000056399</v>
      </c>
      <c r="I66" s="16">
        <f t="shared" si="7"/>
        <v>70.23002813253551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70.23002813253551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17649442</v>
      </c>
      <c r="E67" s="26">
        <v>17649442</v>
      </c>
      <c r="F67" s="26">
        <v>10779876</v>
      </c>
      <c r="G67" s="26">
        <v>9578851</v>
      </c>
      <c r="H67" s="26">
        <v>8669306</v>
      </c>
      <c r="I67" s="26">
        <v>29028033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29028033</v>
      </c>
      <c r="W67" s="26">
        <v>4412360</v>
      </c>
      <c r="X67" s="26"/>
      <c r="Y67" s="25"/>
      <c r="Z67" s="27">
        <v>17649442</v>
      </c>
    </row>
    <row r="68" spans="1:26" ht="13.5" hidden="1">
      <c r="A68" s="37" t="s">
        <v>31</v>
      </c>
      <c r="B68" s="19"/>
      <c r="C68" s="19"/>
      <c r="D68" s="20">
        <v>2106940</v>
      </c>
      <c r="E68" s="21">
        <v>2106940</v>
      </c>
      <c r="F68" s="21">
        <v>9029843</v>
      </c>
      <c r="G68" s="21">
        <v>6761596</v>
      </c>
      <c r="H68" s="21">
        <v>6229905</v>
      </c>
      <c r="I68" s="21">
        <v>22021344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22021344</v>
      </c>
      <c r="W68" s="21">
        <v>526735</v>
      </c>
      <c r="X68" s="21"/>
      <c r="Y68" s="20"/>
      <c r="Z68" s="23">
        <v>2106940</v>
      </c>
    </row>
    <row r="69" spans="1:26" ht="13.5" hidden="1">
      <c r="A69" s="38" t="s">
        <v>32</v>
      </c>
      <c r="B69" s="19"/>
      <c r="C69" s="19"/>
      <c r="D69" s="20">
        <v>15542502</v>
      </c>
      <c r="E69" s="21">
        <v>15542502</v>
      </c>
      <c r="F69" s="21">
        <v>1172287</v>
      </c>
      <c r="G69" s="21">
        <v>2426476</v>
      </c>
      <c r="H69" s="21">
        <v>2333014</v>
      </c>
      <c r="I69" s="21">
        <v>5931777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5931777</v>
      </c>
      <c r="W69" s="21">
        <v>3885625</v>
      </c>
      <c r="X69" s="21"/>
      <c r="Y69" s="20"/>
      <c r="Z69" s="23">
        <v>15542502</v>
      </c>
    </row>
    <row r="70" spans="1:26" ht="13.5" hidden="1">
      <c r="A70" s="39" t="s">
        <v>103</v>
      </c>
      <c r="B70" s="19"/>
      <c r="C70" s="19"/>
      <c r="D70" s="20"/>
      <c r="E70" s="21"/>
      <c r="F70" s="21">
        <v>1172287</v>
      </c>
      <c r="G70" s="21">
        <v>1139805</v>
      </c>
      <c r="H70" s="21">
        <v>1085940</v>
      </c>
      <c r="I70" s="21">
        <v>3398032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3398032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15199437</v>
      </c>
      <c r="E71" s="21">
        <v>15199437</v>
      </c>
      <c r="F71" s="21"/>
      <c r="G71" s="21">
        <v>1286671</v>
      </c>
      <c r="H71" s="21">
        <v>1247074</v>
      </c>
      <c r="I71" s="21">
        <v>2533745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2533745</v>
      </c>
      <c r="W71" s="21">
        <v>3799859</v>
      </c>
      <c r="X71" s="21"/>
      <c r="Y71" s="20"/>
      <c r="Z71" s="23">
        <v>15199437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343065</v>
      </c>
      <c r="E74" s="21">
        <v>343065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85766</v>
      </c>
      <c r="X74" s="21"/>
      <c r="Y74" s="20"/>
      <c r="Z74" s="23">
        <v>343065</v>
      </c>
    </row>
    <row r="75" spans="1:26" ht="13.5" hidden="1">
      <c r="A75" s="40" t="s">
        <v>110</v>
      </c>
      <c r="B75" s="28"/>
      <c r="C75" s="28"/>
      <c r="D75" s="29"/>
      <c r="E75" s="30"/>
      <c r="F75" s="30">
        <v>577746</v>
      </c>
      <c r="G75" s="30">
        <v>390779</v>
      </c>
      <c r="H75" s="30">
        <v>106387</v>
      </c>
      <c r="I75" s="30">
        <v>1074912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1074912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193615000</v>
      </c>
      <c r="E76" s="34">
        <v>193615000</v>
      </c>
      <c r="F76" s="34">
        <v>12299229</v>
      </c>
      <c r="G76" s="34">
        <v>5646067</v>
      </c>
      <c r="H76" s="34">
        <v>25642623</v>
      </c>
      <c r="I76" s="34">
        <v>43587919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43587919</v>
      </c>
      <c r="W76" s="34">
        <v>49067672</v>
      </c>
      <c r="X76" s="34"/>
      <c r="Y76" s="33"/>
      <c r="Z76" s="35">
        <v>193615000</v>
      </c>
    </row>
    <row r="77" spans="1:26" ht="13.5" hidden="1">
      <c r="A77" s="37" t="s">
        <v>31</v>
      </c>
      <c r="B77" s="19"/>
      <c r="C77" s="19"/>
      <c r="D77" s="20">
        <v>77278000</v>
      </c>
      <c r="E77" s="21">
        <v>77278000</v>
      </c>
      <c r="F77" s="21">
        <v>9029843</v>
      </c>
      <c r="G77" s="21">
        <v>6761596</v>
      </c>
      <c r="H77" s="21">
        <v>6229905</v>
      </c>
      <c r="I77" s="21">
        <v>22021344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22021344</v>
      </c>
      <c r="W77" s="21">
        <v>20067256</v>
      </c>
      <c r="X77" s="21"/>
      <c r="Y77" s="20"/>
      <c r="Z77" s="23">
        <v>77278000</v>
      </c>
    </row>
    <row r="78" spans="1:26" ht="13.5" hidden="1">
      <c r="A78" s="38" t="s">
        <v>32</v>
      </c>
      <c r="B78" s="19"/>
      <c r="C78" s="19"/>
      <c r="D78" s="20">
        <v>113416000</v>
      </c>
      <c r="E78" s="21">
        <v>113416000</v>
      </c>
      <c r="F78" s="21">
        <v>3017388</v>
      </c>
      <c r="G78" s="21">
        <v>-1368517</v>
      </c>
      <c r="H78" s="21">
        <v>19162793</v>
      </c>
      <c r="I78" s="21">
        <v>20811664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20811664</v>
      </c>
      <c r="W78" s="21">
        <v>28227218</v>
      </c>
      <c r="X78" s="21"/>
      <c r="Y78" s="20"/>
      <c r="Z78" s="23">
        <v>113416000</v>
      </c>
    </row>
    <row r="79" spans="1:26" ht="13.5" hidden="1">
      <c r="A79" s="39" t="s">
        <v>103</v>
      </c>
      <c r="B79" s="19"/>
      <c r="C79" s="19"/>
      <c r="D79" s="20">
        <v>53473000</v>
      </c>
      <c r="E79" s="21">
        <v>53473000</v>
      </c>
      <c r="F79" s="21">
        <v>1172287</v>
      </c>
      <c r="G79" s="21">
        <v>1139805</v>
      </c>
      <c r="H79" s="21">
        <v>1085940</v>
      </c>
      <c r="I79" s="21">
        <v>3398032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3398032</v>
      </c>
      <c r="W79" s="21">
        <v>12250341</v>
      </c>
      <c r="X79" s="21"/>
      <c r="Y79" s="20"/>
      <c r="Z79" s="23">
        <v>53473000</v>
      </c>
    </row>
    <row r="80" spans="1:26" ht="13.5" hidden="1">
      <c r="A80" s="39" t="s">
        <v>104</v>
      </c>
      <c r="B80" s="19"/>
      <c r="C80" s="19"/>
      <c r="D80" s="20">
        <v>27969000</v>
      </c>
      <c r="E80" s="21">
        <v>27969000</v>
      </c>
      <c r="F80" s="21">
        <v>1364516</v>
      </c>
      <c r="G80" s="21">
        <v>1286671</v>
      </c>
      <c r="H80" s="21">
        <v>1247074</v>
      </c>
      <c r="I80" s="21">
        <v>3898261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3898261</v>
      </c>
      <c r="W80" s="21">
        <v>7451160</v>
      </c>
      <c r="X80" s="21"/>
      <c r="Y80" s="20"/>
      <c r="Z80" s="23">
        <v>27969000</v>
      </c>
    </row>
    <row r="81" spans="1:26" ht="13.5" hidden="1">
      <c r="A81" s="39" t="s">
        <v>105</v>
      </c>
      <c r="B81" s="19"/>
      <c r="C81" s="19"/>
      <c r="D81" s="20">
        <v>14151000</v>
      </c>
      <c r="E81" s="21">
        <v>14151000</v>
      </c>
      <c r="F81" s="21">
        <v>119295</v>
      </c>
      <c r="G81" s="21">
        <v>106688</v>
      </c>
      <c r="H81" s="21">
        <v>97398</v>
      </c>
      <c r="I81" s="21">
        <v>323381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323381</v>
      </c>
      <c r="W81" s="21">
        <v>4449303</v>
      </c>
      <c r="X81" s="21"/>
      <c r="Y81" s="20"/>
      <c r="Z81" s="23">
        <v>14151000</v>
      </c>
    </row>
    <row r="82" spans="1:26" ht="13.5" hidden="1">
      <c r="A82" s="39" t="s">
        <v>106</v>
      </c>
      <c r="B82" s="19"/>
      <c r="C82" s="19"/>
      <c r="D82" s="20">
        <v>15061000</v>
      </c>
      <c r="E82" s="21">
        <v>15061000</v>
      </c>
      <c r="F82" s="21">
        <v>1428300</v>
      </c>
      <c r="G82" s="21">
        <v>1332536</v>
      </c>
      <c r="H82" s="21">
        <v>1288952</v>
      </c>
      <c r="I82" s="21">
        <v>4049788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4049788</v>
      </c>
      <c r="W82" s="21">
        <v>3888733</v>
      </c>
      <c r="X82" s="21"/>
      <c r="Y82" s="20"/>
      <c r="Z82" s="23">
        <v>15061000</v>
      </c>
    </row>
    <row r="83" spans="1:26" ht="13.5" hidden="1">
      <c r="A83" s="39" t="s">
        <v>107</v>
      </c>
      <c r="B83" s="19"/>
      <c r="C83" s="19"/>
      <c r="D83" s="20">
        <v>2762000</v>
      </c>
      <c r="E83" s="21">
        <v>2762000</v>
      </c>
      <c r="F83" s="21">
        <v>-1067010</v>
      </c>
      <c r="G83" s="21">
        <v>-5234217</v>
      </c>
      <c r="H83" s="21">
        <v>15443429</v>
      </c>
      <c r="I83" s="21">
        <v>9142202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9142202</v>
      </c>
      <c r="W83" s="21">
        <v>187681</v>
      </c>
      <c r="X83" s="21"/>
      <c r="Y83" s="20"/>
      <c r="Z83" s="23">
        <v>2762000</v>
      </c>
    </row>
    <row r="84" spans="1:26" ht="13.5" hidden="1">
      <c r="A84" s="40" t="s">
        <v>110</v>
      </c>
      <c r="B84" s="28"/>
      <c r="C84" s="28"/>
      <c r="D84" s="29">
        <v>2921000</v>
      </c>
      <c r="E84" s="30">
        <v>2921000</v>
      </c>
      <c r="F84" s="30">
        <v>251998</v>
      </c>
      <c r="G84" s="30">
        <v>252988</v>
      </c>
      <c r="H84" s="30">
        <v>249925</v>
      </c>
      <c r="I84" s="30">
        <v>754911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754911</v>
      </c>
      <c r="W84" s="30">
        <v>773198</v>
      </c>
      <c r="X84" s="30"/>
      <c r="Y84" s="29"/>
      <c r="Z84" s="31">
        <v>2921000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230374507</v>
      </c>
      <c r="F5" s="100">
        <f t="shared" si="0"/>
        <v>230374507</v>
      </c>
      <c r="G5" s="100">
        <f t="shared" si="0"/>
        <v>24061495</v>
      </c>
      <c r="H5" s="100">
        <f t="shared" si="0"/>
        <v>8545268</v>
      </c>
      <c r="I5" s="100">
        <f t="shared" si="0"/>
        <v>7701874</v>
      </c>
      <c r="J5" s="100">
        <f t="shared" si="0"/>
        <v>40308637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40308637</v>
      </c>
      <c r="X5" s="100">
        <f t="shared" si="0"/>
        <v>57593627</v>
      </c>
      <c r="Y5" s="100">
        <f t="shared" si="0"/>
        <v>-17284990</v>
      </c>
      <c r="Z5" s="137">
        <f>+IF(X5&lt;&gt;0,+(Y5/X5)*100,0)</f>
        <v>-30.01198379119273</v>
      </c>
      <c r="AA5" s="153">
        <f>SUM(AA6:AA8)</f>
        <v>230374507</v>
      </c>
    </row>
    <row r="6" spans="1:27" ht="13.5">
      <c r="A6" s="138" t="s">
        <v>75</v>
      </c>
      <c r="B6" s="136"/>
      <c r="C6" s="155"/>
      <c r="D6" s="155"/>
      <c r="E6" s="156">
        <v>5057229</v>
      </c>
      <c r="F6" s="60">
        <v>5057229</v>
      </c>
      <c r="G6" s="60">
        <v>112767</v>
      </c>
      <c r="H6" s="60">
        <v>541203</v>
      </c>
      <c r="I6" s="60">
        <v>806475</v>
      </c>
      <c r="J6" s="60">
        <v>1460445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1460445</v>
      </c>
      <c r="X6" s="60">
        <v>1264307</v>
      </c>
      <c r="Y6" s="60">
        <v>196138</v>
      </c>
      <c r="Z6" s="140">
        <v>15.51</v>
      </c>
      <c r="AA6" s="155">
        <v>5057229</v>
      </c>
    </row>
    <row r="7" spans="1:27" ht="13.5">
      <c r="A7" s="138" t="s">
        <v>76</v>
      </c>
      <c r="B7" s="136"/>
      <c r="C7" s="157"/>
      <c r="D7" s="157"/>
      <c r="E7" s="158">
        <v>86155067</v>
      </c>
      <c r="F7" s="159">
        <v>86155067</v>
      </c>
      <c r="G7" s="159">
        <v>23844040</v>
      </c>
      <c r="H7" s="159">
        <v>1111473</v>
      </c>
      <c r="I7" s="159">
        <v>6889560</v>
      </c>
      <c r="J7" s="159">
        <v>31845073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31845073</v>
      </c>
      <c r="X7" s="159">
        <v>21538767</v>
      </c>
      <c r="Y7" s="159">
        <v>10306306</v>
      </c>
      <c r="Z7" s="141">
        <v>47.85</v>
      </c>
      <c r="AA7" s="157">
        <v>86155067</v>
      </c>
    </row>
    <row r="8" spans="1:27" ht="13.5">
      <c r="A8" s="138" t="s">
        <v>77</v>
      </c>
      <c r="B8" s="136"/>
      <c r="C8" s="155"/>
      <c r="D8" s="155"/>
      <c r="E8" s="156">
        <v>139162211</v>
      </c>
      <c r="F8" s="60">
        <v>139162211</v>
      </c>
      <c r="G8" s="60">
        <v>104688</v>
      </c>
      <c r="H8" s="60">
        <v>6892592</v>
      </c>
      <c r="I8" s="60">
        <v>5839</v>
      </c>
      <c r="J8" s="60">
        <v>7003119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7003119</v>
      </c>
      <c r="X8" s="60">
        <v>34790553</v>
      </c>
      <c r="Y8" s="60">
        <v>-27787434</v>
      </c>
      <c r="Z8" s="140">
        <v>-79.87</v>
      </c>
      <c r="AA8" s="155">
        <v>139162211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7834257</v>
      </c>
      <c r="F9" s="100">
        <f t="shared" si="1"/>
        <v>7834257</v>
      </c>
      <c r="G9" s="100">
        <f t="shared" si="1"/>
        <v>540218</v>
      </c>
      <c r="H9" s="100">
        <f t="shared" si="1"/>
        <v>678019</v>
      </c>
      <c r="I9" s="100">
        <f t="shared" si="1"/>
        <v>1014732</v>
      </c>
      <c r="J9" s="100">
        <f t="shared" si="1"/>
        <v>2232969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2232969</v>
      </c>
      <c r="X9" s="100">
        <f t="shared" si="1"/>
        <v>1958565</v>
      </c>
      <c r="Y9" s="100">
        <f t="shared" si="1"/>
        <v>274404</v>
      </c>
      <c r="Z9" s="137">
        <f>+IF(X9&lt;&gt;0,+(Y9/X9)*100,0)</f>
        <v>14.010461741121688</v>
      </c>
      <c r="AA9" s="153">
        <f>SUM(AA10:AA14)</f>
        <v>7834257</v>
      </c>
    </row>
    <row r="10" spans="1:27" ht="13.5">
      <c r="A10" s="138" t="s">
        <v>79</v>
      </c>
      <c r="B10" s="136"/>
      <c r="C10" s="155"/>
      <c r="D10" s="155"/>
      <c r="E10" s="156">
        <v>665572</v>
      </c>
      <c r="F10" s="60">
        <v>665572</v>
      </c>
      <c r="G10" s="60">
        <v>29081</v>
      </c>
      <c r="H10" s="60">
        <v>116732</v>
      </c>
      <c r="I10" s="60">
        <v>82465</v>
      </c>
      <c r="J10" s="60">
        <v>228278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228278</v>
      </c>
      <c r="X10" s="60">
        <v>166393</v>
      </c>
      <c r="Y10" s="60">
        <v>61885</v>
      </c>
      <c r="Z10" s="140">
        <v>37.19</v>
      </c>
      <c r="AA10" s="155">
        <v>665572</v>
      </c>
    </row>
    <row r="11" spans="1:27" ht="13.5">
      <c r="A11" s="138" t="s">
        <v>80</v>
      </c>
      <c r="B11" s="136"/>
      <c r="C11" s="155"/>
      <c r="D11" s="155"/>
      <c r="E11" s="156">
        <v>22515</v>
      </c>
      <c r="F11" s="60">
        <v>22515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5629</v>
      </c>
      <c r="Y11" s="60">
        <v>-5629</v>
      </c>
      <c r="Z11" s="140">
        <v>-100</v>
      </c>
      <c r="AA11" s="155">
        <v>22515</v>
      </c>
    </row>
    <row r="12" spans="1:27" ht="13.5">
      <c r="A12" s="138" t="s">
        <v>81</v>
      </c>
      <c r="B12" s="136"/>
      <c r="C12" s="155"/>
      <c r="D12" s="155"/>
      <c r="E12" s="156">
        <v>2261807</v>
      </c>
      <c r="F12" s="60">
        <v>2261807</v>
      </c>
      <c r="G12" s="60">
        <v>209592</v>
      </c>
      <c r="H12" s="60">
        <v>256382</v>
      </c>
      <c r="I12" s="60">
        <v>302329</v>
      </c>
      <c r="J12" s="60">
        <v>768303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768303</v>
      </c>
      <c r="X12" s="60">
        <v>565452</v>
      </c>
      <c r="Y12" s="60">
        <v>202851</v>
      </c>
      <c r="Z12" s="140">
        <v>35.87</v>
      </c>
      <c r="AA12" s="155">
        <v>2261807</v>
      </c>
    </row>
    <row r="13" spans="1:27" ht="13.5">
      <c r="A13" s="138" t="s">
        <v>82</v>
      </c>
      <c r="B13" s="136"/>
      <c r="C13" s="155"/>
      <c r="D13" s="155"/>
      <c r="E13" s="156">
        <v>3423808</v>
      </c>
      <c r="F13" s="60">
        <v>3423808</v>
      </c>
      <c r="G13" s="60">
        <v>290665</v>
      </c>
      <c r="H13" s="60">
        <v>291823</v>
      </c>
      <c r="I13" s="60">
        <v>288792</v>
      </c>
      <c r="J13" s="60">
        <v>871280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871280</v>
      </c>
      <c r="X13" s="60">
        <v>855952</v>
      </c>
      <c r="Y13" s="60">
        <v>15328</v>
      </c>
      <c r="Z13" s="140">
        <v>1.79</v>
      </c>
      <c r="AA13" s="155">
        <v>3423808</v>
      </c>
    </row>
    <row r="14" spans="1:27" ht="13.5">
      <c r="A14" s="138" t="s">
        <v>83</v>
      </c>
      <c r="B14" s="136"/>
      <c r="C14" s="157"/>
      <c r="D14" s="157"/>
      <c r="E14" s="158">
        <v>1460555</v>
      </c>
      <c r="F14" s="159">
        <v>1460555</v>
      </c>
      <c r="G14" s="159">
        <v>10880</v>
      </c>
      <c r="H14" s="159">
        <v>13082</v>
      </c>
      <c r="I14" s="159">
        <v>341146</v>
      </c>
      <c r="J14" s="159">
        <v>365108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365108</v>
      </c>
      <c r="X14" s="159">
        <v>365139</v>
      </c>
      <c r="Y14" s="159">
        <v>-31</v>
      </c>
      <c r="Z14" s="141">
        <v>-0.01</v>
      </c>
      <c r="AA14" s="157">
        <v>1460555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8390084</v>
      </c>
      <c r="F15" s="100">
        <f t="shared" si="2"/>
        <v>8390084</v>
      </c>
      <c r="G15" s="100">
        <f t="shared" si="2"/>
        <v>1203355</v>
      </c>
      <c r="H15" s="100">
        <f t="shared" si="2"/>
        <v>2298137</v>
      </c>
      <c r="I15" s="100">
        <f t="shared" si="2"/>
        <v>1689900</v>
      </c>
      <c r="J15" s="100">
        <f t="shared" si="2"/>
        <v>5191392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5191392</v>
      </c>
      <c r="X15" s="100">
        <f t="shared" si="2"/>
        <v>2097521</v>
      </c>
      <c r="Y15" s="100">
        <f t="shared" si="2"/>
        <v>3093871</v>
      </c>
      <c r="Z15" s="137">
        <f>+IF(X15&lt;&gt;0,+(Y15/X15)*100,0)</f>
        <v>147.50131226338138</v>
      </c>
      <c r="AA15" s="153">
        <f>SUM(AA16:AA18)</f>
        <v>8390084</v>
      </c>
    </row>
    <row r="16" spans="1:27" ht="13.5">
      <c r="A16" s="138" t="s">
        <v>85</v>
      </c>
      <c r="B16" s="136"/>
      <c r="C16" s="155"/>
      <c r="D16" s="155"/>
      <c r="E16" s="156">
        <v>3264564</v>
      </c>
      <c r="F16" s="60">
        <v>3264564</v>
      </c>
      <c r="G16" s="60">
        <v>835587</v>
      </c>
      <c r="H16" s="60">
        <v>895478</v>
      </c>
      <c r="I16" s="60">
        <v>173579</v>
      </c>
      <c r="J16" s="60">
        <v>1904644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1904644</v>
      </c>
      <c r="X16" s="60">
        <v>816141</v>
      </c>
      <c r="Y16" s="60">
        <v>1088503</v>
      </c>
      <c r="Z16" s="140">
        <v>133.37</v>
      </c>
      <c r="AA16" s="155">
        <v>3264564</v>
      </c>
    </row>
    <row r="17" spans="1:27" ht="13.5">
      <c r="A17" s="138" t="s">
        <v>86</v>
      </c>
      <c r="B17" s="136"/>
      <c r="C17" s="155"/>
      <c r="D17" s="155"/>
      <c r="E17" s="156">
        <v>3867143</v>
      </c>
      <c r="F17" s="60">
        <v>3867143</v>
      </c>
      <c r="G17" s="60">
        <v>365288</v>
      </c>
      <c r="H17" s="60">
        <v>1384589</v>
      </c>
      <c r="I17" s="60">
        <v>1479526</v>
      </c>
      <c r="J17" s="60">
        <v>3229403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3229403</v>
      </c>
      <c r="X17" s="60">
        <v>966786</v>
      </c>
      <c r="Y17" s="60">
        <v>2262617</v>
      </c>
      <c r="Z17" s="140">
        <v>234.03</v>
      </c>
      <c r="AA17" s="155">
        <v>3867143</v>
      </c>
    </row>
    <row r="18" spans="1:27" ht="13.5">
      <c r="A18" s="138" t="s">
        <v>87</v>
      </c>
      <c r="B18" s="136"/>
      <c r="C18" s="155"/>
      <c r="D18" s="155"/>
      <c r="E18" s="156">
        <v>1258377</v>
      </c>
      <c r="F18" s="60">
        <v>1258377</v>
      </c>
      <c r="G18" s="60">
        <v>2480</v>
      </c>
      <c r="H18" s="60">
        <v>18070</v>
      </c>
      <c r="I18" s="60">
        <v>36795</v>
      </c>
      <c r="J18" s="60">
        <v>57345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57345</v>
      </c>
      <c r="X18" s="60">
        <v>314594</v>
      </c>
      <c r="Y18" s="60">
        <v>-257249</v>
      </c>
      <c r="Z18" s="140">
        <v>-81.77</v>
      </c>
      <c r="AA18" s="155">
        <v>1258377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143592164</v>
      </c>
      <c r="F19" s="100">
        <f t="shared" si="3"/>
        <v>143592164</v>
      </c>
      <c r="G19" s="100">
        <f t="shared" si="3"/>
        <v>9225564</v>
      </c>
      <c r="H19" s="100">
        <f t="shared" si="3"/>
        <v>-915544</v>
      </c>
      <c r="I19" s="100">
        <f t="shared" si="3"/>
        <v>19660098</v>
      </c>
      <c r="J19" s="100">
        <f t="shared" si="3"/>
        <v>27970118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27970118</v>
      </c>
      <c r="X19" s="100">
        <f t="shared" si="3"/>
        <v>35898042</v>
      </c>
      <c r="Y19" s="100">
        <f t="shared" si="3"/>
        <v>-7927924</v>
      </c>
      <c r="Z19" s="137">
        <f>+IF(X19&lt;&gt;0,+(Y19/X19)*100,0)</f>
        <v>-22.08455826086559</v>
      </c>
      <c r="AA19" s="153">
        <f>SUM(AA20:AA23)</f>
        <v>143592164</v>
      </c>
    </row>
    <row r="20" spans="1:27" ht="13.5">
      <c r="A20" s="138" t="s">
        <v>89</v>
      </c>
      <c r="B20" s="136"/>
      <c r="C20" s="155"/>
      <c r="D20" s="155"/>
      <c r="E20" s="156">
        <v>55107942</v>
      </c>
      <c r="F20" s="60">
        <v>55107942</v>
      </c>
      <c r="G20" s="60">
        <v>3319446</v>
      </c>
      <c r="H20" s="60">
        <v>4456546</v>
      </c>
      <c r="I20" s="60">
        <v>4248696</v>
      </c>
      <c r="J20" s="60">
        <v>12024688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12024688</v>
      </c>
      <c r="X20" s="60">
        <v>13776986</v>
      </c>
      <c r="Y20" s="60">
        <v>-1752298</v>
      </c>
      <c r="Z20" s="140">
        <v>-12.72</v>
      </c>
      <c r="AA20" s="155">
        <v>55107942</v>
      </c>
    </row>
    <row r="21" spans="1:27" ht="13.5">
      <c r="A21" s="138" t="s">
        <v>90</v>
      </c>
      <c r="B21" s="136"/>
      <c r="C21" s="155"/>
      <c r="D21" s="155"/>
      <c r="E21" s="156">
        <v>29638640</v>
      </c>
      <c r="F21" s="60">
        <v>29638640</v>
      </c>
      <c r="G21" s="60">
        <v>2909740</v>
      </c>
      <c r="H21" s="60">
        <v>-8225228</v>
      </c>
      <c r="I21" s="60">
        <v>12627149</v>
      </c>
      <c r="J21" s="60">
        <v>7311661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7311661</v>
      </c>
      <c r="X21" s="60">
        <v>7409660</v>
      </c>
      <c r="Y21" s="60">
        <v>-97999</v>
      </c>
      <c r="Z21" s="140">
        <v>-1.32</v>
      </c>
      <c r="AA21" s="155">
        <v>29638640</v>
      </c>
    </row>
    <row r="22" spans="1:27" ht="13.5">
      <c r="A22" s="138" t="s">
        <v>91</v>
      </c>
      <c r="B22" s="136"/>
      <c r="C22" s="157"/>
      <c r="D22" s="157"/>
      <c r="E22" s="158">
        <v>40316092</v>
      </c>
      <c r="F22" s="159">
        <v>40316092</v>
      </c>
      <c r="G22" s="159">
        <v>1294126</v>
      </c>
      <c r="H22" s="159">
        <v>1274129</v>
      </c>
      <c r="I22" s="159">
        <v>1253918</v>
      </c>
      <c r="J22" s="159">
        <v>3822173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3822173</v>
      </c>
      <c r="X22" s="159">
        <v>10079023</v>
      </c>
      <c r="Y22" s="159">
        <v>-6256850</v>
      </c>
      <c r="Z22" s="141">
        <v>-62.08</v>
      </c>
      <c r="AA22" s="157">
        <v>40316092</v>
      </c>
    </row>
    <row r="23" spans="1:27" ht="13.5">
      <c r="A23" s="138" t="s">
        <v>92</v>
      </c>
      <c r="B23" s="136"/>
      <c r="C23" s="155"/>
      <c r="D23" s="155"/>
      <c r="E23" s="156">
        <v>18529490</v>
      </c>
      <c r="F23" s="60">
        <v>18529490</v>
      </c>
      <c r="G23" s="60">
        <v>1702252</v>
      </c>
      <c r="H23" s="60">
        <v>1579009</v>
      </c>
      <c r="I23" s="60">
        <v>1530335</v>
      </c>
      <c r="J23" s="60">
        <v>4811596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4811596</v>
      </c>
      <c r="X23" s="60">
        <v>4632373</v>
      </c>
      <c r="Y23" s="60">
        <v>179223</v>
      </c>
      <c r="Z23" s="140">
        <v>3.87</v>
      </c>
      <c r="AA23" s="155">
        <v>18529490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390191012</v>
      </c>
      <c r="F25" s="73">
        <f t="shared" si="4"/>
        <v>390191012</v>
      </c>
      <c r="G25" s="73">
        <f t="shared" si="4"/>
        <v>35030632</v>
      </c>
      <c r="H25" s="73">
        <f t="shared" si="4"/>
        <v>10605880</v>
      </c>
      <c r="I25" s="73">
        <f t="shared" si="4"/>
        <v>30066604</v>
      </c>
      <c r="J25" s="73">
        <f t="shared" si="4"/>
        <v>75703116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75703116</v>
      </c>
      <c r="X25" s="73">
        <f t="shared" si="4"/>
        <v>97547755</v>
      </c>
      <c r="Y25" s="73">
        <f t="shared" si="4"/>
        <v>-21844639</v>
      </c>
      <c r="Z25" s="170">
        <f>+IF(X25&lt;&gt;0,+(Y25/X25)*100,0)</f>
        <v>-22.393789585418958</v>
      </c>
      <c r="AA25" s="168">
        <f>+AA5+AA9+AA15+AA19+AA24</f>
        <v>390191012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58574294</v>
      </c>
      <c r="F28" s="100">
        <f t="shared" si="5"/>
        <v>58574294</v>
      </c>
      <c r="G28" s="100">
        <f t="shared" si="5"/>
        <v>5874187</v>
      </c>
      <c r="H28" s="100">
        <f t="shared" si="5"/>
        <v>5341027</v>
      </c>
      <c r="I28" s="100">
        <f t="shared" si="5"/>
        <v>5085119</v>
      </c>
      <c r="J28" s="100">
        <f t="shared" si="5"/>
        <v>16300333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16300333</v>
      </c>
      <c r="X28" s="100">
        <f t="shared" si="5"/>
        <v>14643574</v>
      </c>
      <c r="Y28" s="100">
        <f t="shared" si="5"/>
        <v>1656759</v>
      </c>
      <c r="Z28" s="137">
        <f>+IF(X28&lt;&gt;0,+(Y28/X28)*100,0)</f>
        <v>11.313897823031454</v>
      </c>
      <c r="AA28" s="153">
        <f>SUM(AA29:AA31)</f>
        <v>58574294</v>
      </c>
    </row>
    <row r="29" spans="1:27" ht="13.5">
      <c r="A29" s="138" t="s">
        <v>75</v>
      </c>
      <c r="B29" s="136"/>
      <c r="C29" s="155"/>
      <c r="D29" s="155"/>
      <c r="E29" s="156">
        <v>19051979</v>
      </c>
      <c r="F29" s="60">
        <v>19051979</v>
      </c>
      <c r="G29" s="60">
        <v>1396393</v>
      </c>
      <c r="H29" s="60">
        <v>1655580</v>
      </c>
      <c r="I29" s="60">
        <v>1670791</v>
      </c>
      <c r="J29" s="60">
        <v>4722764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4722764</v>
      </c>
      <c r="X29" s="60">
        <v>4762995</v>
      </c>
      <c r="Y29" s="60">
        <v>-40231</v>
      </c>
      <c r="Z29" s="140">
        <v>-0.84</v>
      </c>
      <c r="AA29" s="155">
        <v>19051979</v>
      </c>
    </row>
    <row r="30" spans="1:27" ht="13.5">
      <c r="A30" s="138" t="s">
        <v>76</v>
      </c>
      <c r="B30" s="136"/>
      <c r="C30" s="157"/>
      <c r="D30" s="157"/>
      <c r="E30" s="158">
        <v>20250659</v>
      </c>
      <c r="F30" s="159">
        <v>20250659</v>
      </c>
      <c r="G30" s="159">
        <v>1702896</v>
      </c>
      <c r="H30" s="159">
        <v>1623082</v>
      </c>
      <c r="I30" s="159">
        <v>2764693</v>
      </c>
      <c r="J30" s="159">
        <v>6090671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6090671</v>
      </c>
      <c r="X30" s="159">
        <v>5062665</v>
      </c>
      <c r="Y30" s="159">
        <v>1028006</v>
      </c>
      <c r="Z30" s="141">
        <v>20.31</v>
      </c>
      <c r="AA30" s="157">
        <v>20250659</v>
      </c>
    </row>
    <row r="31" spans="1:27" ht="13.5">
      <c r="A31" s="138" t="s">
        <v>77</v>
      </c>
      <c r="B31" s="136"/>
      <c r="C31" s="155"/>
      <c r="D31" s="155"/>
      <c r="E31" s="156">
        <v>19271656</v>
      </c>
      <c r="F31" s="60">
        <v>19271656</v>
      </c>
      <c r="G31" s="60">
        <v>2774898</v>
      </c>
      <c r="H31" s="60">
        <v>2062365</v>
      </c>
      <c r="I31" s="60">
        <v>649635</v>
      </c>
      <c r="J31" s="60">
        <v>5486898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5486898</v>
      </c>
      <c r="X31" s="60">
        <v>4817914</v>
      </c>
      <c r="Y31" s="60">
        <v>668984</v>
      </c>
      <c r="Z31" s="140">
        <v>13.89</v>
      </c>
      <c r="AA31" s="155">
        <v>19271656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28356439</v>
      </c>
      <c r="F32" s="100">
        <f t="shared" si="6"/>
        <v>28356439</v>
      </c>
      <c r="G32" s="100">
        <f t="shared" si="6"/>
        <v>2036895</v>
      </c>
      <c r="H32" s="100">
        <f t="shared" si="6"/>
        <v>2241350</v>
      </c>
      <c r="I32" s="100">
        <f t="shared" si="6"/>
        <v>2349968</v>
      </c>
      <c r="J32" s="100">
        <f t="shared" si="6"/>
        <v>6628213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6628213</v>
      </c>
      <c r="X32" s="100">
        <f t="shared" si="6"/>
        <v>7089109</v>
      </c>
      <c r="Y32" s="100">
        <f t="shared" si="6"/>
        <v>-460896</v>
      </c>
      <c r="Z32" s="137">
        <f>+IF(X32&lt;&gt;0,+(Y32/X32)*100,0)</f>
        <v>-6.501465840065373</v>
      </c>
      <c r="AA32" s="153">
        <f>SUM(AA33:AA37)</f>
        <v>28356439</v>
      </c>
    </row>
    <row r="33" spans="1:27" ht="13.5">
      <c r="A33" s="138" t="s">
        <v>79</v>
      </c>
      <c r="B33" s="136"/>
      <c r="C33" s="155"/>
      <c r="D33" s="155"/>
      <c r="E33" s="156">
        <v>13450961</v>
      </c>
      <c r="F33" s="60">
        <v>13450961</v>
      </c>
      <c r="G33" s="60">
        <v>939577</v>
      </c>
      <c r="H33" s="60">
        <v>1023339</v>
      </c>
      <c r="I33" s="60">
        <v>1078845</v>
      </c>
      <c r="J33" s="60">
        <v>3041761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3041761</v>
      </c>
      <c r="X33" s="60">
        <v>3362740</v>
      </c>
      <c r="Y33" s="60">
        <v>-320979</v>
      </c>
      <c r="Z33" s="140">
        <v>-9.55</v>
      </c>
      <c r="AA33" s="155">
        <v>13450961</v>
      </c>
    </row>
    <row r="34" spans="1:27" ht="13.5">
      <c r="A34" s="138" t="s">
        <v>80</v>
      </c>
      <c r="B34" s="136"/>
      <c r="C34" s="155"/>
      <c r="D34" s="155"/>
      <c r="E34" s="156">
        <v>1136960</v>
      </c>
      <c r="F34" s="60">
        <v>1136960</v>
      </c>
      <c r="G34" s="60">
        <v>43612</v>
      </c>
      <c r="H34" s="60">
        <v>44860</v>
      </c>
      <c r="I34" s="60">
        <v>52692</v>
      </c>
      <c r="J34" s="60">
        <v>141164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141164</v>
      </c>
      <c r="X34" s="60">
        <v>284240</v>
      </c>
      <c r="Y34" s="60">
        <v>-143076</v>
      </c>
      <c r="Z34" s="140">
        <v>-50.34</v>
      </c>
      <c r="AA34" s="155">
        <v>1136960</v>
      </c>
    </row>
    <row r="35" spans="1:27" ht="13.5">
      <c r="A35" s="138" t="s">
        <v>81</v>
      </c>
      <c r="B35" s="136"/>
      <c r="C35" s="155"/>
      <c r="D35" s="155"/>
      <c r="E35" s="156">
        <v>9344817</v>
      </c>
      <c r="F35" s="60">
        <v>9344817</v>
      </c>
      <c r="G35" s="60">
        <v>817641</v>
      </c>
      <c r="H35" s="60">
        <v>896182</v>
      </c>
      <c r="I35" s="60">
        <v>921015</v>
      </c>
      <c r="J35" s="60">
        <v>2634838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2634838</v>
      </c>
      <c r="X35" s="60">
        <v>2336204</v>
      </c>
      <c r="Y35" s="60">
        <v>298634</v>
      </c>
      <c r="Z35" s="140">
        <v>12.78</v>
      </c>
      <c r="AA35" s="155">
        <v>9344817</v>
      </c>
    </row>
    <row r="36" spans="1:27" ht="13.5">
      <c r="A36" s="138" t="s">
        <v>82</v>
      </c>
      <c r="B36" s="136"/>
      <c r="C36" s="155"/>
      <c r="D36" s="155"/>
      <c r="E36" s="156">
        <v>2143380</v>
      </c>
      <c r="F36" s="60">
        <v>2143380</v>
      </c>
      <c r="G36" s="60">
        <v>131370</v>
      </c>
      <c r="H36" s="60">
        <v>133420</v>
      </c>
      <c r="I36" s="60">
        <v>148795</v>
      </c>
      <c r="J36" s="60">
        <v>413585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413585</v>
      </c>
      <c r="X36" s="60">
        <v>535845</v>
      </c>
      <c r="Y36" s="60">
        <v>-122260</v>
      </c>
      <c r="Z36" s="140">
        <v>-22.82</v>
      </c>
      <c r="AA36" s="155">
        <v>2143380</v>
      </c>
    </row>
    <row r="37" spans="1:27" ht="13.5">
      <c r="A37" s="138" t="s">
        <v>83</v>
      </c>
      <c r="B37" s="136"/>
      <c r="C37" s="157"/>
      <c r="D37" s="157"/>
      <c r="E37" s="158">
        <v>2280321</v>
      </c>
      <c r="F37" s="159">
        <v>2280321</v>
      </c>
      <c r="G37" s="159">
        <v>104695</v>
      </c>
      <c r="H37" s="159">
        <v>143549</v>
      </c>
      <c r="I37" s="159">
        <v>148621</v>
      </c>
      <c r="J37" s="159">
        <v>396865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396865</v>
      </c>
      <c r="X37" s="159">
        <v>570080</v>
      </c>
      <c r="Y37" s="159">
        <v>-173215</v>
      </c>
      <c r="Z37" s="141">
        <v>-30.38</v>
      </c>
      <c r="AA37" s="157">
        <v>2280321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34510249</v>
      </c>
      <c r="F38" s="100">
        <f t="shared" si="7"/>
        <v>34510249</v>
      </c>
      <c r="G38" s="100">
        <f t="shared" si="7"/>
        <v>2745715</v>
      </c>
      <c r="H38" s="100">
        <f t="shared" si="7"/>
        <v>3167350</v>
      </c>
      <c r="I38" s="100">
        <f t="shared" si="7"/>
        <v>2549032</v>
      </c>
      <c r="J38" s="100">
        <f t="shared" si="7"/>
        <v>8462097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8462097</v>
      </c>
      <c r="X38" s="100">
        <f t="shared" si="7"/>
        <v>8627563</v>
      </c>
      <c r="Y38" s="100">
        <f t="shared" si="7"/>
        <v>-165466</v>
      </c>
      <c r="Z38" s="137">
        <f>+IF(X38&lt;&gt;0,+(Y38/X38)*100,0)</f>
        <v>-1.9178764617540318</v>
      </c>
      <c r="AA38" s="153">
        <f>SUM(AA39:AA41)</f>
        <v>34510249</v>
      </c>
    </row>
    <row r="39" spans="1:27" ht="13.5">
      <c r="A39" s="138" t="s">
        <v>85</v>
      </c>
      <c r="B39" s="136"/>
      <c r="C39" s="155"/>
      <c r="D39" s="155"/>
      <c r="E39" s="156">
        <v>13409414</v>
      </c>
      <c r="F39" s="60">
        <v>13409414</v>
      </c>
      <c r="G39" s="60">
        <v>1205353</v>
      </c>
      <c r="H39" s="60">
        <v>1445288</v>
      </c>
      <c r="I39" s="60">
        <v>1021599</v>
      </c>
      <c r="J39" s="60">
        <v>3672240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3672240</v>
      </c>
      <c r="X39" s="60">
        <v>3352354</v>
      </c>
      <c r="Y39" s="60">
        <v>319886</v>
      </c>
      <c r="Z39" s="140">
        <v>9.54</v>
      </c>
      <c r="AA39" s="155">
        <v>13409414</v>
      </c>
    </row>
    <row r="40" spans="1:27" ht="13.5">
      <c r="A40" s="138" t="s">
        <v>86</v>
      </c>
      <c r="B40" s="136"/>
      <c r="C40" s="155"/>
      <c r="D40" s="155"/>
      <c r="E40" s="156">
        <v>18783180</v>
      </c>
      <c r="F40" s="60">
        <v>18783180</v>
      </c>
      <c r="G40" s="60">
        <v>1403004</v>
      </c>
      <c r="H40" s="60">
        <v>1596012</v>
      </c>
      <c r="I40" s="60">
        <v>1374923</v>
      </c>
      <c r="J40" s="60">
        <v>4373939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4373939</v>
      </c>
      <c r="X40" s="60">
        <v>4695795</v>
      </c>
      <c r="Y40" s="60">
        <v>-321856</v>
      </c>
      <c r="Z40" s="140">
        <v>-6.85</v>
      </c>
      <c r="AA40" s="155">
        <v>18783180</v>
      </c>
    </row>
    <row r="41" spans="1:27" ht="13.5">
      <c r="A41" s="138" t="s">
        <v>87</v>
      </c>
      <c r="B41" s="136"/>
      <c r="C41" s="155"/>
      <c r="D41" s="155"/>
      <c r="E41" s="156">
        <v>2317655</v>
      </c>
      <c r="F41" s="60">
        <v>2317655</v>
      </c>
      <c r="G41" s="60">
        <v>137358</v>
      </c>
      <c r="H41" s="60">
        <v>126050</v>
      </c>
      <c r="I41" s="60">
        <v>152510</v>
      </c>
      <c r="J41" s="60">
        <v>415918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415918</v>
      </c>
      <c r="X41" s="60">
        <v>579414</v>
      </c>
      <c r="Y41" s="60">
        <v>-163496</v>
      </c>
      <c r="Z41" s="140">
        <v>-28.22</v>
      </c>
      <c r="AA41" s="155">
        <v>2317655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152201768</v>
      </c>
      <c r="F42" s="100">
        <f t="shared" si="8"/>
        <v>152201768</v>
      </c>
      <c r="G42" s="100">
        <f t="shared" si="8"/>
        <v>8430613</v>
      </c>
      <c r="H42" s="100">
        <f t="shared" si="8"/>
        <v>9057002</v>
      </c>
      <c r="I42" s="100">
        <f t="shared" si="8"/>
        <v>10151358</v>
      </c>
      <c r="J42" s="100">
        <f t="shared" si="8"/>
        <v>27638973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27638973</v>
      </c>
      <c r="X42" s="100">
        <f t="shared" si="8"/>
        <v>38050443</v>
      </c>
      <c r="Y42" s="100">
        <f t="shared" si="8"/>
        <v>-10411470</v>
      </c>
      <c r="Z42" s="137">
        <f>+IF(X42&lt;&gt;0,+(Y42/X42)*100,0)</f>
        <v>-27.36228327223418</v>
      </c>
      <c r="AA42" s="153">
        <f>SUM(AA43:AA46)</f>
        <v>152201768</v>
      </c>
    </row>
    <row r="43" spans="1:27" ht="13.5">
      <c r="A43" s="138" t="s">
        <v>89</v>
      </c>
      <c r="B43" s="136"/>
      <c r="C43" s="155"/>
      <c r="D43" s="155"/>
      <c r="E43" s="156">
        <v>56300326</v>
      </c>
      <c r="F43" s="60">
        <v>56300326</v>
      </c>
      <c r="G43" s="60">
        <v>4677159</v>
      </c>
      <c r="H43" s="60">
        <v>4295016</v>
      </c>
      <c r="I43" s="60">
        <v>3712613</v>
      </c>
      <c r="J43" s="60">
        <v>12684788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12684788</v>
      </c>
      <c r="X43" s="60">
        <v>14075082</v>
      </c>
      <c r="Y43" s="60">
        <v>-1390294</v>
      </c>
      <c r="Z43" s="140">
        <v>-9.88</v>
      </c>
      <c r="AA43" s="155">
        <v>56300326</v>
      </c>
    </row>
    <row r="44" spans="1:27" ht="13.5">
      <c r="A44" s="138" t="s">
        <v>90</v>
      </c>
      <c r="B44" s="136"/>
      <c r="C44" s="155"/>
      <c r="D44" s="155"/>
      <c r="E44" s="156">
        <v>39320572</v>
      </c>
      <c r="F44" s="60">
        <v>39320572</v>
      </c>
      <c r="G44" s="60">
        <v>1297565</v>
      </c>
      <c r="H44" s="60">
        <v>1843522</v>
      </c>
      <c r="I44" s="60">
        <v>3528387</v>
      </c>
      <c r="J44" s="60">
        <v>6669474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6669474</v>
      </c>
      <c r="X44" s="60">
        <v>9830143</v>
      </c>
      <c r="Y44" s="60">
        <v>-3160669</v>
      </c>
      <c r="Z44" s="140">
        <v>-32.15</v>
      </c>
      <c r="AA44" s="155">
        <v>39320572</v>
      </c>
    </row>
    <row r="45" spans="1:27" ht="13.5">
      <c r="A45" s="138" t="s">
        <v>91</v>
      </c>
      <c r="B45" s="136"/>
      <c r="C45" s="157"/>
      <c r="D45" s="157"/>
      <c r="E45" s="158">
        <v>35493244</v>
      </c>
      <c r="F45" s="159">
        <v>35493244</v>
      </c>
      <c r="G45" s="159">
        <v>1311122</v>
      </c>
      <c r="H45" s="159">
        <v>1534989</v>
      </c>
      <c r="I45" s="159">
        <v>1628055</v>
      </c>
      <c r="J45" s="159">
        <v>4474166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4474166</v>
      </c>
      <c r="X45" s="159">
        <v>8873311</v>
      </c>
      <c r="Y45" s="159">
        <v>-4399145</v>
      </c>
      <c r="Z45" s="141">
        <v>-49.58</v>
      </c>
      <c r="AA45" s="157">
        <v>35493244</v>
      </c>
    </row>
    <row r="46" spans="1:27" ht="13.5">
      <c r="A46" s="138" t="s">
        <v>92</v>
      </c>
      <c r="B46" s="136"/>
      <c r="C46" s="155"/>
      <c r="D46" s="155"/>
      <c r="E46" s="156">
        <v>21087626</v>
      </c>
      <c r="F46" s="60">
        <v>21087626</v>
      </c>
      <c r="G46" s="60">
        <v>1144767</v>
      </c>
      <c r="H46" s="60">
        <v>1383475</v>
      </c>
      <c r="I46" s="60">
        <v>1282303</v>
      </c>
      <c r="J46" s="60">
        <v>3810545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3810545</v>
      </c>
      <c r="X46" s="60">
        <v>5271907</v>
      </c>
      <c r="Y46" s="60">
        <v>-1461362</v>
      </c>
      <c r="Z46" s="140">
        <v>-27.72</v>
      </c>
      <c r="AA46" s="155">
        <v>21087626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273642750</v>
      </c>
      <c r="F48" s="73">
        <f t="shared" si="9"/>
        <v>273642750</v>
      </c>
      <c r="G48" s="73">
        <f t="shared" si="9"/>
        <v>19087410</v>
      </c>
      <c r="H48" s="73">
        <f t="shared" si="9"/>
        <v>19806729</v>
      </c>
      <c r="I48" s="73">
        <f t="shared" si="9"/>
        <v>20135477</v>
      </c>
      <c r="J48" s="73">
        <f t="shared" si="9"/>
        <v>59029616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59029616</v>
      </c>
      <c r="X48" s="73">
        <f t="shared" si="9"/>
        <v>68410689</v>
      </c>
      <c r="Y48" s="73">
        <f t="shared" si="9"/>
        <v>-9381073</v>
      </c>
      <c r="Z48" s="170">
        <f>+IF(X48&lt;&gt;0,+(Y48/X48)*100,0)</f>
        <v>-13.712876068241325</v>
      </c>
      <c r="AA48" s="168">
        <f>+AA28+AA32+AA38+AA42+AA47</f>
        <v>273642750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116548262</v>
      </c>
      <c r="F49" s="173">
        <f t="shared" si="10"/>
        <v>116548262</v>
      </c>
      <c r="G49" s="173">
        <f t="shared" si="10"/>
        <v>15943222</v>
      </c>
      <c r="H49" s="173">
        <f t="shared" si="10"/>
        <v>-9200849</v>
      </c>
      <c r="I49" s="173">
        <f t="shared" si="10"/>
        <v>9931127</v>
      </c>
      <c r="J49" s="173">
        <f t="shared" si="10"/>
        <v>16673500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16673500</v>
      </c>
      <c r="X49" s="173">
        <f>IF(F25=F48,0,X25-X48)</f>
        <v>29137066</v>
      </c>
      <c r="Y49" s="173">
        <f t="shared" si="10"/>
        <v>-12463566</v>
      </c>
      <c r="Z49" s="174">
        <f>+IF(X49&lt;&gt;0,+(Y49/X49)*100,0)</f>
        <v>-42.7756384256397</v>
      </c>
      <c r="AA49" s="171">
        <f>+AA25-AA48</f>
        <v>116548262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2106940</v>
      </c>
      <c r="F5" s="60">
        <v>2106940</v>
      </c>
      <c r="G5" s="60">
        <v>9029843</v>
      </c>
      <c r="H5" s="60">
        <v>6761596</v>
      </c>
      <c r="I5" s="60">
        <v>6229905</v>
      </c>
      <c r="J5" s="60">
        <v>22021344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22021344</v>
      </c>
      <c r="X5" s="60">
        <v>526735</v>
      </c>
      <c r="Y5" s="60">
        <v>21494609</v>
      </c>
      <c r="Z5" s="140">
        <v>4080.73</v>
      </c>
      <c r="AA5" s="155">
        <v>2106940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80746037</v>
      </c>
      <c r="F6" s="60">
        <v>80746037</v>
      </c>
      <c r="G6" s="60">
        <v>0</v>
      </c>
      <c r="H6" s="60">
        <v>0</v>
      </c>
      <c r="I6" s="60">
        <v>117835</v>
      </c>
      <c r="J6" s="60">
        <v>117835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117835</v>
      </c>
      <c r="X6" s="60">
        <v>20186509</v>
      </c>
      <c r="Y6" s="60">
        <v>-20068674</v>
      </c>
      <c r="Z6" s="140">
        <v>-99.42</v>
      </c>
      <c r="AA6" s="155">
        <v>80746037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1172287</v>
      </c>
      <c r="H7" s="60">
        <v>1139805</v>
      </c>
      <c r="I7" s="60">
        <v>1085940</v>
      </c>
      <c r="J7" s="60">
        <v>3398032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3398032</v>
      </c>
      <c r="X7" s="60">
        <v>0</v>
      </c>
      <c r="Y7" s="60">
        <v>3398032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15199437</v>
      </c>
      <c r="F8" s="60">
        <v>15199437</v>
      </c>
      <c r="G8" s="60">
        <v>0</v>
      </c>
      <c r="H8" s="60">
        <v>1286671</v>
      </c>
      <c r="I8" s="60">
        <v>1247074</v>
      </c>
      <c r="J8" s="60">
        <v>2533745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2533745</v>
      </c>
      <c r="X8" s="60">
        <v>3799859</v>
      </c>
      <c r="Y8" s="60">
        <v>-1266114</v>
      </c>
      <c r="Z8" s="140">
        <v>-33.32</v>
      </c>
      <c r="AA8" s="155">
        <v>15199437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343065</v>
      </c>
      <c r="F11" s="60">
        <v>343065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85766</v>
      </c>
      <c r="Y11" s="60">
        <v>-85766</v>
      </c>
      <c r="Z11" s="140">
        <v>-100</v>
      </c>
      <c r="AA11" s="155">
        <v>343065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1105777</v>
      </c>
      <c r="F12" s="60">
        <v>1105777</v>
      </c>
      <c r="G12" s="60">
        <v>46253</v>
      </c>
      <c r="H12" s="60">
        <v>0</v>
      </c>
      <c r="I12" s="60">
        <v>38246</v>
      </c>
      <c r="J12" s="60">
        <v>84499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84499</v>
      </c>
      <c r="X12" s="60">
        <v>276444</v>
      </c>
      <c r="Y12" s="60">
        <v>-191945</v>
      </c>
      <c r="Z12" s="140">
        <v>-69.43</v>
      </c>
      <c r="AA12" s="155">
        <v>1105777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462305</v>
      </c>
      <c r="F13" s="60">
        <v>462305</v>
      </c>
      <c r="G13" s="60">
        <v>0</v>
      </c>
      <c r="H13" s="60">
        <v>0</v>
      </c>
      <c r="I13" s="60">
        <v>193005</v>
      </c>
      <c r="J13" s="60">
        <v>193005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193005</v>
      </c>
      <c r="X13" s="60">
        <v>115576</v>
      </c>
      <c r="Y13" s="60">
        <v>77429</v>
      </c>
      <c r="Z13" s="140">
        <v>66.99</v>
      </c>
      <c r="AA13" s="155">
        <v>462305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577746</v>
      </c>
      <c r="H14" s="60">
        <v>390779</v>
      </c>
      <c r="I14" s="60">
        <v>106387</v>
      </c>
      <c r="J14" s="60">
        <v>1074912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1074912</v>
      </c>
      <c r="X14" s="60">
        <v>0</v>
      </c>
      <c r="Y14" s="60">
        <v>1074912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14569</v>
      </c>
      <c r="F16" s="60">
        <v>14569</v>
      </c>
      <c r="G16" s="60">
        <v>55000</v>
      </c>
      <c r="H16" s="60">
        <v>44550</v>
      </c>
      <c r="I16" s="60">
        <v>25200</v>
      </c>
      <c r="J16" s="60">
        <v>124750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124750</v>
      </c>
      <c r="X16" s="60">
        <v>3642</v>
      </c>
      <c r="Y16" s="60">
        <v>121108</v>
      </c>
      <c r="Z16" s="140">
        <v>3325.32</v>
      </c>
      <c r="AA16" s="155">
        <v>14569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1574126</v>
      </c>
      <c r="F17" s="60">
        <v>1574126</v>
      </c>
      <c r="G17" s="60">
        <v>154592</v>
      </c>
      <c r="H17" s="60">
        <v>0</v>
      </c>
      <c r="I17" s="60">
        <v>273181</v>
      </c>
      <c r="J17" s="60">
        <v>427773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427773</v>
      </c>
      <c r="X17" s="60">
        <v>393532</v>
      </c>
      <c r="Y17" s="60">
        <v>34241</v>
      </c>
      <c r="Z17" s="140">
        <v>8.7</v>
      </c>
      <c r="AA17" s="155">
        <v>1574126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4431300</v>
      </c>
      <c r="F19" s="60">
        <v>4431300</v>
      </c>
      <c r="G19" s="60">
        <v>0</v>
      </c>
      <c r="H19" s="60">
        <v>1213552</v>
      </c>
      <c r="I19" s="60">
        <v>2738509</v>
      </c>
      <c r="J19" s="60">
        <v>3952061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3952061</v>
      </c>
      <c r="X19" s="60">
        <v>1107825</v>
      </c>
      <c r="Y19" s="60">
        <v>2844236</v>
      </c>
      <c r="Z19" s="140">
        <v>256.74</v>
      </c>
      <c r="AA19" s="155">
        <v>4431300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253502312</v>
      </c>
      <c r="F20" s="54">
        <v>253502312</v>
      </c>
      <c r="G20" s="54">
        <v>23994911</v>
      </c>
      <c r="H20" s="54">
        <v>-1851112</v>
      </c>
      <c r="I20" s="54">
        <v>17957682</v>
      </c>
      <c r="J20" s="54">
        <v>40101481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40101481</v>
      </c>
      <c r="X20" s="54">
        <v>63375578</v>
      </c>
      <c r="Y20" s="54">
        <v>-23274097</v>
      </c>
      <c r="Z20" s="184">
        <v>-36.72</v>
      </c>
      <c r="AA20" s="130">
        <v>253502312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596094</v>
      </c>
      <c r="F21" s="60">
        <v>596094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149024</v>
      </c>
      <c r="Y21" s="60">
        <v>-149024</v>
      </c>
      <c r="Z21" s="140">
        <v>-100</v>
      </c>
      <c r="AA21" s="155">
        <v>596094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360081962</v>
      </c>
      <c r="F22" s="190">
        <f t="shared" si="0"/>
        <v>360081962</v>
      </c>
      <c r="G22" s="190">
        <f t="shared" si="0"/>
        <v>35030632</v>
      </c>
      <c r="H22" s="190">
        <f t="shared" si="0"/>
        <v>8985841</v>
      </c>
      <c r="I22" s="190">
        <f t="shared" si="0"/>
        <v>30012964</v>
      </c>
      <c r="J22" s="190">
        <f t="shared" si="0"/>
        <v>74029437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74029437</v>
      </c>
      <c r="X22" s="190">
        <f t="shared" si="0"/>
        <v>90020490</v>
      </c>
      <c r="Y22" s="190">
        <f t="shared" si="0"/>
        <v>-15991053</v>
      </c>
      <c r="Z22" s="191">
        <f>+IF(X22&lt;&gt;0,+(Y22/X22)*100,0)</f>
        <v>-17.763792443253752</v>
      </c>
      <c r="AA22" s="188">
        <f>SUM(AA5:AA21)</f>
        <v>360081962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82920198</v>
      </c>
      <c r="F25" s="60">
        <v>82920198</v>
      </c>
      <c r="G25" s="60">
        <v>6714507</v>
      </c>
      <c r="H25" s="60">
        <v>7203160</v>
      </c>
      <c r="I25" s="60">
        <v>6391556</v>
      </c>
      <c r="J25" s="60">
        <v>20309223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20309223</v>
      </c>
      <c r="X25" s="60">
        <v>20730050</v>
      </c>
      <c r="Y25" s="60">
        <v>-420827</v>
      </c>
      <c r="Z25" s="140">
        <v>-2.03</v>
      </c>
      <c r="AA25" s="155">
        <v>82920198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5720747</v>
      </c>
      <c r="F26" s="60">
        <v>5720747</v>
      </c>
      <c r="G26" s="60">
        <v>0</v>
      </c>
      <c r="H26" s="60">
        <v>0</v>
      </c>
      <c r="I26" s="60">
        <v>414996</v>
      </c>
      <c r="J26" s="60">
        <v>414996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414996</v>
      </c>
      <c r="X26" s="60">
        <v>1430187</v>
      </c>
      <c r="Y26" s="60">
        <v>-1015191</v>
      </c>
      <c r="Z26" s="140">
        <v>-70.98</v>
      </c>
      <c r="AA26" s="155">
        <v>5720747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11221519</v>
      </c>
      <c r="F27" s="60">
        <v>11221519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2805380</v>
      </c>
      <c r="Y27" s="60">
        <v>-2805380</v>
      </c>
      <c r="Z27" s="140">
        <v>-100</v>
      </c>
      <c r="AA27" s="155">
        <v>11221519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2778556</v>
      </c>
      <c r="F28" s="60">
        <v>2778556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694639</v>
      </c>
      <c r="Y28" s="60">
        <v>-694639</v>
      </c>
      <c r="Z28" s="140">
        <v>-100</v>
      </c>
      <c r="AA28" s="155">
        <v>2778556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20659</v>
      </c>
      <c r="H30" s="60">
        <v>3687480</v>
      </c>
      <c r="I30" s="60">
        <v>3995871</v>
      </c>
      <c r="J30" s="60">
        <v>7704010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7704010</v>
      </c>
      <c r="X30" s="60">
        <v>0</v>
      </c>
      <c r="Y30" s="60">
        <v>7704010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12136943</v>
      </c>
      <c r="F31" s="60">
        <v>12136943</v>
      </c>
      <c r="G31" s="60">
        <v>256967</v>
      </c>
      <c r="H31" s="60">
        <v>0</v>
      </c>
      <c r="I31" s="60">
        <v>0</v>
      </c>
      <c r="J31" s="60">
        <v>256967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256967</v>
      </c>
      <c r="X31" s="60">
        <v>3034236</v>
      </c>
      <c r="Y31" s="60">
        <v>-2777269</v>
      </c>
      <c r="Z31" s="140">
        <v>-91.53</v>
      </c>
      <c r="AA31" s="155">
        <v>12136943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9989840</v>
      </c>
      <c r="F32" s="60">
        <v>9989840</v>
      </c>
      <c r="G32" s="60">
        <v>14438</v>
      </c>
      <c r="H32" s="60">
        <v>37511</v>
      </c>
      <c r="I32" s="60">
        <v>0</v>
      </c>
      <c r="J32" s="60">
        <v>51949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51949</v>
      </c>
      <c r="X32" s="60">
        <v>2497460</v>
      </c>
      <c r="Y32" s="60">
        <v>-2445511</v>
      </c>
      <c r="Z32" s="140">
        <v>-97.92</v>
      </c>
      <c r="AA32" s="155">
        <v>9989840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34540350</v>
      </c>
      <c r="F33" s="60">
        <v>34540350</v>
      </c>
      <c r="G33" s="60">
        <v>1303295</v>
      </c>
      <c r="H33" s="60">
        <v>3207885</v>
      </c>
      <c r="I33" s="60">
        <v>3180326</v>
      </c>
      <c r="J33" s="60">
        <v>7691506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7691506</v>
      </c>
      <c r="X33" s="60">
        <v>8635088</v>
      </c>
      <c r="Y33" s="60">
        <v>-943582</v>
      </c>
      <c r="Z33" s="140">
        <v>-10.93</v>
      </c>
      <c r="AA33" s="155">
        <v>34540350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114246097</v>
      </c>
      <c r="F34" s="60">
        <v>114246097</v>
      </c>
      <c r="G34" s="60">
        <v>10777541</v>
      </c>
      <c r="H34" s="60">
        <v>5670693</v>
      </c>
      <c r="I34" s="60">
        <v>6152728</v>
      </c>
      <c r="J34" s="60">
        <v>22600962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22600962</v>
      </c>
      <c r="X34" s="60">
        <v>28561524</v>
      </c>
      <c r="Y34" s="60">
        <v>-5960562</v>
      </c>
      <c r="Z34" s="140">
        <v>-20.87</v>
      </c>
      <c r="AA34" s="155">
        <v>114246097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88500</v>
      </c>
      <c r="F35" s="60">
        <v>88500</v>
      </c>
      <c r="G35" s="60">
        <v>3</v>
      </c>
      <c r="H35" s="60">
        <v>0</v>
      </c>
      <c r="I35" s="60">
        <v>0</v>
      </c>
      <c r="J35" s="60">
        <v>3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</v>
      </c>
      <c r="X35" s="60">
        <v>22125</v>
      </c>
      <c r="Y35" s="60">
        <v>-22122</v>
      </c>
      <c r="Z35" s="140">
        <v>-99.99</v>
      </c>
      <c r="AA35" s="155">
        <v>88500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273642750</v>
      </c>
      <c r="F36" s="190">
        <f t="shared" si="1"/>
        <v>273642750</v>
      </c>
      <c r="G36" s="190">
        <f t="shared" si="1"/>
        <v>19087410</v>
      </c>
      <c r="H36" s="190">
        <f t="shared" si="1"/>
        <v>19806729</v>
      </c>
      <c r="I36" s="190">
        <f t="shared" si="1"/>
        <v>20135477</v>
      </c>
      <c r="J36" s="190">
        <f t="shared" si="1"/>
        <v>59029616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59029616</v>
      </c>
      <c r="X36" s="190">
        <f t="shared" si="1"/>
        <v>68410689</v>
      </c>
      <c r="Y36" s="190">
        <f t="shared" si="1"/>
        <v>-9381073</v>
      </c>
      <c r="Z36" s="191">
        <f>+IF(X36&lt;&gt;0,+(Y36/X36)*100,0)</f>
        <v>-13.712876068241325</v>
      </c>
      <c r="AA36" s="188">
        <f>SUM(AA25:AA35)</f>
        <v>273642750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86439212</v>
      </c>
      <c r="F38" s="106">
        <f t="shared" si="2"/>
        <v>86439212</v>
      </c>
      <c r="G38" s="106">
        <f t="shared" si="2"/>
        <v>15943222</v>
      </c>
      <c r="H38" s="106">
        <f t="shared" si="2"/>
        <v>-10820888</v>
      </c>
      <c r="I38" s="106">
        <f t="shared" si="2"/>
        <v>9877487</v>
      </c>
      <c r="J38" s="106">
        <f t="shared" si="2"/>
        <v>14999821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14999821</v>
      </c>
      <c r="X38" s="106">
        <f>IF(F22=F36,0,X22-X36)</f>
        <v>21609801</v>
      </c>
      <c r="Y38" s="106">
        <f t="shared" si="2"/>
        <v>-6609980</v>
      </c>
      <c r="Z38" s="201">
        <f>+IF(X38&lt;&gt;0,+(Y38/X38)*100,0)</f>
        <v>-30.58788000870531</v>
      </c>
      <c r="AA38" s="199">
        <f>+AA22-AA36</f>
        <v>86439212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30109050</v>
      </c>
      <c r="F39" s="60">
        <v>30109050</v>
      </c>
      <c r="G39" s="60">
        <v>0</v>
      </c>
      <c r="H39" s="60">
        <v>1620039</v>
      </c>
      <c r="I39" s="60">
        <v>53640</v>
      </c>
      <c r="J39" s="60">
        <v>1673679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1673679</v>
      </c>
      <c r="X39" s="60">
        <v>7527263</v>
      </c>
      <c r="Y39" s="60">
        <v>-5853584</v>
      </c>
      <c r="Z39" s="140">
        <v>-77.77</v>
      </c>
      <c r="AA39" s="155">
        <v>30109050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116548262</v>
      </c>
      <c r="F42" s="88">
        <f t="shared" si="3"/>
        <v>116548262</v>
      </c>
      <c r="G42" s="88">
        <f t="shared" si="3"/>
        <v>15943222</v>
      </c>
      <c r="H42" s="88">
        <f t="shared" si="3"/>
        <v>-9200849</v>
      </c>
      <c r="I42" s="88">
        <f t="shared" si="3"/>
        <v>9931127</v>
      </c>
      <c r="J42" s="88">
        <f t="shared" si="3"/>
        <v>16673500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16673500</v>
      </c>
      <c r="X42" s="88">
        <f t="shared" si="3"/>
        <v>29137064</v>
      </c>
      <c r="Y42" s="88">
        <f t="shared" si="3"/>
        <v>-12463564</v>
      </c>
      <c r="Z42" s="208">
        <f>+IF(X42&lt;&gt;0,+(Y42/X42)*100,0)</f>
        <v>-42.77563449769682</v>
      </c>
      <c r="AA42" s="206">
        <f>SUM(AA38:AA41)</f>
        <v>116548262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116548262</v>
      </c>
      <c r="F44" s="77">
        <f t="shared" si="4"/>
        <v>116548262</v>
      </c>
      <c r="G44" s="77">
        <f t="shared" si="4"/>
        <v>15943222</v>
      </c>
      <c r="H44" s="77">
        <f t="shared" si="4"/>
        <v>-9200849</v>
      </c>
      <c r="I44" s="77">
        <f t="shared" si="4"/>
        <v>9931127</v>
      </c>
      <c r="J44" s="77">
        <f t="shared" si="4"/>
        <v>16673500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16673500</v>
      </c>
      <c r="X44" s="77">
        <f t="shared" si="4"/>
        <v>29137064</v>
      </c>
      <c r="Y44" s="77">
        <f t="shared" si="4"/>
        <v>-12463564</v>
      </c>
      <c r="Z44" s="212">
        <f>+IF(X44&lt;&gt;0,+(Y44/X44)*100,0)</f>
        <v>-42.77563449769682</v>
      </c>
      <c r="AA44" s="210">
        <f>+AA42-AA43</f>
        <v>116548262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116548262</v>
      </c>
      <c r="F46" s="88">
        <f t="shared" si="5"/>
        <v>116548262</v>
      </c>
      <c r="G46" s="88">
        <f t="shared" si="5"/>
        <v>15943222</v>
      </c>
      <c r="H46" s="88">
        <f t="shared" si="5"/>
        <v>-9200849</v>
      </c>
      <c r="I46" s="88">
        <f t="shared" si="5"/>
        <v>9931127</v>
      </c>
      <c r="J46" s="88">
        <f t="shared" si="5"/>
        <v>16673500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16673500</v>
      </c>
      <c r="X46" s="88">
        <f t="shared" si="5"/>
        <v>29137064</v>
      </c>
      <c r="Y46" s="88">
        <f t="shared" si="5"/>
        <v>-12463564</v>
      </c>
      <c r="Z46" s="208">
        <f>+IF(X46&lt;&gt;0,+(Y46/X46)*100,0)</f>
        <v>-42.77563449769682</v>
      </c>
      <c r="AA46" s="206">
        <f>SUM(AA44:AA45)</f>
        <v>116548262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116548262</v>
      </c>
      <c r="F48" s="219">
        <f t="shared" si="6"/>
        <v>116548262</v>
      </c>
      <c r="G48" s="219">
        <f t="shared" si="6"/>
        <v>15943222</v>
      </c>
      <c r="H48" s="220">
        <f t="shared" si="6"/>
        <v>-9200849</v>
      </c>
      <c r="I48" s="220">
        <f t="shared" si="6"/>
        <v>9931127</v>
      </c>
      <c r="J48" s="220">
        <f t="shared" si="6"/>
        <v>16673500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16673500</v>
      </c>
      <c r="X48" s="220">
        <f t="shared" si="6"/>
        <v>29137064</v>
      </c>
      <c r="Y48" s="220">
        <f t="shared" si="6"/>
        <v>-12463564</v>
      </c>
      <c r="Z48" s="221">
        <f>+IF(X48&lt;&gt;0,+(Y48/X48)*100,0)</f>
        <v>-42.77563449769682</v>
      </c>
      <c r="AA48" s="222">
        <f>SUM(AA46:AA47)</f>
        <v>116548262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66200</v>
      </c>
      <c r="F5" s="100">
        <f t="shared" si="0"/>
        <v>66200</v>
      </c>
      <c r="G5" s="100">
        <f t="shared" si="0"/>
        <v>32091</v>
      </c>
      <c r="H5" s="100">
        <f t="shared" si="0"/>
        <v>18571</v>
      </c>
      <c r="I5" s="100">
        <f t="shared" si="0"/>
        <v>19201</v>
      </c>
      <c r="J5" s="100">
        <f t="shared" si="0"/>
        <v>69863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69863</v>
      </c>
      <c r="X5" s="100">
        <f t="shared" si="0"/>
        <v>16550</v>
      </c>
      <c r="Y5" s="100">
        <f t="shared" si="0"/>
        <v>53313</v>
      </c>
      <c r="Z5" s="137">
        <f>+IF(X5&lt;&gt;0,+(Y5/X5)*100,0)</f>
        <v>322.13293051359517</v>
      </c>
      <c r="AA5" s="153">
        <f>SUM(AA6:AA8)</f>
        <v>66200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48700</v>
      </c>
      <c r="F7" s="159">
        <v>48700</v>
      </c>
      <c r="G7" s="159">
        <v>21320</v>
      </c>
      <c r="H7" s="159">
        <v>18571</v>
      </c>
      <c r="I7" s="159">
        <v>19201</v>
      </c>
      <c r="J7" s="159">
        <v>59092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59092</v>
      </c>
      <c r="X7" s="159">
        <v>12175</v>
      </c>
      <c r="Y7" s="159">
        <v>46917</v>
      </c>
      <c r="Z7" s="141">
        <v>385.36</v>
      </c>
      <c r="AA7" s="225">
        <v>48700</v>
      </c>
    </row>
    <row r="8" spans="1:27" ht="13.5">
      <c r="A8" s="138" t="s">
        <v>77</v>
      </c>
      <c r="B8" s="136"/>
      <c r="C8" s="155"/>
      <c r="D8" s="155"/>
      <c r="E8" s="156">
        <v>17500</v>
      </c>
      <c r="F8" s="60">
        <v>17500</v>
      </c>
      <c r="G8" s="60">
        <v>10771</v>
      </c>
      <c r="H8" s="60"/>
      <c r="I8" s="60"/>
      <c r="J8" s="60">
        <v>10771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10771</v>
      </c>
      <c r="X8" s="60">
        <v>4375</v>
      </c>
      <c r="Y8" s="60">
        <v>6396</v>
      </c>
      <c r="Z8" s="140">
        <v>146.19</v>
      </c>
      <c r="AA8" s="62">
        <v>17500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3288750</v>
      </c>
      <c r="F9" s="100">
        <f t="shared" si="1"/>
        <v>3288750</v>
      </c>
      <c r="G9" s="100">
        <f t="shared" si="1"/>
        <v>0</v>
      </c>
      <c r="H9" s="100">
        <f t="shared" si="1"/>
        <v>0</v>
      </c>
      <c r="I9" s="100">
        <f t="shared" si="1"/>
        <v>70086</v>
      </c>
      <c r="J9" s="100">
        <f t="shared" si="1"/>
        <v>70086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70086</v>
      </c>
      <c r="X9" s="100">
        <f t="shared" si="1"/>
        <v>822188</v>
      </c>
      <c r="Y9" s="100">
        <f t="shared" si="1"/>
        <v>-752102</v>
      </c>
      <c r="Z9" s="137">
        <f>+IF(X9&lt;&gt;0,+(Y9/X9)*100,0)</f>
        <v>-91.47567223068204</v>
      </c>
      <c r="AA9" s="102">
        <f>SUM(AA10:AA14)</f>
        <v>3288750</v>
      </c>
    </row>
    <row r="10" spans="1:27" ht="13.5">
      <c r="A10" s="138" t="s">
        <v>79</v>
      </c>
      <c r="B10" s="136"/>
      <c r="C10" s="155"/>
      <c r="D10" s="155"/>
      <c r="E10" s="156">
        <v>3288750</v>
      </c>
      <c r="F10" s="60">
        <v>3288750</v>
      </c>
      <c r="G10" s="60"/>
      <c r="H10" s="60"/>
      <c r="I10" s="60">
        <v>27899</v>
      </c>
      <c r="J10" s="60">
        <v>27899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27899</v>
      </c>
      <c r="X10" s="60">
        <v>822188</v>
      </c>
      <c r="Y10" s="60">
        <v>-794289</v>
      </c>
      <c r="Z10" s="140">
        <v>-96.61</v>
      </c>
      <c r="AA10" s="62">
        <v>3288750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24932</v>
      </c>
      <c r="J12" s="60">
        <v>24932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24932</v>
      </c>
      <c r="X12" s="60"/>
      <c r="Y12" s="60">
        <v>24932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>
        <v>16074</v>
      </c>
      <c r="J13" s="60">
        <v>16074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16074</v>
      </c>
      <c r="X13" s="60"/>
      <c r="Y13" s="60">
        <v>16074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1181</v>
      </c>
      <c r="J14" s="159">
        <v>1181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1181</v>
      </c>
      <c r="X14" s="159"/>
      <c r="Y14" s="159">
        <v>1181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3825000</v>
      </c>
      <c r="F15" s="100">
        <f t="shared" si="2"/>
        <v>3825000</v>
      </c>
      <c r="G15" s="100">
        <f t="shared" si="2"/>
        <v>1714436</v>
      </c>
      <c r="H15" s="100">
        <f t="shared" si="2"/>
        <v>1549609</v>
      </c>
      <c r="I15" s="100">
        <f t="shared" si="2"/>
        <v>226219</v>
      </c>
      <c r="J15" s="100">
        <f t="shared" si="2"/>
        <v>3490264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3490264</v>
      </c>
      <c r="X15" s="100">
        <f t="shared" si="2"/>
        <v>956250</v>
      </c>
      <c r="Y15" s="100">
        <f t="shared" si="2"/>
        <v>2534014</v>
      </c>
      <c r="Z15" s="137">
        <f>+IF(X15&lt;&gt;0,+(Y15/X15)*100,0)</f>
        <v>264.99492810457514</v>
      </c>
      <c r="AA15" s="102">
        <f>SUM(AA16:AA18)</f>
        <v>3825000</v>
      </c>
    </row>
    <row r="16" spans="1:27" ht="13.5">
      <c r="A16" s="138" t="s">
        <v>85</v>
      </c>
      <c r="B16" s="136"/>
      <c r="C16" s="155"/>
      <c r="D16" s="155"/>
      <c r="E16" s="156">
        <v>25000</v>
      </c>
      <c r="F16" s="60">
        <v>25000</v>
      </c>
      <c r="G16" s="60">
        <v>37373</v>
      </c>
      <c r="H16" s="60"/>
      <c r="I16" s="60">
        <v>1754</v>
      </c>
      <c r="J16" s="60">
        <v>39127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39127</v>
      </c>
      <c r="X16" s="60">
        <v>6250</v>
      </c>
      <c r="Y16" s="60">
        <v>32877</v>
      </c>
      <c r="Z16" s="140">
        <v>526.03</v>
      </c>
      <c r="AA16" s="62">
        <v>25000</v>
      </c>
    </row>
    <row r="17" spans="1:27" ht="13.5">
      <c r="A17" s="138" t="s">
        <v>86</v>
      </c>
      <c r="B17" s="136"/>
      <c r="C17" s="155"/>
      <c r="D17" s="155"/>
      <c r="E17" s="156">
        <v>3800000</v>
      </c>
      <c r="F17" s="60">
        <v>3800000</v>
      </c>
      <c r="G17" s="60">
        <v>1677063</v>
      </c>
      <c r="H17" s="60">
        <v>1549609</v>
      </c>
      <c r="I17" s="60">
        <v>224465</v>
      </c>
      <c r="J17" s="60">
        <v>3451137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3451137</v>
      </c>
      <c r="X17" s="60">
        <v>950000</v>
      </c>
      <c r="Y17" s="60">
        <v>2501137</v>
      </c>
      <c r="Z17" s="140">
        <v>263.28</v>
      </c>
      <c r="AA17" s="62">
        <v>3800000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28146600</v>
      </c>
      <c r="F19" s="100">
        <f t="shared" si="3"/>
        <v>28146600</v>
      </c>
      <c r="G19" s="100">
        <f t="shared" si="3"/>
        <v>1813052</v>
      </c>
      <c r="H19" s="100">
        <f t="shared" si="3"/>
        <v>-1433359</v>
      </c>
      <c r="I19" s="100">
        <f t="shared" si="3"/>
        <v>1341733</v>
      </c>
      <c r="J19" s="100">
        <f t="shared" si="3"/>
        <v>1721426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1721426</v>
      </c>
      <c r="X19" s="100">
        <f t="shared" si="3"/>
        <v>7036650</v>
      </c>
      <c r="Y19" s="100">
        <f t="shared" si="3"/>
        <v>-5315224</v>
      </c>
      <c r="Z19" s="137">
        <f>+IF(X19&lt;&gt;0,+(Y19/X19)*100,0)</f>
        <v>-75.536285021992</v>
      </c>
      <c r="AA19" s="102">
        <f>SUM(AA20:AA23)</f>
        <v>28146600</v>
      </c>
    </row>
    <row r="20" spans="1:27" ht="13.5">
      <c r="A20" s="138" t="s">
        <v>89</v>
      </c>
      <c r="B20" s="136"/>
      <c r="C20" s="155"/>
      <c r="D20" s="155"/>
      <c r="E20" s="156">
        <v>4500000</v>
      </c>
      <c r="F20" s="60">
        <v>4500000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1125000</v>
      </c>
      <c r="Y20" s="60">
        <v>-1125000</v>
      </c>
      <c r="Z20" s="140">
        <v>-100</v>
      </c>
      <c r="AA20" s="62">
        <v>4500000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35539</v>
      </c>
      <c r="I21" s="60">
        <v>24500</v>
      </c>
      <c r="J21" s="60">
        <v>60039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60039</v>
      </c>
      <c r="X21" s="60"/>
      <c r="Y21" s="60">
        <v>60039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21871600</v>
      </c>
      <c r="F22" s="159">
        <v>21871600</v>
      </c>
      <c r="G22" s="159">
        <v>1813052</v>
      </c>
      <c r="H22" s="159">
        <v>-1468898</v>
      </c>
      <c r="I22" s="159">
        <v>1317233</v>
      </c>
      <c r="J22" s="159">
        <v>1661387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1661387</v>
      </c>
      <c r="X22" s="159">
        <v>5467900</v>
      </c>
      <c r="Y22" s="159">
        <v>-3806513</v>
      </c>
      <c r="Z22" s="141">
        <v>-69.62</v>
      </c>
      <c r="AA22" s="225">
        <v>21871600</v>
      </c>
    </row>
    <row r="23" spans="1:27" ht="13.5">
      <c r="A23" s="138" t="s">
        <v>92</v>
      </c>
      <c r="B23" s="136"/>
      <c r="C23" s="155"/>
      <c r="D23" s="155"/>
      <c r="E23" s="156">
        <v>1775000</v>
      </c>
      <c r="F23" s="60">
        <v>1775000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443750</v>
      </c>
      <c r="Y23" s="60">
        <v>-443750</v>
      </c>
      <c r="Z23" s="140">
        <v>-100</v>
      </c>
      <c r="AA23" s="62">
        <v>1775000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35326550</v>
      </c>
      <c r="F25" s="219">
        <f t="shared" si="4"/>
        <v>35326550</v>
      </c>
      <c r="G25" s="219">
        <f t="shared" si="4"/>
        <v>3559579</v>
      </c>
      <c r="H25" s="219">
        <f t="shared" si="4"/>
        <v>134821</v>
      </c>
      <c r="I25" s="219">
        <f t="shared" si="4"/>
        <v>1657239</v>
      </c>
      <c r="J25" s="219">
        <f t="shared" si="4"/>
        <v>5351639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5351639</v>
      </c>
      <c r="X25" s="219">
        <f t="shared" si="4"/>
        <v>8831638</v>
      </c>
      <c r="Y25" s="219">
        <f t="shared" si="4"/>
        <v>-3479999</v>
      </c>
      <c r="Z25" s="231">
        <f>+IF(X25&lt;&gt;0,+(Y25/X25)*100,0)</f>
        <v>-39.4037776457776</v>
      </c>
      <c r="AA25" s="232">
        <f>+AA5+AA9+AA15+AA19+AA24</f>
        <v>35326550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8879950</v>
      </c>
      <c r="F28" s="60">
        <v>8879950</v>
      </c>
      <c r="G28" s="60">
        <v>58220</v>
      </c>
      <c r="H28" s="60">
        <v>134821</v>
      </c>
      <c r="I28" s="60">
        <v>19201</v>
      </c>
      <c r="J28" s="60">
        <v>212242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212242</v>
      </c>
      <c r="X28" s="60">
        <v>2219988</v>
      </c>
      <c r="Y28" s="60">
        <v>-2007746</v>
      </c>
      <c r="Z28" s="140">
        <v>-90.44</v>
      </c>
      <c r="AA28" s="155">
        <v>8879950</v>
      </c>
    </row>
    <row r="29" spans="1:27" ht="13.5">
      <c r="A29" s="234" t="s">
        <v>134</v>
      </c>
      <c r="B29" s="136"/>
      <c r="C29" s="155"/>
      <c r="D29" s="155"/>
      <c r="E29" s="156">
        <v>21871600</v>
      </c>
      <c r="F29" s="60">
        <v>21871600</v>
      </c>
      <c r="G29" s="60">
        <v>1813052</v>
      </c>
      <c r="H29" s="60"/>
      <c r="I29" s="60">
        <v>1405176</v>
      </c>
      <c r="J29" s="60">
        <v>3218228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3218228</v>
      </c>
      <c r="X29" s="60">
        <v>5467900</v>
      </c>
      <c r="Y29" s="60">
        <v>-2249672</v>
      </c>
      <c r="Z29" s="140">
        <v>-41.14</v>
      </c>
      <c r="AA29" s="62">
        <v>21871600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2800000</v>
      </c>
      <c r="F31" s="60">
        <v>2800000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700000</v>
      </c>
      <c r="Y31" s="60">
        <v>-700000</v>
      </c>
      <c r="Z31" s="140">
        <v>-100</v>
      </c>
      <c r="AA31" s="62">
        <v>2800000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33551550</v>
      </c>
      <c r="F32" s="77">
        <f t="shared" si="5"/>
        <v>33551550</v>
      </c>
      <c r="G32" s="77">
        <f t="shared" si="5"/>
        <v>1871272</v>
      </c>
      <c r="H32" s="77">
        <f t="shared" si="5"/>
        <v>134821</v>
      </c>
      <c r="I32" s="77">
        <f t="shared" si="5"/>
        <v>1424377</v>
      </c>
      <c r="J32" s="77">
        <f t="shared" si="5"/>
        <v>3430470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3430470</v>
      </c>
      <c r="X32" s="77">
        <f t="shared" si="5"/>
        <v>8387888</v>
      </c>
      <c r="Y32" s="77">
        <f t="shared" si="5"/>
        <v>-4957418</v>
      </c>
      <c r="Z32" s="212">
        <f>+IF(X32&lt;&gt;0,+(Y32/X32)*100,0)</f>
        <v>-59.10210055260633</v>
      </c>
      <c r="AA32" s="79">
        <f>SUM(AA28:AA31)</f>
        <v>33551550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1775000</v>
      </c>
      <c r="F33" s="60">
        <v>1775000</v>
      </c>
      <c r="G33" s="60">
        <v>1688307</v>
      </c>
      <c r="H33" s="60"/>
      <c r="I33" s="60">
        <v>232862</v>
      </c>
      <c r="J33" s="60">
        <v>1921169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1921169</v>
      </c>
      <c r="X33" s="60">
        <v>443750</v>
      </c>
      <c r="Y33" s="60">
        <v>1477419</v>
      </c>
      <c r="Z33" s="140">
        <v>332.94</v>
      </c>
      <c r="AA33" s="62">
        <v>1775000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35326550</v>
      </c>
      <c r="F36" s="220">
        <f t="shared" si="6"/>
        <v>35326550</v>
      </c>
      <c r="G36" s="220">
        <f t="shared" si="6"/>
        <v>3559579</v>
      </c>
      <c r="H36" s="220">
        <f t="shared" si="6"/>
        <v>134821</v>
      </c>
      <c r="I36" s="220">
        <f t="shared" si="6"/>
        <v>1657239</v>
      </c>
      <c r="J36" s="220">
        <f t="shared" si="6"/>
        <v>5351639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5351639</v>
      </c>
      <c r="X36" s="220">
        <f t="shared" si="6"/>
        <v>8831638</v>
      </c>
      <c r="Y36" s="220">
        <f t="shared" si="6"/>
        <v>-3479999</v>
      </c>
      <c r="Z36" s="221">
        <f>+IF(X36&lt;&gt;0,+(Y36/X36)*100,0)</f>
        <v>-39.4037776457776</v>
      </c>
      <c r="AA36" s="239">
        <f>SUM(AA32:AA35)</f>
        <v>35326550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34153</v>
      </c>
      <c r="F6" s="60">
        <v>34153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8538</v>
      </c>
      <c r="Y6" s="60">
        <v>-8538</v>
      </c>
      <c r="Z6" s="140">
        <v>-100</v>
      </c>
      <c r="AA6" s="62">
        <v>34153</v>
      </c>
    </row>
    <row r="7" spans="1:27" ht="13.5">
      <c r="A7" s="249" t="s">
        <v>144</v>
      </c>
      <c r="B7" s="182"/>
      <c r="C7" s="155"/>
      <c r="D7" s="155"/>
      <c r="E7" s="59">
        <v>5739</v>
      </c>
      <c r="F7" s="60">
        <v>5739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1435</v>
      </c>
      <c r="Y7" s="60">
        <v>-1435</v>
      </c>
      <c r="Z7" s="140">
        <v>-100</v>
      </c>
      <c r="AA7" s="62">
        <v>5739</v>
      </c>
    </row>
    <row r="8" spans="1:27" ht="13.5">
      <c r="A8" s="249" t="s">
        <v>145</v>
      </c>
      <c r="B8" s="182"/>
      <c r="C8" s="155"/>
      <c r="D8" s="155"/>
      <c r="E8" s="59">
        <v>15454</v>
      </c>
      <c r="F8" s="60">
        <v>15454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3864</v>
      </c>
      <c r="Y8" s="60">
        <v>-3864</v>
      </c>
      <c r="Z8" s="140">
        <v>-100</v>
      </c>
      <c r="AA8" s="62">
        <v>15454</v>
      </c>
    </row>
    <row r="9" spans="1:27" ht="13.5">
      <c r="A9" s="249" t="s">
        <v>146</v>
      </c>
      <c r="B9" s="182"/>
      <c r="C9" s="155"/>
      <c r="D9" s="155"/>
      <c r="E9" s="59">
        <v>8281</v>
      </c>
      <c r="F9" s="60">
        <v>8281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2070</v>
      </c>
      <c r="Y9" s="60">
        <v>-2070</v>
      </c>
      <c r="Z9" s="140">
        <v>-100</v>
      </c>
      <c r="AA9" s="62">
        <v>8281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198</v>
      </c>
      <c r="F11" s="60">
        <v>198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</v>
      </c>
      <c r="Y11" s="60">
        <v>-50</v>
      </c>
      <c r="Z11" s="140">
        <v>-100</v>
      </c>
      <c r="AA11" s="62">
        <v>198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63825</v>
      </c>
      <c r="F12" s="73">
        <f t="shared" si="0"/>
        <v>63825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15957</v>
      </c>
      <c r="Y12" s="73">
        <f t="shared" si="0"/>
        <v>-15957</v>
      </c>
      <c r="Z12" s="170">
        <f>+IF(X12&lt;&gt;0,+(Y12/X12)*100,0)</f>
        <v>-100</v>
      </c>
      <c r="AA12" s="74">
        <f>SUM(AA6:AA11)</f>
        <v>63825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86</v>
      </c>
      <c r="F16" s="60">
        <v>86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22</v>
      </c>
      <c r="Y16" s="159">
        <v>-22</v>
      </c>
      <c r="Z16" s="141">
        <v>-100</v>
      </c>
      <c r="AA16" s="225">
        <v>86</v>
      </c>
    </row>
    <row r="17" spans="1:27" ht="13.5">
      <c r="A17" s="249" t="s">
        <v>152</v>
      </c>
      <c r="B17" s="182"/>
      <c r="C17" s="155"/>
      <c r="D17" s="155"/>
      <c r="E17" s="59">
        <v>12414</v>
      </c>
      <c r="F17" s="60">
        <v>12414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3104</v>
      </c>
      <c r="Y17" s="60">
        <v>-3104</v>
      </c>
      <c r="Z17" s="140">
        <v>-100</v>
      </c>
      <c r="AA17" s="62">
        <v>12414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88134</v>
      </c>
      <c r="F19" s="60">
        <v>88134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22034</v>
      </c>
      <c r="Y19" s="60">
        <v>-22034</v>
      </c>
      <c r="Z19" s="140">
        <v>-100</v>
      </c>
      <c r="AA19" s="62">
        <v>88134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948</v>
      </c>
      <c r="F22" s="60">
        <v>948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237</v>
      </c>
      <c r="Y22" s="60">
        <v>-237</v>
      </c>
      <c r="Z22" s="140">
        <v>-100</v>
      </c>
      <c r="AA22" s="62">
        <v>948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101582</v>
      </c>
      <c r="F24" s="77">
        <f t="shared" si="1"/>
        <v>101582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25397</v>
      </c>
      <c r="Y24" s="77">
        <f t="shared" si="1"/>
        <v>-25397</v>
      </c>
      <c r="Z24" s="212">
        <f>+IF(X24&lt;&gt;0,+(Y24/X24)*100,0)</f>
        <v>-100</v>
      </c>
      <c r="AA24" s="79">
        <f>SUM(AA15:AA23)</f>
        <v>101582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165407</v>
      </c>
      <c r="F25" s="73">
        <f t="shared" si="2"/>
        <v>165407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41354</v>
      </c>
      <c r="Y25" s="73">
        <f t="shared" si="2"/>
        <v>-41354</v>
      </c>
      <c r="Z25" s="170">
        <f>+IF(X25&lt;&gt;0,+(Y25/X25)*100,0)</f>
        <v>-100</v>
      </c>
      <c r="AA25" s="74">
        <f>+AA12+AA24</f>
        <v>165407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3330</v>
      </c>
      <c r="F30" s="60">
        <v>3330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833</v>
      </c>
      <c r="Y30" s="60">
        <v>-833</v>
      </c>
      <c r="Z30" s="140">
        <v>-100</v>
      </c>
      <c r="AA30" s="62">
        <v>3330</v>
      </c>
    </row>
    <row r="31" spans="1:27" ht="13.5">
      <c r="A31" s="249" t="s">
        <v>163</v>
      </c>
      <c r="B31" s="182"/>
      <c r="C31" s="155"/>
      <c r="D31" s="155"/>
      <c r="E31" s="59">
        <v>1750</v>
      </c>
      <c r="F31" s="60">
        <v>1750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438</v>
      </c>
      <c r="Y31" s="60">
        <v>-438</v>
      </c>
      <c r="Z31" s="140">
        <v>-100</v>
      </c>
      <c r="AA31" s="62">
        <v>1750</v>
      </c>
    </row>
    <row r="32" spans="1:27" ht="13.5">
      <c r="A32" s="249" t="s">
        <v>164</v>
      </c>
      <c r="B32" s="182"/>
      <c r="C32" s="155"/>
      <c r="D32" s="155"/>
      <c r="E32" s="59">
        <v>48033</v>
      </c>
      <c r="F32" s="60">
        <v>48033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12008</v>
      </c>
      <c r="Y32" s="60">
        <v>-12008</v>
      </c>
      <c r="Z32" s="140">
        <v>-100</v>
      </c>
      <c r="AA32" s="62">
        <v>48033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53113</v>
      </c>
      <c r="F34" s="73">
        <f t="shared" si="3"/>
        <v>53113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13279</v>
      </c>
      <c r="Y34" s="73">
        <f t="shared" si="3"/>
        <v>-13279</v>
      </c>
      <c r="Z34" s="170">
        <f>+IF(X34&lt;&gt;0,+(Y34/X34)*100,0)</f>
        <v>-100</v>
      </c>
      <c r="AA34" s="74">
        <f>SUM(AA29:AA33)</f>
        <v>53113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28561</v>
      </c>
      <c r="F37" s="60">
        <v>28561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7140</v>
      </c>
      <c r="Y37" s="60">
        <v>-7140</v>
      </c>
      <c r="Z37" s="140">
        <v>-100</v>
      </c>
      <c r="AA37" s="62">
        <v>28561</v>
      </c>
    </row>
    <row r="38" spans="1:27" ht="13.5">
      <c r="A38" s="249" t="s">
        <v>165</v>
      </c>
      <c r="B38" s="182"/>
      <c r="C38" s="155"/>
      <c r="D38" s="155"/>
      <c r="E38" s="59">
        <v>50701</v>
      </c>
      <c r="F38" s="60">
        <v>50701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12675</v>
      </c>
      <c r="Y38" s="60">
        <v>-12675</v>
      </c>
      <c r="Z38" s="140">
        <v>-100</v>
      </c>
      <c r="AA38" s="62">
        <v>50701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79262</v>
      </c>
      <c r="F39" s="77">
        <f t="shared" si="4"/>
        <v>79262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19815</v>
      </c>
      <c r="Y39" s="77">
        <f t="shared" si="4"/>
        <v>-19815</v>
      </c>
      <c r="Z39" s="212">
        <f>+IF(X39&lt;&gt;0,+(Y39/X39)*100,0)</f>
        <v>-100</v>
      </c>
      <c r="AA39" s="79">
        <f>SUM(AA37:AA38)</f>
        <v>79262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132375</v>
      </c>
      <c r="F40" s="73">
        <f t="shared" si="5"/>
        <v>132375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33094</v>
      </c>
      <c r="Y40" s="73">
        <f t="shared" si="5"/>
        <v>-33094</v>
      </c>
      <c r="Z40" s="170">
        <f>+IF(X40&lt;&gt;0,+(Y40/X40)*100,0)</f>
        <v>-100</v>
      </c>
      <c r="AA40" s="74">
        <f>+AA34+AA39</f>
        <v>132375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33032</v>
      </c>
      <c r="F42" s="259">
        <f t="shared" si="6"/>
        <v>33032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8260</v>
      </c>
      <c r="Y42" s="259">
        <f t="shared" si="6"/>
        <v>-8260</v>
      </c>
      <c r="Z42" s="260">
        <f>+IF(X42&lt;&gt;0,+(Y42/X42)*100,0)</f>
        <v>-100</v>
      </c>
      <c r="AA42" s="261">
        <f>+AA25-AA40</f>
        <v>33032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33032</v>
      </c>
      <c r="F45" s="60">
        <v>33032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8258</v>
      </c>
      <c r="Y45" s="60">
        <v>-8258</v>
      </c>
      <c r="Z45" s="139">
        <v>-100</v>
      </c>
      <c r="AA45" s="62">
        <v>33032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33032</v>
      </c>
      <c r="F48" s="219">
        <f t="shared" si="7"/>
        <v>33032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8258</v>
      </c>
      <c r="Y48" s="219">
        <f t="shared" si="7"/>
        <v>-8258</v>
      </c>
      <c r="Z48" s="265">
        <f>+IF(X48&lt;&gt;0,+(Y48/X48)*100,0)</f>
        <v>-100</v>
      </c>
      <c r="AA48" s="232">
        <f>SUM(AA45:AA47)</f>
        <v>33032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210612000</v>
      </c>
      <c r="F6" s="60">
        <v>210612000</v>
      </c>
      <c r="G6" s="60">
        <v>42466826</v>
      </c>
      <c r="H6" s="60">
        <v>22761007</v>
      </c>
      <c r="I6" s="60">
        <v>22698570</v>
      </c>
      <c r="J6" s="60">
        <v>87926403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87926403</v>
      </c>
      <c r="X6" s="60">
        <v>51255007</v>
      </c>
      <c r="Y6" s="60">
        <v>36671396</v>
      </c>
      <c r="Z6" s="140">
        <v>71.55</v>
      </c>
      <c r="AA6" s="62">
        <v>210612000</v>
      </c>
    </row>
    <row r="7" spans="1:27" ht="13.5">
      <c r="A7" s="249" t="s">
        <v>178</v>
      </c>
      <c r="B7" s="182"/>
      <c r="C7" s="155"/>
      <c r="D7" s="155"/>
      <c r="E7" s="59">
        <v>63545000</v>
      </c>
      <c r="F7" s="60">
        <v>63545000</v>
      </c>
      <c r="G7" s="60">
        <v>22161000</v>
      </c>
      <c r="H7" s="60">
        <v>1213552</v>
      </c>
      <c r="I7" s="60">
        <v>1030204</v>
      </c>
      <c r="J7" s="60">
        <v>24404756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24404756</v>
      </c>
      <c r="X7" s="60">
        <v>8784266</v>
      </c>
      <c r="Y7" s="60">
        <v>15620490</v>
      </c>
      <c r="Z7" s="140">
        <v>177.82</v>
      </c>
      <c r="AA7" s="62">
        <v>63545000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>
        <v>1620039</v>
      </c>
      <c r="I8" s="60">
        <v>1431677</v>
      </c>
      <c r="J8" s="60">
        <v>3051716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3051716</v>
      </c>
      <c r="X8" s="60"/>
      <c r="Y8" s="60">
        <v>3051716</v>
      </c>
      <c r="Z8" s="140"/>
      <c r="AA8" s="62"/>
    </row>
    <row r="9" spans="1:27" ht="13.5">
      <c r="A9" s="249" t="s">
        <v>180</v>
      </c>
      <c r="B9" s="182"/>
      <c r="C9" s="155"/>
      <c r="D9" s="155"/>
      <c r="E9" s="59">
        <v>3456000</v>
      </c>
      <c r="F9" s="60">
        <v>3456000</v>
      </c>
      <c r="G9" s="60">
        <v>252727</v>
      </c>
      <c r="H9" s="60">
        <v>258518</v>
      </c>
      <c r="I9" s="60">
        <v>258892</v>
      </c>
      <c r="J9" s="60">
        <v>770137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770137</v>
      </c>
      <c r="X9" s="60">
        <v>1085424</v>
      </c>
      <c r="Y9" s="60">
        <v>-315287</v>
      </c>
      <c r="Z9" s="140">
        <v>-29.05</v>
      </c>
      <c r="AA9" s="62">
        <v>3456000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-156498333</v>
      </c>
      <c r="F12" s="60">
        <v>-156498333</v>
      </c>
      <c r="G12" s="60">
        <v>-61681578</v>
      </c>
      <c r="H12" s="60">
        <v>-18468438</v>
      </c>
      <c r="I12" s="60">
        <v>-18064833</v>
      </c>
      <c r="J12" s="60">
        <v>-98214849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-98214849</v>
      </c>
      <c r="X12" s="60">
        <v>-43560817</v>
      </c>
      <c r="Y12" s="60">
        <v>-54654032</v>
      </c>
      <c r="Z12" s="140">
        <v>125.47</v>
      </c>
      <c r="AA12" s="62">
        <v>-156498333</v>
      </c>
    </row>
    <row r="13" spans="1:27" ht="13.5">
      <c r="A13" s="249" t="s">
        <v>40</v>
      </c>
      <c r="B13" s="182"/>
      <c r="C13" s="155"/>
      <c r="D13" s="155"/>
      <c r="E13" s="59">
        <v>-1484000</v>
      </c>
      <c r="F13" s="60">
        <v>-1484000</v>
      </c>
      <c r="G13" s="60">
        <v>-54912</v>
      </c>
      <c r="H13" s="60">
        <v>-47613</v>
      </c>
      <c r="I13" s="60">
        <v>-46860</v>
      </c>
      <c r="J13" s="60">
        <v>-149385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-149385</v>
      </c>
      <c r="X13" s="60">
        <v>-1155908</v>
      </c>
      <c r="Y13" s="60">
        <v>1006523</v>
      </c>
      <c r="Z13" s="140">
        <v>-87.08</v>
      </c>
      <c r="AA13" s="62">
        <v>-1484000</v>
      </c>
    </row>
    <row r="14" spans="1:27" ht="13.5">
      <c r="A14" s="249" t="s">
        <v>42</v>
      </c>
      <c r="B14" s="182"/>
      <c r="C14" s="155"/>
      <c r="D14" s="155"/>
      <c r="E14" s="59">
        <v>-895000</v>
      </c>
      <c r="F14" s="60">
        <v>-895000</v>
      </c>
      <c r="G14" s="60">
        <v>-3303082</v>
      </c>
      <c r="H14" s="60">
        <v>-3207886</v>
      </c>
      <c r="I14" s="60">
        <v>-3180327</v>
      </c>
      <c r="J14" s="60">
        <v>-9691295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-9691295</v>
      </c>
      <c r="X14" s="60">
        <v>-146596</v>
      </c>
      <c r="Y14" s="60">
        <v>-9544699</v>
      </c>
      <c r="Z14" s="140">
        <v>6510.89</v>
      </c>
      <c r="AA14" s="62">
        <v>-895000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118735667</v>
      </c>
      <c r="F15" s="73">
        <f t="shared" si="0"/>
        <v>118735667</v>
      </c>
      <c r="G15" s="73">
        <f t="shared" si="0"/>
        <v>-159019</v>
      </c>
      <c r="H15" s="73">
        <f t="shared" si="0"/>
        <v>4129179</v>
      </c>
      <c r="I15" s="73">
        <f t="shared" si="0"/>
        <v>4127323</v>
      </c>
      <c r="J15" s="73">
        <f t="shared" si="0"/>
        <v>8097483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8097483</v>
      </c>
      <c r="X15" s="73">
        <f t="shared" si="0"/>
        <v>16261376</v>
      </c>
      <c r="Y15" s="73">
        <f t="shared" si="0"/>
        <v>-8163893</v>
      </c>
      <c r="Z15" s="170">
        <f>+IF(X15&lt;&gt;0,+(Y15/X15)*100,0)</f>
        <v>-50.204195512114104</v>
      </c>
      <c r="AA15" s="74">
        <f>SUM(AA6:AA14)</f>
        <v>118735667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23246</v>
      </c>
      <c r="J19" s="60">
        <v>23246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23246</v>
      </c>
      <c r="X19" s="60"/>
      <c r="Y19" s="159">
        <v>23246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-5535000</v>
      </c>
      <c r="F22" s="60">
        <v>-5535000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-1414000</v>
      </c>
      <c r="Y22" s="60">
        <v>1414000</v>
      </c>
      <c r="Z22" s="140">
        <v>-100</v>
      </c>
      <c r="AA22" s="62">
        <v>-5535000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-12056000</v>
      </c>
      <c r="F24" s="60">
        <v>-12056000</v>
      </c>
      <c r="G24" s="60">
        <v>-3559579</v>
      </c>
      <c r="H24" s="60">
        <v>-134820</v>
      </c>
      <c r="I24" s="60">
        <v>-1657239</v>
      </c>
      <c r="J24" s="60">
        <v>-5351638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-5351638</v>
      </c>
      <c r="X24" s="60">
        <v>-3080000</v>
      </c>
      <c r="Y24" s="60">
        <v>-2271638</v>
      </c>
      <c r="Z24" s="140">
        <v>73.75</v>
      </c>
      <c r="AA24" s="62">
        <v>-12056000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-17591000</v>
      </c>
      <c r="F25" s="73">
        <f t="shared" si="1"/>
        <v>-17591000</v>
      </c>
      <c r="G25" s="73">
        <f t="shared" si="1"/>
        <v>-3559579</v>
      </c>
      <c r="H25" s="73">
        <f t="shared" si="1"/>
        <v>-134820</v>
      </c>
      <c r="I25" s="73">
        <f t="shared" si="1"/>
        <v>-1633993</v>
      </c>
      <c r="J25" s="73">
        <f t="shared" si="1"/>
        <v>-5328392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-5328392</v>
      </c>
      <c r="X25" s="73">
        <f t="shared" si="1"/>
        <v>-4494000</v>
      </c>
      <c r="Y25" s="73">
        <f t="shared" si="1"/>
        <v>-834392</v>
      </c>
      <c r="Z25" s="170">
        <f>+IF(X25&lt;&gt;0,+(Y25/X25)*100,0)</f>
        <v>18.56680017801513</v>
      </c>
      <c r="AA25" s="74">
        <f>SUM(AA19:AA24)</f>
        <v>-17591000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15000</v>
      </c>
      <c r="F31" s="60">
        <v>15000</v>
      </c>
      <c r="G31" s="60">
        <v>-3322</v>
      </c>
      <c r="H31" s="159">
        <v>-3957</v>
      </c>
      <c r="I31" s="159">
        <v>1671</v>
      </c>
      <c r="J31" s="159">
        <v>-5608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-5608</v>
      </c>
      <c r="X31" s="159">
        <v>3000</v>
      </c>
      <c r="Y31" s="60">
        <v>-8608</v>
      </c>
      <c r="Z31" s="140">
        <v>-286.93</v>
      </c>
      <c r="AA31" s="62">
        <v>15000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-2850000</v>
      </c>
      <c r="F33" s="60">
        <v>-2850000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-728000</v>
      </c>
      <c r="Y33" s="60">
        <v>728000</v>
      </c>
      <c r="Z33" s="140">
        <v>-100</v>
      </c>
      <c r="AA33" s="62">
        <v>-2850000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-2835000</v>
      </c>
      <c r="F34" s="73">
        <f t="shared" si="2"/>
        <v>-2835000</v>
      </c>
      <c r="G34" s="73">
        <f t="shared" si="2"/>
        <v>-3322</v>
      </c>
      <c r="H34" s="73">
        <f t="shared" si="2"/>
        <v>-3957</v>
      </c>
      <c r="I34" s="73">
        <f t="shared" si="2"/>
        <v>1671</v>
      </c>
      <c r="J34" s="73">
        <f t="shared" si="2"/>
        <v>-5608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-5608</v>
      </c>
      <c r="X34" s="73">
        <f t="shared" si="2"/>
        <v>-725000</v>
      </c>
      <c r="Y34" s="73">
        <f t="shared" si="2"/>
        <v>719392</v>
      </c>
      <c r="Z34" s="170">
        <f>+IF(X34&lt;&gt;0,+(Y34/X34)*100,0)</f>
        <v>-99.22648275862069</v>
      </c>
      <c r="AA34" s="74">
        <f>SUM(AA29:AA33)</f>
        <v>-2835000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98309667</v>
      </c>
      <c r="F36" s="100">
        <f t="shared" si="3"/>
        <v>98309667</v>
      </c>
      <c r="G36" s="100">
        <f t="shared" si="3"/>
        <v>-3721920</v>
      </c>
      <c r="H36" s="100">
        <f t="shared" si="3"/>
        <v>3990402</v>
      </c>
      <c r="I36" s="100">
        <f t="shared" si="3"/>
        <v>2495001</v>
      </c>
      <c r="J36" s="100">
        <f t="shared" si="3"/>
        <v>2763483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2763483</v>
      </c>
      <c r="X36" s="100">
        <f t="shared" si="3"/>
        <v>11042376</v>
      </c>
      <c r="Y36" s="100">
        <f t="shared" si="3"/>
        <v>-8278893</v>
      </c>
      <c r="Z36" s="137">
        <f>+IF(X36&lt;&gt;0,+(Y36/X36)*100,0)</f>
        <v>-74.97383715243893</v>
      </c>
      <c r="AA36" s="102">
        <f>+AA15+AA25+AA34</f>
        <v>98309667</v>
      </c>
    </row>
    <row r="37" spans="1:27" ht="13.5">
      <c r="A37" s="249" t="s">
        <v>199</v>
      </c>
      <c r="B37" s="182"/>
      <c r="C37" s="153"/>
      <c r="D37" s="153"/>
      <c r="E37" s="99">
        <v>1744000</v>
      </c>
      <c r="F37" s="100">
        <v>1744000</v>
      </c>
      <c r="G37" s="100">
        <v>-5248440</v>
      </c>
      <c r="H37" s="100">
        <v>-8970360</v>
      </c>
      <c r="I37" s="100">
        <v>-4979958</v>
      </c>
      <c r="J37" s="100">
        <v>-5248440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-5248440</v>
      </c>
      <c r="X37" s="100">
        <v>1744000</v>
      </c>
      <c r="Y37" s="100">
        <v>-6992440</v>
      </c>
      <c r="Z37" s="137">
        <v>-400.94</v>
      </c>
      <c r="AA37" s="102">
        <v>1744000</v>
      </c>
    </row>
    <row r="38" spans="1:27" ht="13.5">
      <c r="A38" s="269" t="s">
        <v>200</v>
      </c>
      <c r="B38" s="256"/>
      <c r="C38" s="257"/>
      <c r="D38" s="257"/>
      <c r="E38" s="258">
        <v>100053667</v>
      </c>
      <c r="F38" s="259">
        <v>100053667</v>
      </c>
      <c r="G38" s="259">
        <v>-8970360</v>
      </c>
      <c r="H38" s="259">
        <v>-4979958</v>
      </c>
      <c r="I38" s="259">
        <v>-2484957</v>
      </c>
      <c r="J38" s="259">
        <v>-2484957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-2484957</v>
      </c>
      <c r="X38" s="259">
        <v>12786376</v>
      </c>
      <c r="Y38" s="259">
        <v>-15271333</v>
      </c>
      <c r="Z38" s="260">
        <v>-119.43</v>
      </c>
      <c r="AA38" s="261">
        <v>100053667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35326550</v>
      </c>
      <c r="F5" s="106">
        <f t="shared" si="0"/>
        <v>35326550</v>
      </c>
      <c r="G5" s="106">
        <f t="shared" si="0"/>
        <v>3559579</v>
      </c>
      <c r="H5" s="106">
        <f t="shared" si="0"/>
        <v>134821</v>
      </c>
      <c r="I5" s="106">
        <f t="shared" si="0"/>
        <v>1657239</v>
      </c>
      <c r="J5" s="106">
        <f t="shared" si="0"/>
        <v>5351639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5351639</v>
      </c>
      <c r="X5" s="106">
        <f t="shared" si="0"/>
        <v>8831638</v>
      </c>
      <c r="Y5" s="106">
        <f t="shared" si="0"/>
        <v>-3479999</v>
      </c>
      <c r="Z5" s="201">
        <f>+IF(X5&lt;&gt;0,+(Y5/X5)*100,0)</f>
        <v>-39.4037776457776</v>
      </c>
      <c r="AA5" s="199">
        <f>SUM(AA11:AA18)</f>
        <v>35326550</v>
      </c>
    </row>
    <row r="6" spans="1:27" ht="13.5">
      <c r="A6" s="291" t="s">
        <v>204</v>
      </c>
      <c r="B6" s="142"/>
      <c r="C6" s="62"/>
      <c r="D6" s="156"/>
      <c r="E6" s="60">
        <v>1000000</v>
      </c>
      <c r="F6" s="60">
        <v>1000000</v>
      </c>
      <c r="G6" s="60">
        <v>1562585</v>
      </c>
      <c r="H6" s="60"/>
      <c r="I6" s="60">
        <v>138276</v>
      </c>
      <c r="J6" s="60">
        <v>1700861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1700861</v>
      </c>
      <c r="X6" s="60">
        <v>250000</v>
      </c>
      <c r="Y6" s="60">
        <v>1450861</v>
      </c>
      <c r="Z6" s="140">
        <v>580.34</v>
      </c>
      <c r="AA6" s="155">
        <v>1000000</v>
      </c>
    </row>
    <row r="7" spans="1:27" ht="13.5">
      <c r="A7" s="291" t="s">
        <v>205</v>
      </c>
      <c r="B7" s="142"/>
      <c r="C7" s="62"/>
      <c r="D7" s="156"/>
      <c r="E7" s="60">
        <v>4500000</v>
      </c>
      <c r="F7" s="60">
        <v>4500000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1125000</v>
      </c>
      <c r="Y7" s="60">
        <v>-1125000</v>
      </c>
      <c r="Z7" s="140">
        <v>-100</v>
      </c>
      <c r="AA7" s="155">
        <v>4500000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>
        <v>76343</v>
      </c>
      <c r="H8" s="60"/>
      <c r="I8" s="60">
        <v>24500</v>
      </c>
      <c r="J8" s="60">
        <v>100843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100843</v>
      </c>
      <c r="X8" s="60"/>
      <c r="Y8" s="60">
        <v>100843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>
        <v>1317233</v>
      </c>
      <c r="J9" s="60">
        <v>1317233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1317233</v>
      </c>
      <c r="X9" s="60"/>
      <c r="Y9" s="60">
        <v>1317233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1888560</v>
      </c>
      <c r="H10" s="60">
        <v>116250</v>
      </c>
      <c r="I10" s="60">
        <v>104017</v>
      </c>
      <c r="J10" s="60">
        <v>2108827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2108827</v>
      </c>
      <c r="X10" s="60"/>
      <c r="Y10" s="60">
        <v>2108827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5500000</v>
      </c>
      <c r="F11" s="295">
        <f t="shared" si="1"/>
        <v>5500000</v>
      </c>
      <c r="G11" s="295">
        <f t="shared" si="1"/>
        <v>3527488</v>
      </c>
      <c r="H11" s="295">
        <f t="shared" si="1"/>
        <v>116250</v>
      </c>
      <c r="I11" s="295">
        <f t="shared" si="1"/>
        <v>1584026</v>
      </c>
      <c r="J11" s="295">
        <f t="shared" si="1"/>
        <v>5227764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5227764</v>
      </c>
      <c r="X11" s="295">
        <f t="shared" si="1"/>
        <v>1375000</v>
      </c>
      <c r="Y11" s="295">
        <f t="shared" si="1"/>
        <v>3852764</v>
      </c>
      <c r="Z11" s="296">
        <f>+IF(X11&lt;&gt;0,+(Y11/X11)*100,0)</f>
        <v>280.2010181818182</v>
      </c>
      <c r="AA11" s="297">
        <f>SUM(AA6:AA10)</f>
        <v>5500000</v>
      </c>
    </row>
    <row r="12" spans="1:27" ht="13.5">
      <c r="A12" s="298" t="s">
        <v>210</v>
      </c>
      <c r="B12" s="136"/>
      <c r="C12" s="62"/>
      <c r="D12" s="156"/>
      <c r="E12" s="60">
        <v>5063750</v>
      </c>
      <c r="F12" s="60">
        <v>5063750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1265938</v>
      </c>
      <c r="Y12" s="60">
        <v>-1265938</v>
      </c>
      <c r="Z12" s="140">
        <v>-100</v>
      </c>
      <c r="AA12" s="155">
        <v>5063750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24762800</v>
      </c>
      <c r="F15" s="60">
        <v>24762800</v>
      </c>
      <c r="G15" s="60">
        <v>32091</v>
      </c>
      <c r="H15" s="60">
        <v>18571</v>
      </c>
      <c r="I15" s="60">
        <v>73213</v>
      </c>
      <c r="J15" s="60">
        <v>123875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123875</v>
      </c>
      <c r="X15" s="60">
        <v>6190700</v>
      </c>
      <c r="Y15" s="60">
        <v>-6066825</v>
      </c>
      <c r="Z15" s="140">
        <v>-98</v>
      </c>
      <c r="AA15" s="155">
        <v>24762800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1562585</v>
      </c>
      <c r="H36" s="60">
        <f t="shared" si="4"/>
        <v>0</v>
      </c>
      <c r="I36" s="60">
        <f t="shared" si="4"/>
        <v>138276</v>
      </c>
      <c r="J36" s="60">
        <f t="shared" si="4"/>
        <v>1700861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1700861</v>
      </c>
      <c r="X36" s="60">
        <f t="shared" si="4"/>
        <v>250000</v>
      </c>
      <c r="Y36" s="60">
        <f t="shared" si="4"/>
        <v>1450861</v>
      </c>
      <c r="Z36" s="140">
        <f aca="true" t="shared" si="5" ref="Z36:Z49">+IF(X36&lt;&gt;0,+(Y36/X36)*100,0)</f>
        <v>580.3444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4500000</v>
      </c>
      <c r="F37" s="60">
        <f t="shared" si="4"/>
        <v>4500000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1125000</v>
      </c>
      <c r="Y37" s="60">
        <f t="shared" si="4"/>
        <v>-1125000</v>
      </c>
      <c r="Z37" s="140">
        <f t="shared" si="5"/>
        <v>-100</v>
      </c>
      <c r="AA37" s="155">
        <f>AA7+AA22</f>
        <v>4500000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76343</v>
      </c>
      <c r="H38" s="60">
        <f t="shared" si="4"/>
        <v>0</v>
      </c>
      <c r="I38" s="60">
        <f t="shared" si="4"/>
        <v>24500</v>
      </c>
      <c r="J38" s="60">
        <f t="shared" si="4"/>
        <v>100843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100843</v>
      </c>
      <c r="X38" s="60">
        <f t="shared" si="4"/>
        <v>0</v>
      </c>
      <c r="Y38" s="60">
        <f t="shared" si="4"/>
        <v>100843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1317233</v>
      </c>
      <c r="J39" s="60">
        <f t="shared" si="4"/>
        <v>1317233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1317233</v>
      </c>
      <c r="X39" s="60">
        <f t="shared" si="4"/>
        <v>0</v>
      </c>
      <c r="Y39" s="60">
        <f t="shared" si="4"/>
        <v>1317233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1888560</v>
      </c>
      <c r="H40" s="60">
        <f t="shared" si="4"/>
        <v>116250</v>
      </c>
      <c r="I40" s="60">
        <f t="shared" si="4"/>
        <v>104017</v>
      </c>
      <c r="J40" s="60">
        <f t="shared" si="4"/>
        <v>2108827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2108827</v>
      </c>
      <c r="X40" s="60">
        <f t="shared" si="4"/>
        <v>0</v>
      </c>
      <c r="Y40" s="60">
        <f t="shared" si="4"/>
        <v>2108827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5500000</v>
      </c>
      <c r="F41" s="295">
        <f t="shared" si="6"/>
        <v>5500000</v>
      </c>
      <c r="G41" s="295">
        <f t="shared" si="6"/>
        <v>3527488</v>
      </c>
      <c r="H41" s="295">
        <f t="shared" si="6"/>
        <v>116250</v>
      </c>
      <c r="I41" s="295">
        <f t="shared" si="6"/>
        <v>1584026</v>
      </c>
      <c r="J41" s="295">
        <f t="shared" si="6"/>
        <v>5227764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5227764</v>
      </c>
      <c r="X41" s="295">
        <f t="shared" si="6"/>
        <v>1375000</v>
      </c>
      <c r="Y41" s="295">
        <f t="shared" si="6"/>
        <v>3852764</v>
      </c>
      <c r="Z41" s="296">
        <f t="shared" si="5"/>
        <v>280.2010181818182</v>
      </c>
      <c r="AA41" s="297">
        <f>SUM(AA36:AA40)</f>
        <v>5500000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5063750</v>
      </c>
      <c r="F42" s="54">
        <f t="shared" si="7"/>
        <v>5063750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1265938</v>
      </c>
      <c r="Y42" s="54">
        <f t="shared" si="7"/>
        <v>-1265938</v>
      </c>
      <c r="Z42" s="184">
        <f t="shared" si="5"/>
        <v>-100</v>
      </c>
      <c r="AA42" s="130">
        <f aca="true" t="shared" si="8" ref="AA42:AA48">AA12+AA27</f>
        <v>5063750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24762800</v>
      </c>
      <c r="F45" s="54">
        <f t="shared" si="7"/>
        <v>24762800</v>
      </c>
      <c r="G45" s="54">
        <f t="shared" si="7"/>
        <v>32091</v>
      </c>
      <c r="H45" s="54">
        <f t="shared" si="7"/>
        <v>18571</v>
      </c>
      <c r="I45" s="54">
        <f t="shared" si="7"/>
        <v>73213</v>
      </c>
      <c r="J45" s="54">
        <f t="shared" si="7"/>
        <v>123875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123875</v>
      </c>
      <c r="X45" s="54">
        <f t="shared" si="7"/>
        <v>6190700</v>
      </c>
      <c r="Y45" s="54">
        <f t="shared" si="7"/>
        <v>-6066825</v>
      </c>
      <c r="Z45" s="184">
        <f t="shared" si="5"/>
        <v>-97.99901465100878</v>
      </c>
      <c r="AA45" s="130">
        <f t="shared" si="8"/>
        <v>24762800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35326550</v>
      </c>
      <c r="F49" s="220">
        <f t="shared" si="9"/>
        <v>35326550</v>
      </c>
      <c r="G49" s="220">
        <f t="shared" si="9"/>
        <v>3559579</v>
      </c>
      <c r="H49" s="220">
        <f t="shared" si="9"/>
        <v>134821</v>
      </c>
      <c r="I49" s="220">
        <f t="shared" si="9"/>
        <v>1657239</v>
      </c>
      <c r="J49" s="220">
        <f t="shared" si="9"/>
        <v>5351639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5351639</v>
      </c>
      <c r="X49" s="220">
        <f t="shared" si="9"/>
        <v>8831638</v>
      </c>
      <c r="Y49" s="220">
        <f t="shared" si="9"/>
        <v>-3479999</v>
      </c>
      <c r="Z49" s="221">
        <f t="shared" si="5"/>
        <v>-39.4037776457776</v>
      </c>
      <c r="AA49" s="222">
        <f>SUM(AA41:AA48)</f>
        <v>35326550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8765668</v>
      </c>
      <c r="F66" s="275"/>
      <c r="G66" s="275">
        <v>258302</v>
      </c>
      <c r="H66" s="275">
        <v>144176</v>
      </c>
      <c r="I66" s="275">
        <v>3380</v>
      </c>
      <c r="J66" s="275">
        <v>405858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405858</v>
      </c>
      <c r="X66" s="275"/>
      <c r="Y66" s="275">
        <v>405858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8765668</v>
      </c>
      <c r="F69" s="220">
        <f t="shared" si="12"/>
        <v>0</v>
      </c>
      <c r="G69" s="220">
        <f t="shared" si="12"/>
        <v>258302</v>
      </c>
      <c r="H69" s="220">
        <f t="shared" si="12"/>
        <v>144176</v>
      </c>
      <c r="I69" s="220">
        <f t="shared" si="12"/>
        <v>3380</v>
      </c>
      <c r="J69" s="220">
        <f t="shared" si="12"/>
        <v>405858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405858</v>
      </c>
      <c r="X69" s="220">
        <f t="shared" si="12"/>
        <v>0</v>
      </c>
      <c r="Y69" s="220">
        <f t="shared" si="12"/>
        <v>405858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</v>
      </c>
      <c r="F5" s="358">
        <f t="shared" si="0"/>
        <v>5500000</v>
      </c>
      <c r="G5" s="358">
        <f t="shared" si="0"/>
        <v>3527488</v>
      </c>
      <c r="H5" s="356">
        <f t="shared" si="0"/>
        <v>116250</v>
      </c>
      <c r="I5" s="356">
        <f t="shared" si="0"/>
        <v>1584026</v>
      </c>
      <c r="J5" s="358">
        <f t="shared" si="0"/>
        <v>5227764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5227764</v>
      </c>
      <c r="X5" s="356">
        <f t="shared" si="0"/>
        <v>1375000</v>
      </c>
      <c r="Y5" s="358">
        <f t="shared" si="0"/>
        <v>3852764</v>
      </c>
      <c r="Z5" s="359">
        <f>+IF(X5&lt;&gt;0,+(Y5/X5)*100,0)</f>
        <v>280.2010181818182</v>
      </c>
      <c r="AA5" s="360">
        <f>+AA6+AA8+AA11+AA13+AA15</f>
        <v>5500000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1562585</v>
      </c>
      <c r="H6" s="60">
        <f t="shared" si="1"/>
        <v>0</v>
      </c>
      <c r="I6" s="60">
        <f t="shared" si="1"/>
        <v>138276</v>
      </c>
      <c r="J6" s="59">
        <f t="shared" si="1"/>
        <v>1700861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1700861</v>
      </c>
      <c r="X6" s="60">
        <f t="shared" si="1"/>
        <v>250000</v>
      </c>
      <c r="Y6" s="59">
        <f t="shared" si="1"/>
        <v>1450861</v>
      </c>
      <c r="Z6" s="61">
        <f>+IF(X6&lt;&gt;0,+(Y6/X6)*100,0)</f>
        <v>580.3444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1000000</v>
      </c>
      <c r="G7" s="59">
        <v>1562585</v>
      </c>
      <c r="H7" s="60"/>
      <c r="I7" s="60">
        <v>138276</v>
      </c>
      <c r="J7" s="59">
        <v>1700861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1700861</v>
      </c>
      <c r="X7" s="60">
        <v>250000</v>
      </c>
      <c r="Y7" s="59">
        <v>1450861</v>
      </c>
      <c r="Z7" s="61">
        <v>580.34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4500000</v>
      </c>
      <c r="F8" s="59">
        <f t="shared" si="2"/>
        <v>4500000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1125000</v>
      </c>
      <c r="Y8" s="59">
        <f t="shared" si="2"/>
        <v>-1125000</v>
      </c>
      <c r="Z8" s="61">
        <f>+IF(X8&lt;&gt;0,+(Y8/X8)*100,0)</f>
        <v>-100</v>
      </c>
      <c r="AA8" s="62">
        <f>SUM(AA9:AA10)</f>
        <v>4500000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4500000</v>
      </c>
      <c r="F10" s="59">
        <v>4500000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1125000</v>
      </c>
      <c r="Y10" s="59">
        <v>-1125000</v>
      </c>
      <c r="Z10" s="61">
        <v>-100</v>
      </c>
      <c r="AA10" s="62">
        <v>4500000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76343</v>
      </c>
      <c r="H11" s="362">
        <f t="shared" si="3"/>
        <v>0</v>
      </c>
      <c r="I11" s="362">
        <f t="shared" si="3"/>
        <v>24500</v>
      </c>
      <c r="J11" s="364">
        <f t="shared" si="3"/>
        <v>100843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100843</v>
      </c>
      <c r="X11" s="362">
        <f t="shared" si="3"/>
        <v>0</v>
      </c>
      <c r="Y11" s="364">
        <f t="shared" si="3"/>
        <v>100843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76343</v>
      </c>
      <c r="H12" s="60"/>
      <c r="I12" s="60">
        <v>24500</v>
      </c>
      <c r="J12" s="59">
        <v>100843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100843</v>
      </c>
      <c r="X12" s="60"/>
      <c r="Y12" s="59">
        <v>100843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1317233</v>
      </c>
      <c r="J13" s="342">
        <f t="shared" si="4"/>
        <v>1317233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1317233</v>
      </c>
      <c r="X13" s="275">
        <f t="shared" si="4"/>
        <v>0</v>
      </c>
      <c r="Y13" s="342">
        <f t="shared" si="4"/>
        <v>1317233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>
        <v>1317233</v>
      </c>
      <c r="J14" s="59">
        <v>1317233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1317233</v>
      </c>
      <c r="X14" s="60"/>
      <c r="Y14" s="59">
        <v>1317233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1888560</v>
      </c>
      <c r="H15" s="60">
        <f t="shared" si="5"/>
        <v>116250</v>
      </c>
      <c r="I15" s="60">
        <f t="shared" si="5"/>
        <v>104017</v>
      </c>
      <c r="J15" s="59">
        <f t="shared" si="5"/>
        <v>2108827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2108827</v>
      </c>
      <c r="X15" s="60">
        <f t="shared" si="5"/>
        <v>0</v>
      </c>
      <c r="Y15" s="59">
        <f t="shared" si="5"/>
        <v>2108827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1888560</v>
      </c>
      <c r="H20" s="60">
        <v>116250</v>
      </c>
      <c r="I20" s="60">
        <v>104017</v>
      </c>
      <c r="J20" s="59">
        <v>2108827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2108827</v>
      </c>
      <c r="X20" s="60"/>
      <c r="Y20" s="59">
        <v>2108827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5063750</v>
      </c>
      <c r="F22" s="345">
        <f t="shared" si="6"/>
        <v>5063750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1265938</v>
      </c>
      <c r="Y22" s="345">
        <f t="shared" si="6"/>
        <v>-1265938</v>
      </c>
      <c r="Z22" s="336">
        <f>+IF(X22&lt;&gt;0,+(Y22/X22)*100,0)</f>
        <v>-100</v>
      </c>
      <c r="AA22" s="350">
        <f>SUM(AA23:AA32)</f>
        <v>5063750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3288750</v>
      </c>
      <c r="F24" s="59">
        <v>3288750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822188</v>
      </c>
      <c r="Y24" s="59">
        <v>-822188</v>
      </c>
      <c r="Z24" s="61">
        <v>-100</v>
      </c>
      <c r="AA24" s="62">
        <v>3288750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1775000</v>
      </c>
      <c r="F32" s="59">
        <v>1775000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443750</v>
      </c>
      <c r="Y32" s="59">
        <v>-443750</v>
      </c>
      <c r="Z32" s="61">
        <v>-100</v>
      </c>
      <c r="AA32" s="62">
        <v>1775000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24762800</v>
      </c>
      <c r="F40" s="345">
        <f t="shared" si="9"/>
        <v>24762800</v>
      </c>
      <c r="G40" s="345">
        <f t="shared" si="9"/>
        <v>32091</v>
      </c>
      <c r="H40" s="343">
        <f t="shared" si="9"/>
        <v>18571</v>
      </c>
      <c r="I40" s="343">
        <f t="shared" si="9"/>
        <v>73213</v>
      </c>
      <c r="J40" s="345">
        <f t="shared" si="9"/>
        <v>123875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123875</v>
      </c>
      <c r="X40" s="343">
        <f t="shared" si="9"/>
        <v>6190700</v>
      </c>
      <c r="Y40" s="345">
        <f t="shared" si="9"/>
        <v>-6066825</v>
      </c>
      <c r="Z40" s="336">
        <f>+IF(X40&lt;&gt;0,+(Y40/X40)*100,0)</f>
        <v>-97.99901465100878</v>
      </c>
      <c r="AA40" s="350">
        <f>SUM(AA41:AA49)</f>
        <v>24762800</v>
      </c>
    </row>
    <row r="41" spans="1:27" ht="13.5">
      <c r="A41" s="361" t="s">
        <v>247</v>
      </c>
      <c r="B41" s="142"/>
      <c r="C41" s="362"/>
      <c r="D41" s="363"/>
      <c r="E41" s="362">
        <v>3400000</v>
      </c>
      <c r="F41" s="364">
        <v>3400000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850000</v>
      </c>
      <c r="Y41" s="364">
        <v>-850000</v>
      </c>
      <c r="Z41" s="365">
        <v>-100</v>
      </c>
      <c r="AA41" s="366">
        <v>3400000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12000</v>
      </c>
      <c r="H43" s="305"/>
      <c r="I43" s="305">
        <v>27899</v>
      </c>
      <c r="J43" s="370">
        <v>39899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39899</v>
      </c>
      <c r="X43" s="305"/>
      <c r="Y43" s="370">
        <v>39899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21362800</v>
      </c>
      <c r="F44" s="53">
        <v>21362800</v>
      </c>
      <c r="G44" s="53">
        <v>20091</v>
      </c>
      <c r="H44" s="54">
        <v>18571</v>
      </c>
      <c r="I44" s="54">
        <v>45314</v>
      </c>
      <c r="J44" s="53">
        <v>83976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83976</v>
      </c>
      <c r="X44" s="54">
        <v>5340700</v>
      </c>
      <c r="Y44" s="53">
        <v>-5256724</v>
      </c>
      <c r="Z44" s="94">
        <v>-98.43</v>
      </c>
      <c r="AA44" s="95">
        <v>21362800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35326550</v>
      </c>
      <c r="F60" s="264">
        <f t="shared" si="14"/>
        <v>35326550</v>
      </c>
      <c r="G60" s="264">
        <f t="shared" si="14"/>
        <v>3559579</v>
      </c>
      <c r="H60" s="219">
        <f t="shared" si="14"/>
        <v>134821</v>
      </c>
      <c r="I60" s="219">
        <f t="shared" si="14"/>
        <v>1657239</v>
      </c>
      <c r="J60" s="264">
        <f t="shared" si="14"/>
        <v>5351639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5351639</v>
      </c>
      <c r="X60" s="219">
        <f t="shared" si="14"/>
        <v>8831638</v>
      </c>
      <c r="Y60" s="264">
        <f t="shared" si="14"/>
        <v>-3479999</v>
      </c>
      <c r="Z60" s="337">
        <f>+IF(X60&lt;&gt;0,+(Y60/X60)*100,0)</f>
        <v>-39.4037776457776</v>
      </c>
      <c r="AA60" s="232">
        <f>+AA57+AA54+AA51+AA40+AA37+AA34+AA22+AA5</f>
        <v>35326550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2013-11-05T07:53:46Z</dcterms:created>
  <dcterms:modified xsi:type="dcterms:W3CDTF">2013-11-05T07:53:50Z</dcterms:modified>
  <cp:category/>
  <cp:version/>
  <cp:contentType/>
  <cp:contentStatus/>
</cp:coreProperties>
</file>