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<sst xmlns="http://schemas.openxmlformats.org/spreadsheetml/2006/main" count="855" uniqueCount="302">
  <si>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Kouga(EC108)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</si>
  <si>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</si>
  <si>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</si>
  <si>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</si>
  <si>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</si>
  <si>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</si>
  <si>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</si>
  <si>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</si>
  <si>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</si>
  <si>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</si>
  <si>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</si>
  <si>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</si>
  <si>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</si>
  <si>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</si>
  <si>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</si>
  <si>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</si>
  <si>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</si>
  <si>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</si>
  <si>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</si>
  <si>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</si>
  <si>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</si>
  <si>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</si>
  <si>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</si>
  <si>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</si>
  <si>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</si>
  <si>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</si>
  <si>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</si>
  <si>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</si>
  <si>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</si>
  <si>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</si>
  <si>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</si>
  <si>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</si>
  <si>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</si>
  <si>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</si>
  <si>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</si>
  <si>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</si>
  <si>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</si>
  <si>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</si>
  <si>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</si>
  <si>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</si>
  <si>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</si>
  <si>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</si>
  <si>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</si>
  <si>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</si>
  <si>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</si>
  <si>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</si>
  <si>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</si>
  <si>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</si>
  <si>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</si>
  <si>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</si>
  <si>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</si>
  <si>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</si>
  <si>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</si>
  <si>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</si>
  <si>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</si>
  <si>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</si>
  <si>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</si>
  <si>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</si>
  <si>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</si>
  <si>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</si>
  <si>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</si>
  <si>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</si>
  <si>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</si>
  <si>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</si>
  <si>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</si>
  <si>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</si>
  <si>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</si>
  <si>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</si>
  <si>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</si>
  <si>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</si>
  <si>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Kouga(EC108)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</si>
  <si>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</si>
  <si>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</si>
  <si>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</si>
  <si>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</si>
  <si>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</si>
  <si>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</si>
  <si>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</si>
  <si>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</si>
  <si>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</si>
  <si>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</si>
  <si>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</si>
  <si>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</si>
  <si>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</si>
  <si>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</si>
  <si>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</si>
  <si>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</si>
  <si>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</si>
  <si>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</si>
  <si>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</si>
  <si>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</si>
  <si>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</si>
  <si>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</si>
  <si>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</si>
  <si>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</si>
  <si>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</si>
  <si>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</si>
  <si>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</si>
  <si>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</si>
  <si>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</si>
  <si>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Kouga(EC108)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</si>
  <si>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</si>
  <si>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</si>
  <si>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</si>
  <si>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</si>
  <si>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</si>
  <si>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</si>
  <si>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</si>
  <si>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</si>
  <si>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</si>
  <si>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</si>
  <si>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</si>
  <si>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</si>
  <si>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</si>
  <si>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</si>
  <si>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</si>
  <si>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</si>
  <si>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</si>
  <si>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</si>
  <si>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</si>
  <si>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</si>
  <si>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</si>
  <si>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</si>
  <si>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</si>
  <si>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</si>
  <si>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</si>
  <si>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</si>
  <si>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</si>
  <si>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</si>
  <si>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Kouga(EC108)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</si>
  <si>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</si>
  <si>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</si>
  <si>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</si>
  <si>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</si>
  <si>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</si>
  <si>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</si>
  <si>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</si>
  <si>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</si>
  <si>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</si>
  <si>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</si>
  <si>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Kouga(EC108)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</si>
  <si>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</si>
  <si>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</si>
  <si>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</si>
  <si>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</si>
  <si>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</si>
  <si>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</si>
  <si>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</si>
  <si>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</si>
  <si>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</si>
  <si>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</si>
  <si>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</si>
  <si>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</si>
  <si>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</si>
  <si>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</si>
  <si>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</si>
  <si>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</si>
  <si>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</si>
  <si>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</si>
  <si>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</si>
  <si>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</si>
  <si>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</si>
  <si>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</si>
  <si>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</si>
  <si>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</si>
  <si>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</si>
  <si>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</si>
  <si>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</si>
  <si>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</si>
  <si>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</si>
  <si>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</si>
  <si>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</si>
  <si>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</si>
  <si>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</si>
  <si>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Kouga(EC108)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</si>
  <si>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</si>
  <si>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</si>
  <si>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</si>
  <si>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</si>
  <si>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</si>
  <si>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</si>
  <si>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</si>
  <si>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</si>
  <si>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</si>
  <si>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</si>
  <si>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</si>
  <si>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</si>
  <si>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</si>
  <si>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</si>
  <si>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</si>
  <si>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</si>
  <si>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</si>
  <si>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</si>
  <si>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</si>
  <si>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</si>
  <si>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</si>
  <si>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</si>
  <si>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</si>
  <si>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</si>
  <si>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</si>
  <si>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</si>
  <si>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Kouga(EC108)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</si>
  <si>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</si>
  <si>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</si>
  <si>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</si>
  <si>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</si>
  <si>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</si>
  <si>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</si>
  <si>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</si>
  <si>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</si>
  <si>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</si>
  <si>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</si>
  <si>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</si>
  <si>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</si>
  <si>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</si>
  <si>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</si>
  <si>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</si>
  <si>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</si>
  <si>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</si>
  <si>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</si>
  <si>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</si>
  <si>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</si>
  <si>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</si>
  <si>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</si>
  <si>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</si>
  <si>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</si>
  <si>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Kouga(EC108)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</si>
  <si>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</si>
  <si>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</si>
  <si>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</si>
  <si>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</si>
  <si>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</si>
  <si>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</si>
  <si>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</si>
  <si>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</si>
  <si>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</si>
  <si>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</si>
  <si>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</si>
  <si>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</si>
  <si>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</si>
  <si>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</si>
  <si>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</si>
  <si>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</si>
  <si>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</si>
  <si>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</si>
  <si>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</si>
  <si>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</si>
  <si>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</si>
  <si>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</si>
  <si>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</si>
  <si>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</si>
  <si>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</si>
  <si>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</si>
  <si>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</si>
  <si>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</si>
  <si>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</si>
  <si>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</si>
  <si>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</si>
  <si>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</si>
  <si>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</si>
  <si>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</si>
  <si>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</si>
  <si>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Kouga(EC108)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</si>
  <si>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</si>
  <si>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</si>
  <si>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Kouga(EC108)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</si>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</sst>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113542635</v>
      </c>
      <c r="C5" s="19">
        <v>0</v>
      </c>
      <c r="D5" s="59">
        <v>139092204</v>
      </c>
      <c r="E5" s="60">
        <v>139092204</v>
      </c>
      <c r="F5" s="60">
        <v>144162144</v>
      </c>
      <c r="G5" s="60">
        <v>-317323</v>
      </c>
      <c r="H5" s="60">
        <v>209016</v>
      </c>
      <c r="I5" s="60">
        <v>144053837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144053837</v>
      </c>
      <c r="W5" s="60">
        <v>34773051</v>
      </c>
      <c r="X5" s="60">
        <v>109280786</v>
      </c>
      <c r="Y5" s="61">
        <v>314.27</v>
      </c>
      <c r="Z5" s="62">
        <v>139092204</v>
      </c>
    </row>
    <row r="6" spans="1:26" ht="13.5">
      <c r="A6" s="58" t="s">
        <v>32</v>
      </c>
      <c r="B6" s="19">
        <v>284112803</v>
      </c>
      <c r="C6" s="19">
        <v>0</v>
      </c>
      <c r="D6" s="59">
        <v>336884975</v>
      </c>
      <c r="E6" s="60">
        <v>336884975</v>
      </c>
      <c r="F6" s="60">
        <v>36941540</v>
      </c>
      <c r="G6" s="60">
        <v>24019355</v>
      </c>
      <c r="H6" s="60">
        <v>15048297</v>
      </c>
      <c r="I6" s="60">
        <v>76009192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76009192</v>
      </c>
      <c r="W6" s="60">
        <v>84221244</v>
      </c>
      <c r="X6" s="60">
        <v>-8212052</v>
      </c>
      <c r="Y6" s="61">
        <v>-9.75</v>
      </c>
      <c r="Z6" s="62">
        <v>336884975</v>
      </c>
    </row>
    <row r="7" spans="1:26" ht="13.5">
      <c r="A7" s="58" t="s">
        <v>33</v>
      </c>
      <c r="B7" s="19">
        <v>1236465</v>
      </c>
      <c r="C7" s="19">
        <v>0</v>
      </c>
      <c r="D7" s="59">
        <v>682625</v>
      </c>
      <c r="E7" s="60">
        <v>682625</v>
      </c>
      <c r="F7" s="60">
        <v>9254</v>
      </c>
      <c r="G7" s="60">
        <v>0</v>
      </c>
      <c r="H7" s="60">
        <v>0</v>
      </c>
      <c r="I7" s="60">
        <v>9254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9254</v>
      </c>
      <c r="W7" s="60">
        <v>170656</v>
      </c>
      <c r="X7" s="60">
        <v>-161402</v>
      </c>
      <c r="Y7" s="61">
        <v>-94.58</v>
      </c>
      <c r="Z7" s="62">
        <v>682625</v>
      </c>
    </row>
    <row r="8" spans="1:26" ht="13.5">
      <c r="A8" s="58" t="s">
        <v>34</v>
      </c>
      <c r="B8" s="19">
        <v>95384835</v>
      </c>
      <c r="C8" s="19">
        <v>0</v>
      </c>
      <c r="D8" s="59">
        <v>68946350</v>
      </c>
      <c r="E8" s="60">
        <v>68946350</v>
      </c>
      <c r="F8" s="60">
        <v>398909</v>
      </c>
      <c r="G8" s="60">
        <v>0</v>
      </c>
      <c r="H8" s="60">
        <v>424847</v>
      </c>
      <c r="I8" s="60">
        <v>823756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823756</v>
      </c>
      <c r="W8" s="60">
        <v>17236588</v>
      </c>
      <c r="X8" s="60">
        <v>-16412832</v>
      </c>
      <c r="Y8" s="61">
        <v>-95.22</v>
      </c>
      <c r="Z8" s="62">
        <v>68946350</v>
      </c>
    </row>
    <row r="9" spans="1:26" ht="13.5">
      <c r="A9" s="58" t="s">
        <v>35</v>
      </c>
      <c r="B9" s="19">
        <v>37336707</v>
      </c>
      <c r="C9" s="19">
        <v>0</v>
      </c>
      <c r="D9" s="59">
        <v>78686056</v>
      </c>
      <c r="E9" s="60">
        <v>78686056</v>
      </c>
      <c r="F9" s="60">
        <v>6051487</v>
      </c>
      <c r="G9" s="60">
        <v>4157609</v>
      </c>
      <c r="H9" s="60">
        <v>1437241</v>
      </c>
      <c r="I9" s="60">
        <v>11646337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11646337</v>
      </c>
      <c r="W9" s="60">
        <v>19671514</v>
      </c>
      <c r="X9" s="60">
        <v>-8025177</v>
      </c>
      <c r="Y9" s="61">
        <v>-40.8</v>
      </c>
      <c r="Z9" s="62">
        <v>78686056</v>
      </c>
    </row>
    <row r="10" spans="1:26" ht="25.5">
      <c r="A10" s="63" t="s">
        <v>277</v>
      </c>
      <c r="B10" s="64">
        <f>SUM(B5:B9)</f>
        <v>531613445</v>
      </c>
      <c r="C10" s="64">
        <f>SUM(C5:C9)</f>
        <v>0</v>
      </c>
      <c r="D10" s="65">
        <f aca="true" t="shared" si="0" ref="D10:Z10">SUM(D5:D9)</f>
        <v>624292210</v>
      </c>
      <c r="E10" s="66">
        <f t="shared" si="0"/>
        <v>624292210</v>
      </c>
      <c r="F10" s="66">
        <f t="shared" si="0"/>
        <v>187563334</v>
      </c>
      <c r="G10" s="66">
        <f t="shared" si="0"/>
        <v>27859641</v>
      </c>
      <c r="H10" s="66">
        <f t="shared" si="0"/>
        <v>17119401</v>
      </c>
      <c r="I10" s="66">
        <f t="shared" si="0"/>
        <v>232542376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232542376</v>
      </c>
      <c r="W10" s="66">
        <f t="shared" si="0"/>
        <v>156073053</v>
      </c>
      <c r="X10" s="66">
        <f t="shared" si="0"/>
        <v>76469323</v>
      </c>
      <c r="Y10" s="67">
        <f>+IF(W10&lt;&gt;0,(X10/W10)*100,0)</f>
        <v>48.99585260243484</v>
      </c>
      <c r="Z10" s="68">
        <f t="shared" si="0"/>
        <v>624292210</v>
      </c>
    </row>
    <row r="11" spans="1:26" ht="13.5">
      <c r="A11" s="58" t="s">
        <v>37</v>
      </c>
      <c r="B11" s="19">
        <v>193309600</v>
      </c>
      <c r="C11" s="19">
        <v>0</v>
      </c>
      <c r="D11" s="59">
        <v>192040174</v>
      </c>
      <c r="E11" s="60">
        <v>192040174</v>
      </c>
      <c r="F11" s="60">
        <v>14799223</v>
      </c>
      <c r="G11" s="60">
        <v>14538595</v>
      </c>
      <c r="H11" s="60">
        <v>14922422</v>
      </c>
      <c r="I11" s="60">
        <v>44260240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44260240</v>
      </c>
      <c r="W11" s="60">
        <v>48010044</v>
      </c>
      <c r="X11" s="60">
        <v>-3749804</v>
      </c>
      <c r="Y11" s="61">
        <v>-7.81</v>
      </c>
      <c r="Z11" s="62">
        <v>192040174</v>
      </c>
    </row>
    <row r="12" spans="1:26" ht="13.5">
      <c r="A12" s="58" t="s">
        <v>38</v>
      </c>
      <c r="B12" s="19">
        <v>8702790</v>
      </c>
      <c r="C12" s="19">
        <v>0</v>
      </c>
      <c r="D12" s="59">
        <v>10793940</v>
      </c>
      <c r="E12" s="60">
        <v>10793940</v>
      </c>
      <c r="F12" s="60">
        <v>705655</v>
      </c>
      <c r="G12" s="60">
        <v>705796</v>
      </c>
      <c r="H12" s="60">
        <v>690180</v>
      </c>
      <c r="I12" s="60">
        <v>2101631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2101631</v>
      </c>
      <c r="W12" s="60">
        <v>2698485</v>
      </c>
      <c r="X12" s="60">
        <v>-596854</v>
      </c>
      <c r="Y12" s="61">
        <v>-22.12</v>
      </c>
      <c r="Z12" s="62">
        <v>10793940</v>
      </c>
    </row>
    <row r="13" spans="1:26" ht="13.5">
      <c r="A13" s="58" t="s">
        <v>278</v>
      </c>
      <c r="B13" s="19">
        <v>77156012</v>
      </c>
      <c r="C13" s="19">
        <v>0</v>
      </c>
      <c r="D13" s="59">
        <v>71142129</v>
      </c>
      <c r="E13" s="60">
        <v>71142129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17785532</v>
      </c>
      <c r="X13" s="60">
        <v>-17785532</v>
      </c>
      <c r="Y13" s="61">
        <v>-100</v>
      </c>
      <c r="Z13" s="62">
        <v>71142129</v>
      </c>
    </row>
    <row r="14" spans="1:26" ht="13.5">
      <c r="A14" s="58" t="s">
        <v>40</v>
      </c>
      <c r="B14" s="19">
        <v>19528170</v>
      </c>
      <c r="C14" s="19">
        <v>0</v>
      </c>
      <c r="D14" s="59">
        <v>10323895</v>
      </c>
      <c r="E14" s="60">
        <v>10323895</v>
      </c>
      <c r="F14" s="60">
        <v>0</v>
      </c>
      <c r="G14" s="60">
        <v>238797</v>
      </c>
      <c r="H14" s="60">
        <v>238797</v>
      </c>
      <c r="I14" s="60">
        <v>477594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477594</v>
      </c>
      <c r="W14" s="60">
        <v>2580974</v>
      </c>
      <c r="X14" s="60">
        <v>-2103380</v>
      </c>
      <c r="Y14" s="61">
        <v>-81.5</v>
      </c>
      <c r="Z14" s="62">
        <v>10323895</v>
      </c>
    </row>
    <row r="15" spans="1:26" ht="13.5">
      <c r="A15" s="58" t="s">
        <v>41</v>
      </c>
      <c r="B15" s="19">
        <v>163348722</v>
      </c>
      <c r="C15" s="19">
        <v>0</v>
      </c>
      <c r="D15" s="59">
        <v>177213500</v>
      </c>
      <c r="E15" s="60">
        <v>177213500</v>
      </c>
      <c r="F15" s="60">
        <v>17315745</v>
      </c>
      <c r="G15" s="60">
        <v>18664433</v>
      </c>
      <c r="H15" s="60">
        <v>1599685</v>
      </c>
      <c r="I15" s="60">
        <v>37579863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37579863</v>
      </c>
      <c r="W15" s="60">
        <v>44303375</v>
      </c>
      <c r="X15" s="60">
        <v>-6723512</v>
      </c>
      <c r="Y15" s="61">
        <v>-15.18</v>
      </c>
      <c r="Z15" s="62">
        <v>177213500</v>
      </c>
    </row>
    <row r="16" spans="1:26" ht="13.5">
      <c r="A16" s="69" t="s">
        <v>42</v>
      </c>
      <c r="B16" s="19">
        <v>21300010</v>
      </c>
      <c r="C16" s="19">
        <v>0</v>
      </c>
      <c r="D16" s="59">
        <v>0</v>
      </c>
      <c r="E16" s="60">
        <v>0</v>
      </c>
      <c r="F16" s="60">
        <v>2083553</v>
      </c>
      <c r="G16" s="60">
        <v>2129577</v>
      </c>
      <c r="H16" s="60">
        <v>2028361</v>
      </c>
      <c r="I16" s="60">
        <v>6241491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6241491</v>
      </c>
      <c r="W16" s="60">
        <v>0</v>
      </c>
      <c r="X16" s="60">
        <v>6241491</v>
      </c>
      <c r="Y16" s="61">
        <v>0</v>
      </c>
      <c r="Z16" s="62">
        <v>0</v>
      </c>
    </row>
    <row r="17" spans="1:26" ht="13.5">
      <c r="A17" s="58" t="s">
        <v>43</v>
      </c>
      <c r="B17" s="19">
        <v>85106462</v>
      </c>
      <c r="C17" s="19">
        <v>0</v>
      </c>
      <c r="D17" s="59">
        <v>182949026</v>
      </c>
      <c r="E17" s="60">
        <v>182949026</v>
      </c>
      <c r="F17" s="60">
        <v>16208272</v>
      </c>
      <c r="G17" s="60">
        <v>5631969</v>
      </c>
      <c r="H17" s="60">
        <v>6928934</v>
      </c>
      <c r="I17" s="60">
        <v>28769175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28769175</v>
      </c>
      <c r="W17" s="60">
        <v>45737257</v>
      </c>
      <c r="X17" s="60">
        <v>-16968082</v>
      </c>
      <c r="Y17" s="61">
        <v>-37.1</v>
      </c>
      <c r="Z17" s="62">
        <v>182949026</v>
      </c>
    </row>
    <row r="18" spans="1:26" ht="13.5">
      <c r="A18" s="70" t="s">
        <v>44</v>
      </c>
      <c r="B18" s="71">
        <f>SUM(B11:B17)</f>
        <v>568451766</v>
      </c>
      <c r="C18" s="71">
        <f>SUM(C11:C17)</f>
        <v>0</v>
      </c>
      <c r="D18" s="72">
        <f aca="true" t="shared" si="1" ref="D18:Z18">SUM(D11:D17)</f>
        <v>644462664</v>
      </c>
      <c r="E18" s="73">
        <f t="shared" si="1"/>
        <v>644462664</v>
      </c>
      <c r="F18" s="73">
        <f t="shared" si="1"/>
        <v>51112448</v>
      </c>
      <c r="G18" s="73">
        <f t="shared" si="1"/>
        <v>41909167</v>
      </c>
      <c r="H18" s="73">
        <f t="shared" si="1"/>
        <v>26408379</v>
      </c>
      <c r="I18" s="73">
        <f t="shared" si="1"/>
        <v>119429994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119429994</v>
      </c>
      <c r="W18" s="73">
        <f t="shared" si="1"/>
        <v>161115667</v>
      </c>
      <c r="X18" s="73">
        <f t="shared" si="1"/>
        <v>-41685673</v>
      </c>
      <c r="Y18" s="67">
        <f>+IF(W18&lt;&gt;0,(X18/W18)*100,0)</f>
        <v>-25.873134361290884</v>
      </c>
      <c r="Z18" s="74">
        <f t="shared" si="1"/>
        <v>644462664</v>
      </c>
    </row>
    <row r="19" spans="1:26" ht="13.5">
      <c r="A19" s="70" t="s">
        <v>45</v>
      </c>
      <c r="B19" s="75">
        <f>+B10-B18</f>
        <v>-36838321</v>
      </c>
      <c r="C19" s="75">
        <f>+C10-C18</f>
        <v>0</v>
      </c>
      <c r="D19" s="76">
        <f aca="true" t="shared" si="2" ref="D19:Z19">+D10-D18</f>
        <v>-20170454</v>
      </c>
      <c r="E19" s="77">
        <f t="shared" si="2"/>
        <v>-20170454</v>
      </c>
      <c r="F19" s="77">
        <f t="shared" si="2"/>
        <v>136450886</v>
      </c>
      <c r="G19" s="77">
        <f t="shared" si="2"/>
        <v>-14049526</v>
      </c>
      <c r="H19" s="77">
        <f t="shared" si="2"/>
        <v>-9288978</v>
      </c>
      <c r="I19" s="77">
        <f t="shared" si="2"/>
        <v>113112382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113112382</v>
      </c>
      <c r="W19" s="77">
        <f>IF(E10=E18,0,W10-W18)</f>
        <v>-5042614</v>
      </c>
      <c r="X19" s="77">
        <f t="shared" si="2"/>
        <v>118154996</v>
      </c>
      <c r="Y19" s="78">
        <f>+IF(W19&lt;&gt;0,(X19/W19)*100,0)</f>
        <v>-2343.12989255176</v>
      </c>
      <c r="Z19" s="79">
        <f t="shared" si="2"/>
        <v>-20170454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-36838321</v>
      </c>
      <c r="C22" s="86">
        <f>SUM(C19:C21)</f>
        <v>0</v>
      </c>
      <c r="D22" s="87">
        <f aca="true" t="shared" si="3" ref="D22:Z22">SUM(D19:D21)</f>
        <v>-20170454</v>
      </c>
      <c r="E22" s="88">
        <f t="shared" si="3"/>
        <v>-20170454</v>
      </c>
      <c r="F22" s="88">
        <f t="shared" si="3"/>
        <v>136450886</v>
      </c>
      <c r="G22" s="88">
        <f t="shared" si="3"/>
        <v>-14049526</v>
      </c>
      <c r="H22" s="88">
        <f t="shared" si="3"/>
        <v>-9288978</v>
      </c>
      <c r="I22" s="88">
        <f t="shared" si="3"/>
        <v>113112382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113112382</v>
      </c>
      <c r="W22" s="88">
        <f t="shared" si="3"/>
        <v>-5042614</v>
      </c>
      <c r="X22" s="88">
        <f t="shared" si="3"/>
        <v>118154996</v>
      </c>
      <c r="Y22" s="89">
        <f>+IF(W22&lt;&gt;0,(X22/W22)*100,0)</f>
        <v>-2343.12989255176</v>
      </c>
      <c r="Z22" s="90">
        <f t="shared" si="3"/>
        <v>-20170454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-36838321</v>
      </c>
      <c r="C24" s="75">
        <f>SUM(C22:C23)</f>
        <v>0</v>
      </c>
      <c r="D24" s="76">
        <f aca="true" t="shared" si="4" ref="D24:Z24">SUM(D22:D23)</f>
        <v>-20170454</v>
      </c>
      <c r="E24" s="77">
        <f t="shared" si="4"/>
        <v>-20170454</v>
      </c>
      <c r="F24" s="77">
        <f t="shared" si="4"/>
        <v>136450886</v>
      </c>
      <c r="G24" s="77">
        <f t="shared" si="4"/>
        <v>-14049526</v>
      </c>
      <c r="H24" s="77">
        <f t="shared" si="4"/>
        <v>-9288978</v>
      </c>
      <c r="I24" s="77">
        <f t="shared" si="4"/>
        <v>113112382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113112382</v>
      </c>
      <c r="W24" s="77">
        <f t="shared" si="4"/>
        <v>-5042614</v>
      </c>
      <c r="X24" s="77">
        <f t="shared" si="4"/>
        <v>118154996</v>
      </c>
      <c r="Y24" s="78">
        <f>+IF(W24&lt;&gt;0,(X24/W24)*100,0)</f>
        <v>-2343.12989255176</v>
      </c>
      <c r="Z24" s="79">
        <f t="shared" si="4"/>
        <v>-20170454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29305657</v>
      </c>
      <c r="C27" s="22">
        <v>0</v>
      </c>
      <c r="D27" s="99">
        <v>82025976</v>
      </c>
      <c r="E27" s="100">
        <v>82025976</v>
      </c>
      <c r="F27" s="100">
        <v>0</v>
      </c>
      <c r="G27" s="100">
        <v>191491</v>
      </c>
      <c r="H27" s="100">
        <v>0</v>
      </c>
      <c r="I27" s="100">
        <v>191491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191491</v>
      </c>
      <c r="W27" s="100">
        <v>20506494</v>
      </c>
      <c r="X27" s="100">
        <v>-20315003</v>
      </c>
      <c r="Y27" s="101">
        <v>-99.07</v>
      </c>
      <c r="Z27" s="102">
        <v>82025976</v>
      </c>
    </row>
    <row r="28" spans="1:26" ht="13.5">
      <c r="A28" s="103" t="s">
        <v>46</v>
      </c>
      <c r="B28" s="19">
        <v>28703674</v>
      </c>
      <c r="C28" s="19">
        <v>0</v>
      </c>
      <c r="D28" s="59">
        <v>31110651</v>
      </c>
      <c r="E28" s="60">
        <v>31110651</v>
      </c>
      <c r="F28" s="60">
        <v>0</v>
      </c>
      <c r="G28" s="60">
        <v>191491</v>
      </c>
      <c r="H28" s="60">
        <v>0</v>
      </c>
      <c r="I28" s="60">
        <v>191491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191491</v>
      </c>
      <c r="W28" s="60">
        <v>7777663</v>
      </c>
      <c r="X28" s="60">
        <v>-7586172</v>
      </c>
      <c r="Y28" s="61">
        <v>-97.54</v>
      </c>
      <c r="Z28" s="62">
        <v>31110651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601983</v>
      </c>
      <c r="C31" s="19">
        <v>0</v>
      </c>
      <c r="D31" s="59">
        <v>50915325</v>
      </c>
      <c r="E31" s="60">
        <v>50915325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12728831</v>
      </c>
      <c r="X31" s="60">
        <v>-12728831</v>
      </c>
      <c r="Y31" s="61">
        <v>-100</v>
      </c>
      <c r="Z31" s="62">
        <v>50915325</v>
      </c>
    </row>
    <row r="32" spans="1:26" ht="13.5">
      <c r="A32" s="70" t="s">
        <v>54</v>
      </c>
      <c r="B32" s="22">
        <f>SUM(B28:B31)</f>
        <v>29305657</v>
      </c>
      <c r="C32" s="22">
        <f>SUM(C28:C31)</f>
        <v>0</v>
      </c>
      <c r="D32" s="99">
        <f aca="true" t="shared" si="5" ref="D32:Z32">SUM(D28:D31)</f>
        <v>82025976</v>
      </c>
      <c r="E32" s="100">
        <f t="shared" si="5"/>
        <v>82025976</v>
      </c>
      <c r="F32" s="100">
        <f t="shared" si="5"/>
        <v>0</v>
      </c>
      <c r="G32" s="100">
        <f t="shared" si="5"/>
        <v>191491</v>
      </c>
      <c r="H32" s="100">
        <f t="shared" si="5"/>
        <v>0</v>
      </c>
      <c r="I32" s="100">
        <f t="shared" si="5"/>
        <v>191491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191491</v>
      </c>
      <c r="W32" s="100">
        <f t="shared" si="5"/>
        <v>20506494</v>
      </c>
      <c r="X32" s="100">
        <f t="shared" si="5"/>
        <v>-20315003</v>
      </c>
      <c r="Y32" s="101">
        <f>+IF(W32&lt;&gt;0,(X32/W32)*100,0)</f>
        <v>-99.06619337269453</v>
      </c>
      <c r="Z32" s="102">
        <f t="shared" si="5"/>
        <v>82025976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93428055</v>
      </c>
      <c r="C35" s="19">
        <v>0</v>
      </c>
      <c r="D35" s="59">
        <v>47389634</v>
      </c>
      <c r="E35" s="60">
        <v>47389634</v>
      </c>
      <c r="F35" s="60">
        <v>141083265</v>
      </c>
      <c r="G35" s="60">
        <v>-8864490</v>
      </c>
      <c r="H35" s="60">
        <v>-28074646</v>
      </c>
      <c r="I35" s="60">
        <v>-28074646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-28074646</v>
      </c>
      <c r="W35" s="60">
        <v>11847409</v>
      </c>
      <c r="X35" s="60">
        <v>-39922055</v>
      </c>
      <c r="Y35" s="61">
        <v>-336.97</v>
      </c>
      <c r="Z35" s="62">
        <v>47389634</v>
      </c>
    </row>
    <row r="36" spans="1:26" ht="13.5">
      <c r="A36" s="58" t="s">
        <v>57</v>
      </c>
      <c r="B36" s="19">
        <v>2931291913</v>
      </c>
      <c r="C36" s="19">
        <v>0</v>
      </c>
      <c r="D36" s="59">
        <v>82025975</v>
      </c>
      <c r="E36" s="60">
        <v>82025975</v>
      </c>
      <c r="F36" s="60">
        <v>-8629</v>
      </c>
      <c r="G36" s="60">
        <v>73767</v>
      </c>
      <c r="H36" s="60">
        <v>101798</v>
      </c>
      <c r="I36" s="60">
        <v>101798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101798</v>
      </c>
      <c r="W36" s="60">
        <v>20506494</v>
      </c>
      <c r="X36" s="60">
        <v>-20404696</v>
      </c>
      <c r="Y36" s="61">
        <v>-99.5</v>
      </c>
      <c r="Z36" s="62">
        <v>82025975</v>
      </c>
    </row>
    <row r="37" spans="1:26" ht="13.5">
      <c r="A37" s="58" t="s">
        <v>58</v>
      </c>
      <c r="B37" s="19">
        <v>169410779</v>
      </c>
      <c r="C37" s="19">
        <v>0</v>
      </c>
      <c r="D37" s="59">
        <v>97990594</v>
      </c>
      <c r="E37" s="60">
        <v>97990594</v>
      </c>
      <c r="F37" s="60">
        <v>4510425</v>
      </c>
      <c r="G37" s="60">
        <v>5066726</v>
      </c>
      <c r="H37" s="60">
        <v>-18446507</v>
      </c>
      <c r="I37" s="60">
        <v>-18446507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-18446507</v>
      </c>
      <c r="W37" s="60">
        <v>24497649</v>
      </c>
      <c r="X37" s="60">
        <v>-42944156</v>
      </c>
      <c r="Y37" s="61">
        <v>-175.3</v>
      </c>
      <c r="Z37" s="62">
        <v>97990594</v>
      </c>
    </row>
    <row r="38" spans="1:26" ht="13.5">
      <c r="A38" s="58" t="s">
        <v>59</v>
      </c>
      <c r="B38" s="19">
        <v>157310251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2697998938</v>
      </c>
      <c r="C39" s="19">
        <v>0</v>
      </c>
      <c r="D39" s="59">
        <v>31425015</v>
      </c>
      <c r="E39" s="60">
        <v>31425015</v>
      </c>
      <c r="F39" s="60">
        <v>136564210</v>
      </c>
      <c r="G39" s="60">
        <v>-13857449</v>
      </c>
      <c r="H39" s="60">
        <v>-9526341</v>
      </c>
      <c r="I39" s="60">
        <v>-9526341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-9526341</v>
      </c>
      <c r="W39" s="60">
        <v>7856254</v>
      </c>
      <c r="X39" s="60">
        <v>-17382595</v>
      </c>
      <c r="Y39" s="61">
        <v>-221.26</v>
      </c>
      <c r="Z39" s="62">
        <v>31425015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30550959</v>
      </c>
      <c r="C42" s="19">
        <v>0</v>
      </c>
      <c r="D42" s="59">
        <v>33346724</v>
      </c>
      <c r="E42" s="60">
        <v>33346724</v>
      </c>
      <c r="F42" s="60">
        <v>-8866474</v>
      </c>
      <c r="G42" s="60">
        <v>-7600929</v>
      </c>
      <c r="H42" s="60">
        <v>26924344</v>
      </c>
      <c r="I42" s="60">
        <v>10456941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10456941</v>
      </c>
      <c r="W42" s="60">
        <v>14928078</v>
      </c>
      <c r="X42" s="60">
        <v>-4471137</v>
      </c>
      <c r="Y42" s="61">
        <v>-29.95</v>
      </c>
      <c r="Z42" s="62">
        <v>33346724</v>
      </c>
    </row>
    <row r="43" spans="1:26" ht="13.5">
      <c r="A43" s="58" t="s">
        <v>63</v>
      </c>
      <c r="B43" s="19">
        <v>-24897587</v>
      </c>
      <c r="C43" s="19">
        <v>0</v>
      </c>
      <c r="D43" s="59">
        <v>-33346721</v>
      </c>
      <c r="E43" s="60">
        <v>-33346721</v>
      </c>
      <c r="F43" s="60">
        <v>-101218</v>
      </c>
      <c r="G43" s="60">
        <v>-1607</v>
      </c>
      <c r="H43" s="60">
        <v>-219777</v>
      </c>
      <c r="I43" s="60">
        <v>-322602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-322602</v>
      </c>
      <c r="W43" s="60">
        <v>-9337102</v>
      </c>
      <c r="X43" s="60">
        <v>9014500</v>
      </c>
      <c r="Y43" s="61">
        <v>-96.54</v>
      </c>
      <c r="Z43" s="62">
        <v>-33346721</v>
      </c>
    </row>
    <row r="44" spans="1:26" ht="13.5">
      <c r="A44" s="58" t="s">
        <v>64</v>
      </c>
      <c r="B44" s="19">
        <v>-5369185</v>
      </c>
      <c r="C44" s="19">
        <v>0</v>
      </c>
      <c r="D44" s="59">
        <v>0</v>
      </c>
      <c r="E44" s="60">
        <v>0</v>
      </c>
      <c r="F44" s="60">
        <v>57928</v>
      </c>
      <c r="G44" s="60">
        <v>41139</v>
      </c>
      <c r="H44" s="60">
        <v>63336</v>
      </c>
      <c r="I44" s="60">
        <v>162403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162403</v>
      </c>
      <c r="W44" s="60">
        <v>0</v>
      </c>
      <c r="X44" s="60">
        <v>162403</v>
      </c>
      <c r="Y44" s="61">
        <v>0</v>
      </c>
      <c r="Z44" s="62">
        <v>0</v>
      </c>
    </row>
    <row r="45" spans="1:26" ht="13.5">
      <c r="A45" s="70" t="s">
        <v>65</v>
      </c>
      <c r="B45" s="22">
        <v>284187</v>
      </c>
      <c r="C45" s="22">
        <v>0</v>
      </c>
      <c r="D45" s="99">
        <v>0</v>
      </c>
      <c r="E45" s="100">
        <v>0</v>
      </c>
      <c r="F45" s="100">
        <v>-8909764</v>
      </c>
      <c r="G45" s="100">
        <v>-16471161</v>
      </c>
      <c r="H45" s="100">
        <v>10296742</v>
      </c>
      <c r="I45" s="100">
        <v>10296742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10296742</v>
      </c>
      <c r="W45" s="100">
        <v>5590973</v>
      </c>
      <c r="X45" s="100">
        <v>4705769</v>
      </c>
      <c r="Y45" s="101">
        <v>84.17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19170034</v>
      </c>
      <c r="C49" s="52">
        <v>0</v>
      </c>
      <c r="D49" s="129">
        <v>7045502</v>
      </c>
      <c r="E49" s="54">
        <v>33738860</v>
      </c>
      <c r="F49" s="54">
        <v>0</v>
      </c>
      <c r="G49" s="54">
        <v>0</v>
      </c>
      <c r="H49" s="54">
        <v>0</v>
      </c>
      <c r="I49" s="54">
        <v>92996009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152950405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27569019</v>
      </c>
      <c r="C51" s="52">
        <v>0</v>
      </c>
      <c r="D51" s="129">
        <v>1276470</v>
      </c>
      <c r="E51" s="54">
        <v>1343187</v>
      </c>
      <c r="F51" s="54">
        <v>0</v>
      </c>
      <c r="G51" s="54">
        <v>0</v>
      </c>
      <c r="H51" s="54">
        <v>0</v>
      </c>
      <c r="I51" s="54">
        <v>1505126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351903</v>
      </c>
      <c r="W51" s="54">
        <v>442665</v>
      </c>
      <c r="X51" s="54">
        <v>5505298</v>
      </c>
      <c r="Y51" s="54">
        <v>37903806</v>
      </c>
      <c r="Z51" s="130">
        <v>75897474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96.92714418142087</v>
      </c>
      <c r="C58" s="5">
        <f>IF(C67=0,0,+(C76/C67)*100)</f>
        <v>0</v>
      </c>
      <c r="D58" s="6">
        <f aca="true" t="shared" si="6" ref="D58:Z58">IF(D67=0,0,+(D76/D67)*100)</f>
        <v>90.36397427049926</v>
      </c>
      <c r="E58" s="7">
        <f t="shared" si="6"/>
        <v>90.36397427049926</v>
      </c>
      <c r="F58" s="7">
        <f t="shared" si="6"/>
        <v>16.838615590841275</v>
      </c>
      <c r="G58" s="7">
        <f t="shared" si="6"/>
        <v>172.50667412149863</v>
      </c>
      <c r="H58" s="7">
        <f t="shared" si="6"/>
        <v>342.07125705185155</v>
      </c>
      <c r="I58" s="7">
        <f t="shared" si="6"/>
        <v>56.22274123603533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56.22274123603533</v>
      </c>
      <c r="W58" s="7">
        <f t="shared" si="6"/>
        <v>104.8222101584501</v>
      </c>
      <c r="X58" s="7">
        <f t="shared" si="6"/>
        <v>0</v>
      </c>
      <c r="Y58" s="7">
        <f t="shared" si="6"/>
        <v>0</v>
      </c>
      <c r="Z58" s="8">
        <f t="shared" si="6"/>
        <v>90.36397427049926</v>
      </c>
    </row>
    <row r="59" spans="1:26" ht="13.5">
      <c r="A59" s="37" t="s">
        <v>31</v>
      </c>
      <c r="B59" s="9">
        <f aca="true" t="shared" si="7" ref="B59:Z66">IF(B68=0,0,+(B77/B68)*100)</f>
        <v>98.2255969310559</v>
      </c>
      <c r="C59" s="9">
        <f t="shared" si="7"/>
        <v>0</v>
      </c>
      <c r="D59" s="2">
        <f t="shared" si="7"/>
        <v>57.726261926225575</v>
      </c>
      <c r="E59" s="10">
        <f t="shared" si="7"/>
        <v>57.726261926225575</v>
      </c>
      <c r="F59" s="10">
        <f t="shared" si="7"/>
        <v>6.527122774029228</v>
      </c>
      <c r="G59" s="10">
        <f t="shared" si="7"/>
        <v>-3380.965658669833</v>
      </c>
      <c r="H59" s="10">
        <f t="shared" si="7"/>
        <v>-26819.374276844123</v>
      </c>
      <c r="I59" s="10">
        <f t="shared" si="7"/>
        <v>34.505663064259714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34.505663064259714</v>
      </c>
      <c r="W59" s="10">
        <f t="shared" si="7"/>
        <v>66.96246469715874</v>
      </c>
      <c r="X59" s="10">
        <f t="shared" si="7"/>
        <v>0</v>
      </c>
      <c r="Y59" s="10">
        <f t="shared" si="7"/>
        <v>0</v>
      </c>
      <c r="Z59" s="11">
        <f t="shared" si="7"/>
        <v>57.726261926225575</v>
      </c>
    </row>
    <row r="60" spans="1:26" ht="13.5">
      <c r="A60" s="38" t="s">
        <v>32</v>
      </c>
      <c r="B60" s="12">
        <f t="shared" si="7"/>
        <v>98.61143286809218</v>
      </c>
      <c r="C60" s="12">
        <f t="shared" si="7"/>
        <v>0</v>
      </c>
      <c r="D60" s="3">
        <f t="shared" si="7"/>
        <v>103.70918708974777</v>
      </c>
      <c r="E60" s="13">
        <f t="shared" si="7"/>
        <v>103.70918708974777</v>
      </c>
      <c r="F60" s="13">
        <f t="shared" si="7"/>
        <v>57.198232667073434</v>
      </c>
      <c r="G60" s="13">
        <f t="shared" si="7"/>
        <v>101.99627758530569</v>
      </c>
      <c r="H60" s="13">
        <f t="shared" si="7"/>
        <v>191.52537991508277</v>
      </c>
      <c r="I60" s="13">
        <f t="shared" si="7"/>
        <v>97.94876388108428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97.94876388108428</v>
      </c>
      <c r="W60" s="13">
        <f t="shared" si="7"/>
        <v>120.3026564140675</v>
      </c>
      <c r="X60" s="13">
        <f t="shared" si="7"/>
        <v>0</v>
      </c>
      <c r="Y60" s="13">
        <f t="shared" si="7"/>
        <v>0</v>
      </c>
      <c r="Z60" s="14">
        <f t="shared" si="7"/>
        <v>103.70918708974777</v>
      </c>
    </row>
    <row r="61" spans="1:26" ht="13.5">
      <c r="A61" s="39" t="s">
        <v>103</v>
      </c>
      <c r="B61" s="12">
        <f t="shared" si="7"/>
        <v>109.57602626478734</v>
      </c>
      <c r="C61" s="12">
        <f t="shared" si="7"/>
        <v>0</v>
      </c>
      <c r="D61" s="3">
        <f t="shared" si="7"/>
        <v>106.06755481114189</v>
      </c>
      <c r="E61" s="13">
        <f t="shared" si="7"/>
        <v>106.06755481114189</v>
      </c>
      <c r="F61" s="13">
        <f t="shared" si="7"/>
        <v>63.148240332577046</v>
      </c>
      <c r="G61" s="13">
        <f t="shared" si="7"/>
        <v>98.32202552956878</v>
      </c>
      <c r="H61" s="13">
        <f t="shared" si="7"/>
        <v>214.0431085648611</v>
      </c>
      <c r="I61" s="13">
        <f t="shared" si="7"/>
        <v>103.63616277364065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103.63616277364065</v>
      </c>
      <c r="W61" s="13">
        <f t="shared" si="7"/>
        <v>123.03836495527855</v>
      </c>
      <c r="X61" s="13">
        <f t="shared" si="7"/>
        <v>0</v>
      </c>
      <c r="Y61" s="13">
        <f t="shared" si="7"/>
        <v>0</v>
      </c>
      <c r="Z61" s="14">
        <f t="shared" si="7"/>
        <v>106.06755481114189</v>
      </c>
    </row>
    <row r="62" spans="1:26" ht="13.5">
      <c r="A62" s="39" t="s">
        <v>104</v>
      </c>
      <c r="B62" s="12">
        <f t="shared" si="7"/>
        <v>54.29104791531929</v>
      </c>
      <c r="C62" s="12">
        <f t="shared" si="7"/>
        <v>0</v>
      </c>
      <c r="D62" s="3">
        <f t="shared" si="7"/>
        <v>99.99999809486182</v>
      </c>
      <c r="E62" s="13">
        <f t="shared" si="7"/>
        <v>99.99999809486182</v>
      </c>
      <c r="F62" s="13">
        <f t="shared" si="7"/>
        <v>42.66606126354034</v>
      </c>
      <c r="G62" s="13">
        <f t="shared" si="7"/>
        <v>109.70156767466585</v>
      </c>
      <c r="H62" s="13">
        <f t="shared" si="7"/>
        <v>332.11031046787963</v>
      </c>
      <c r="I62" s="13">
        <f t="shared" si="7"/>
        <v>93.32192412836659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93.32192412836659</v>
      </c>
      <c r="W62" s="13">
        <f t="shared" si="7"/>
        <v>115.99999786624528</v>
      </c>
      <c r="X62" s="13">
        <f t="shared" si="7"/>
        <v>0</v>
      </c>
      <c r="Y62" s="13">
        <f t="shared" si="7"/>
        <v>0</v>
      </c>
      <c r="Z62" s="14">
        <f t="shared" si="7"/>
        <v>99.99999809486182</v>
      </c>
    </row>
    <row r="63" spans="1:26" ht="13.5">
      <c r="A63" s="39" t="s">
        <v>105</v>
      </c>
      <c r="B63" s="12">
        <f t="shared" si="7"/>
        <v>95.39191378739848</v>
      </c>
      <c r="C63" s="12">
        <f t="shared" si="7"/>
        <v>0</v>
      </c>
      <c r="D63" s="3">
        <f t="shared" si="7"/>
        <v>99.99999725487984</v>
      </c>
      <c r="E63" s="13">
        <f t="shared" si="7"/>
        <v>99.99999725487984</v>
      </c>
      <c r="F63" s="13">
        <f t="shared" si="7"/>
        <v>39.92196396691444</v>
      </c>
      <c r="G63" s="13">
        <f t="shared" si="7"/>
        <v>131.0573916990553</v>
      </c>
      <c r="H63" s="13">
        <f t="shared" si="7"/>
        <v>103.16094909553644</v>
      </c>
      <c r="I63" s="13">
        <f t="shared" si="7"/>
        <v>71.84980828697395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71.84980828697395</v>
      </c>
      <c r="W63" s="13">
        <f t="shared" si="7"/>
        <v>115.99998682342401</v>
      </c>
      <c r="X63" s="13">
        <f t="shared" si="7"/>
        <v>0</v>
      </c>
      <c r="Y63" s="13">
        <f t="shared" si="7"/>
        <v>0</v>
      </c>
      <c r="Z63" s="14">
        <f t="shared" si="7"/>
        <v>99.99999725487984</v>
      </c>
    </row>
    <row r="64" spans="1:26" ht="13.5">
      <c r="A64" s="39" t="s">
        <v>106</v>
      </c>
      <c r="B64" s="12">
        <f t="shared" si="7"/>
        <v>137.78979848171625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58.76641819881171</v>
      </c>
      <c r="G64" s="13">
        <f t="shared" si="7"/>
        <v>57.01042289940855</v>
      </c>
      <c r="H64" s="13">
        <f t="shared" si="7"/>
        <v>78.93721947336894</v>
      </c>
      <c r="I64" s="13">
        <f t="shared" si="7"/>
        <v>64.93440322224677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64.93440322224677</v>
      </c>
      <c r="W64" s="13">
        <f t="shared" si="7"/>
        <v>115.99999489691122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11.723591418472498</v>
      </c>
      <c r="C65" s="12">
        <f t="shared" si="7"/>
        <v>0</v>
      </c>
      <c r="D65" s="3">
        <f t="shared" si="7"/>
        <v>100.00000937148891</v>
      </c>
      <c r="E65" s="13">
        <f t="shared" si="7"/>
        <v>100.00000937148891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116.00001649381895</v>
      </c>
      <c r="X65" s="13">
        <f t="shared" si="7"/>
        <v>0</v>
      </c>
      <c r="Y65" s="13">
        <f t="shared" si="7"/>
        <v>0</v>
      </c>
      <c r="Z65" s="14">
        <f t="shared" si="7"/>
        <v>100.00000937148891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99.9999780249048</v>
      </c>
      <c r="E66" s="16">
        <f t="shared" si="7"/>
        <v>99.9999780249048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115.99997187189052</v>
      </c>
      <c r="X66" s="16">
        <f t="shared" si="7"/>
        <v>0</v>
      </c>
      <c r="Y66" s="16">
        <f t="shared" si="7"/>
        <v>0</v>
      </c>
      <c r="Z66" s="17">
        <f t="shared" si="7"/>
        <v>99.9999780249048</v>
      </c>
    </row>
    <row r="67" spans="1:26" ht="13.5" hidden="1">
      <c r="A67" s="41" t="s">
        <v>285</v>
      </c>
      <c r="B67" s="24">
        <v>404113461</v>
      </c>
      <c r="C67" s="24"/>
      <c r="D67" s="25">
        <v>480527785</v>
      </c>
      <c r="E67" s="26">
        <v>480527785</v>
      </c>
      <c r="F67" s="26">
        <v>181312756</v>
      </c>
      <c r="G67" s="26">
        <v>23873554</v>
      </c>
      <c r="H67" s="26">
        <v>15269394</v>
      </c>
      <c r="I67" s="26">
        <v>220455704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220455704</v>
      </c>
      <c r="W67" s="26">
        <v>120131948</v>
      </c>
      <c r="X67" s="26"/>
      <c r="Y67" s="25"/>
      <c r="Z67" s="27">
        <v>480527785</v>
      </c>
    </row>
    <row r="68" spans="1:26" ht="13.5" hidden="1">
      <c r="A68" s="37" t="s">
        <v>31</v>
      </c>
      <c r="B68" s="19">
        <v>113542635</v>
      </c>
      <c r="C68" s="19"/>
      <c r="D68" s="20">
        <v>139092204</v>
      </c>
      <c r="E68" s="21">
        <v>139092204</v>
      </c>
      <c r="F68" s="21">
        <v>144024409</v>
      </c>
      <c r="G68" s="21">
        <v>-493487</v>
      </c>
      <c r="H68" s="21">
        <v>-87291</v>
      </c>
      <c r="I68" s="21">
        <v>143443631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143443631</v>
      </c>
      <c r="W68" s="21">
        <v>34773051</v>
      </c>
      <c r="X68" s="21"/>
      <c r="Y68" s="20"/>
      <c r="Z68" s="23">
        <v>139092204</v>
      </c>
    </row>
    <row r="69" spans="1:26" ht="13.5" hidden="1">
      <c r="A69" s="38" t="s">
        <v>32</v>
      </c>
      <c r="B69" s="19">
        <v>284112803</v>
      </c>
      <c r="C69" s="19"/>
      <c r="D69" s="20">
        <v>336884975</v>
      </c>
      <c r="E69" s="21">
        <v>336884975</v>
      </c>
      <c r="F69" s="21">
        <v>36941540</v>
      </c>
      <c r="G69" s="21">
        <v>24019355</v>
      </c>
      <c r="H69" s="21">
        <v>15048297</v>
      </c>
      <c r="I69" s="21">
        <v>76009192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76009192</v>
      </c>
      <c r="W69" s="21">
        <v>84221245</v>
      </c>
      <c r="X69" s="21"/>
      <c r="Y69" s="20"/>
      <c r="Z69" s="23">
        <v>336884975</v>
      </c>
    </row>
    <row r="70" spans="1:26" ht="13.5" hidden="1">
      <c r="A70" s="39" t="s">
        <v>103</v>
      </c>
      <c r="B70" s="19">
        <v>175740391</v>
      </c>
      <c r="C70" s="19"/>
      <c r="D70" s="20">
        <v>205942845</v>
      </c>
      <c r="E70" s="21">
        <v>205942845</v>
      </c>
      <c r="F70" s="21">
        <v>21390292</v>
      </c>
      <c r="G70" s="21">
        <v>16498046</v>
      </c>
      <c r="H70" s="21">
        <v>8638237</v>
      </c>
      <c r="I70" s="21">
        <v>46526575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46526575</v>
      </c>
      <c r="W70" s="21">
        <v>51485711</v>
      </c>
      <c r="X70" s="21"/>
      <c r="Y70" s="20"/>
      <c r="Z70" s="23">
        <v>205942845</v>
      </c>
    </row>
    <row r="71" spans="1:26" ht="13.5" hidden="1">
      <c r="A71" s="39" t="s">
        <v>104</v>
      </c>
      <c r="B71" s="19">
        <v>40948261</v>
      </c>
      <c r="C71" s="19"/>
      <c r="D71" s="20">
        <v>52489631</v>
      </c>
      <c r="E71" s="21">
        <v>52489631</v>
      </c>
      <c r="F71" s="21">
        <v>7248063</v>
      </c>
      <c r="G71" s="21">
        <v>3337172</v>
      </c>
      <c r="H71" s="21">
        <v>1308670</v>
      </c>
      <c r="I71" s="21">
        <v>11893905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11893905</v>
      </c>
      <c r="W71" s="21">
        <v>13122408</v>
      </c>
      <c r="X71" s="21"/>
      <c r="Y71" s="20"/>
      <c r="Z71" s="23">
        <v>52489631</v>
      </c>
    </row>
    <row r="72" spans="1:26" ht="13.5" hidden="1">
      <c r="A72" s="39" t="s">
        <v>105</v>
      </c>
      <c r="B72" s="19">
        <v>30254881</v>
      </c>
      <c r="C72" s="19"/>
      <c r="D72" s="20">
        <v>36428278</v>
      </c>
      <c r="E72" s="21">
        <v>36428278</v>
      </c>
      <c r="F72" s="21">
        <v>5880873</v>
      </c>
      <c r="G72" s="21">
        <v>1762450</v>
      </c>
      <c r="H72" s="21">
        <v>2664010</v>
      </c>
      <c r="I72" s="21">
        <v>10307333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10307333</v>
      </c>
      <c r="W72" s="21">
        <v>9107070</v>
      </c>
      <c r="X72" s="21"/>
      <c r="Y72" s="20"/>
      <c r="Z72" s="23">
        <v>36428278</v>
      </c>
    </row>
    <row r="73" spans="1:26" ht="13.5" hidden="1">
      <c r="A73" s="39" t="s">
        <v>106</v>
      </c>
      <c r="B73" s="19">
        <v>25501557</v>
      </c>
      <c r="C73" s="19"/>
      <c r="D73" s="20">
        <v>31353558</v>
      </c>
      <c r="E73" s="21">
        <v>31353558</v>
      </c>
      <c r="F73" s="21">
        <v>2422312</v>
      </c>
      <c r="G73" s="21">
        <v>2421687</v>
      </c>
      <c r="H73" s="21">
        <v>2437380</v>
      </c>
      <c r="I73" s="21">
        <v>7281379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7281379</v>
      </c>
      <c r="W73" s="21">
        <v>7838390</v>
      </c>
      <c r="X73" s="21"/>
      <c r="Y73" s="20"/>
      <c r="Z73" s="23">
        <v>31353558</v>
      </c>
    </row>
    <row r="74" spans="1:26" ht="13.5" hidden="1">
      <c r="A74" s="39" t="s">
        <v>107</v>
      </c>
      <c r="B74" s="19">
        <v>11667713</v>
      </c>
      <c r="C74" s="19"/>
      <c r="D74" s="20">
        <v>10670663</v>
      </c>
      <c r="E74" s="21">
        <v>10670663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2667666</v>
      </c>
      <c r="X74" s="21"/>
      <c r="Y74" s="20"/>
      <c r="Z74" s="23">
        <v>10670663</v>
      </c>
    </row>
    <row r="75" spans="1:26" ht="13.5" hidden="1">
      <c r="A75" s="40" t="s">
        <v>110</v>
      </c>
      <c r="B75" s="28">
        <v>6458023</v>
      </c>
      <c r="C75" s="28"/>
      <c r="D75" s="29">
        <v>4550606</v>
      </c>
      <c r="E75" s="30">
        <v>4550606</v>
      </c>
      <c r="F75" s="30">
        <v>346807</v>
      </c>
      <c r="G75" s="30">
        <v>347686</v>
      </c>
      <c r="H75" s="30">
        <v>308388</v>
      </c>
      <c r="I75" s="30">
        <v>1002881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1002881</v>
      </c>
      <c r="W75" s="30">
        <v>1137652</v>
      </c>
      <c r="X75" s="30"/>
      <c r="Y75" s="29"/>
      <c r="Z75" s="31">
        <v>4550606</v>
      </c>
    </row>
    <row r="76" spans="1:26" ht="13.5" hidden="1">
      <c r="A76" s="42" t="s">
        <v>286</v>
      </c>
      <c r="B76" s="32">
        <v>391695637</v>
      </c>
      <c r="C76" s="32"/>
      <c r="D76" s="33">
        <v>434224004</v>
      </c>
      <c r="E76" s="34">
        <v>434224004</v>
      </c>
      <c r="F76" s="34">
        <v>30530558</v>
      </c>
      <c r="G76" s="34">
        <v>41183474</v>
      </c>
      <c r="H76" s="34">
        <v>52232208</v>
      </c>
      <c r="I76" s="34">
        <v>123946240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123946240</v>
      </c>
      <c r="W76" s="34">
        <v>125924963</v>
      </c>
      <c r="X76" s="34"/>
      <c r="Y76" s="33"/>
      <c r="Z76" s="35">
        <v>434224004</v>
      </c>
    </row>
    <row r="77" spans="1:26" ht="13.5" hidden="1">
      <c r="A77" s="37" t="s">
        <v>31</v>
      </c>
      <c r="B77" s="19">
        <v>111527931</v>
      </c>
      <c r="C77" s="19"/>
      <c r="D77" s="20">
        <v>80292730</v>
      </c>
      <c r="E77" s="21">
        <v>80292730</v>
      </c>
      <c r="F77" s="21">
        <v>9400650</v>
      </c>
      <c r="G77" s="21">
        <v>16684626</v>
      </c>
      <c r="H77" s="21">
        <v>23410900</v>
      </c>
      <c r="I77" s="21">
        <v>49496176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49496176</v>
      </c>
      <c r="W77" s="21">
        <v>23284892</v>
      </c>
      <c r="X77" s="21"/>
      <c r="Y77" s="20"/>
      <c r="Z77" s="23">
        <v>80292730</v>
      </c>
    </row>
    <row r="78" spans="1:26" ht="13.5" hidden="1">
      <c r="A78" s="38" t="s">
        <v>32</v>
      </c>
      <c r="B78" s="19">
        <v>280167706</v>
      </c>
      <c r="C78" s="19"/>
      <c r="D78" s="20">
        <v>349380669</v>
      </c>
      <c r="E78" s="21">
        <v>349380669</v>
      </c>
      <c r="F78" s="21">
        <v>21129908</v>
      </c>
      <c r="G78" s="21">
        <v>24498848</v>
      </c>
      <c r="H78" s="21">
        <v>28821308</v>
      </c>
      <c r="I78" s="21">
        <v>74450064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74450064</v>
      </c>
      <c r="W78" s="21">
        <v>101320395</v>
      </c>
      <c r="X78" s="21"/>
      <c r="Y78" s="20"/>
      <c r="Z78" s="23">
        <v>349380669</v>
      </c>
    </row>
    <row r="79" spans="1:26" ht="13.5" hidden="1">
      <c r="A79" s="39" t="s">
        <v>103</v>
      </c>
      <c r="B79" s="19">
        <v>192569337</v>
      </c>
      <c r="C79" s="19"/>
      <c r="D79" s="20">
        <v>218438540</v>
      </c>
      <c r="E79" s="21">
        <v>218438540</v>
      </c>
      <c r="F79" s="21">
        <v>13507593</v>
      </c>
      <c r="G79" s="21">
        <v>16221213</v>
      </c>
      <c r="H79" s="21">
        <v>18489551</v>
      </c>
      <c r="I79" s="21">
        <v>48218357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48218357</v>
      </c>
      <c r="W79" s="21">
        <v>63347177</v>
      </c>
      <c r="X79" s="21"/>
      <c r="Y79" s="20"/>
      <c r="Z79" s="23">
        <v>218438540</v>
      </c>
    </row>
    <row r="80" spans="1:26" ht="13.5" hidden="1">
      <c r="A80" s="39" t="s">
        <v>104</v>
      </c>
      <c r="B80" s="19">
        <v>22231240</v>
      </c>
      <c r="C80" s="19"/>
      <c r="D80" s="20">
        <v>52489630</v>
      </c>
      <c r="E80" s="21">
        <v>52489630</v>
      </c>
      <c r="F80" s="21">
        <v>3092463</v>
      </c>
      <c r="G80" s="21">
        <v>3660930</v>
      </c>
      <c r="H80" s="21">
        <v>4346228</v>
      </c>
      <c r="I80" s="21">
        <v>11099621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11099621</v>
      </c>
      <c r="W80" s="21">
        <v>15221993</v>
      </c>
      <c r="X80" s="21"/>
      <c r="Y80" s="20"/>
      <c r="Z80" s="23">
        <v>52489630</v>
      </c>
    </row>
    <row r="81" spans="1:26" ht="13.5" hidden="1">
      <c r="A81" s="39" t="s">
        <v>105</v>
      </c>
      <c r="B81" s="19">
        <v>28860710</v>
      </c>
      <c r="C81" s="19"/>
      <c r="D81" s="20">
        <v>36428277</v>
      </c>
      <c r="E81" s="21">
        <v>36428277</v>
      </c>
      <c r="F81" s="21">
        <v>2347760</v>
      </c>
      <c r="G81" s="21">
        <v>2309821</v>
      </c>
      <c r="H81" s="21">
        <v>2748218</v>
      </c>
      <c r="I81" s="21">
        <v>7405799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7405799</v>
      </c>
      <c r="W81" s="21">
        <v>10564200</v>
      </c>
      <c r="X81" s="21"/>
      <c r="Y81" s="20"/>
      <c r="Z81" s="23">
        <v>36428277</v>
      </c>
    </row>
    <row r="82" spans="1:26" ht="13.5" hidden="1">
      <c r="A82" s="39" t="s">
        <v>106</v>
      </c>
      <c r="B82" s="19">
        <v>35138544</v>
      </c>
      <c r="C82" s="19"/>
      <c r="D82" s="20">
        <v>31353558</v>
      </c>
      <c r="E82" s="21">
        <v>31353558</v>
      </c>
      <c r="F82" s="21">
        <v>1423506</v>
      </c>
      <c r="G82" s="21">
        <v>1380614</v>
      </c>
      <c r="H82" s="21">
        <v>1924000</v>
      </c>
      <c r="I82" s="21">
        <v>4728120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4728120</v>
      </c>
      <c r="W82" s="21">
        <v>9092532</v>
      </c>
      <c r="X82" s="21"/>
      <c r="Y82" s="20"/>
      <c r="Z82" s="23">
        <v>31353558</v>
      </c>
    </row>
    <row r="83" spans="1:26" ht="13.5" hidden="1">
      <c r="A83" s="39" t="s">
        <v>107</v>
      </c>
      <c r="B83" s="19">
        <v>1367875</v>
      </c>
      <c r="C83" s="19"/>
      <c r="D83" s="20">
        <v>10670664</v>
      </c>
      <c r="E83" s="21">
        <v>10670664</v>
      </c>
      <c r="F83" s="21">
        <v>758586</v>
      </c>
      <c r="G83" s="21">
        <v>926270</v>
      </c>
      <c r="H83" s="21">
        <v>1313311</v>
      </c>
      <c r="I83" s="21">
        <v>2998167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2998167</v>
      </c>
      <c r="W83" s="21">
        <v>3094493</v>
      </c>
      <c r="X83" s="21"/>
      <c r="Y83" s="20"/>
      <c r="Z83" s="23">
        <v>10670664</v>
      </c>
    </row>
    <row r="84" spans="1:26" ht="13.5" hidden="1">
      <c r="A84" s="40" t="s">
        <v>110</v>
      </c>
      <c r="B84" s="28"/>
      <c r="C84" s="28"/>
      <c r="D84" s="29">
        <v>4550605</v>
      </c>
      <c r="E84" s="30">
        <v>4550605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1319676</v>
      </c>
      <c r="X84" s="30"/>
      <c r="Y84" s="29"/>
      <c r="Z84" s="31">
        <v>4550605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174663801</v>
      </c>
      <c r="D5" s="153">
        <f>SUM(D6:D8)</f>
        <v>0</v>
      </c>
      <c r="E5" s="154">
        <f t="shared" si="0"/>
        <v>251711290</v>
      </c>
      <c r="F5" s="100">
        <f t="shared" si="0"/>
        <v>251711290</v>
      </c>
      <c r="G5" s="100">
        <f t="shared" si="0"/>
        <v>144684788</v>
      </c>
      <c r="H5" s="100">
        <f t="shared" si="0"/>
        <v>1140351</v>
      </c>
      <c r="I5" s="100">
        <f t="shared" si="0"/>
        <v>611151</v>
      </c>
      <c r="J5" s="100">
        <f t="shared" si="0"/>
        <v>146436290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146436290</v>
      </c>
      <c r="X5" s="100">
        <f t="shared" si="0"/>
        <v>62927822</v>
      </c>
      <c r="Y5" s="100">
        <f t="shared" si="0"/>
        <v>83508468</v>
      </c>
      <c r="Z5" s="137">
        <f>+IF(X5&lt;&gt;0,+(Y5/X5)*100,0)</f>
        <v>132.7051617963196</v>
      </c>
      <c r="AA5" s="153">
        <f>SUM(AA6:AA8)</f>
        <v>251711290</v>
      </c>
    </row>
    <row r="6" spans="1:27" ht="13.5">
      <c r="A6" s="138" t="s">
        <v>75</v>
      </c>
      <c r="B6" s="136"/>
      <c r="C6" s="155">
        <v>2100</v>
      </c>
      <c r="D6" s="155"/>
      <c r="E6" s="156"/>
      <c r="F6" s="60"/>
      <c r="G6" s="60">
        <v>1157</v>
      </c>
      <c r="H6" s="60"/>
      <c r="I6" s="60"/>
      <c r="J6" s="60">
        <v>1157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1157</v>
      </c>
      <c r="X6" s="60"/>
      <c r="Y6" s="60">
        <v>1157</v>
      </c>
      <c r="Z6" s="140">
        <v>0</v>
      </c>
      <c r="AA6" s="155"/>
    </row>
    <row r="7" spans="1:27" ht="13.5">
      <c r="A7" s="138" t="s">
        <v>76</v>
      </c>
      <c r="B7" s="136"/>
      <c r="C7" s="157">
        <v>174191936</v>
      </c>
      <c r="D7" s="157"/>
      <c r="E7" s="158">
        <v>201410541</v>
      </c>
      <c r="F7" s="159">
        <v>201410541</v>
      </c>
      <c r="G7" s="159">
        <v>144589115</v>
      </c>
      <c r="H7" s="159">
        <v>1103723</v>
      </c>
      <c r="I7" s="159">
        <v>576996</v>
      </c>
      <c r="J7" s="159">
        <v>146269834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146269834</v>
      </c>
      <c r="X7" s="159">
        <v>50352635</v>
      </c>
      <c r="Y7" s="159">
        <v>95917199</v>
      </c>
      <c r="Z7" s="141">
        <v>190.49</v>
      </c>
      <c r="AA7" s="157">
        <v>201410541</v>
      </c>
    </row>
    <row r="8" spans="1:27" ht="13.5">
      <c r="A8" s="138" t="s">
        <v>77</v>
      </c>
      <c r="B8" s="136"/>
      <c r="C8" s="155">
        <v>469765</v>
      </c>
      <c r="D8" s="155"/>
      <c r="E8" s="156">
        <v>50300749</v>
      </c>
      <c r="F8" s="60">
        <v>50300749</v>
      </c>
      <c r="G8" s="60">
        <v>94516</v>
      </c>
      <c r="H8" s="60">
        <v>36628</v>
      </c>
      <c r="I8" s="60">
        <v>34155</v>
      </c>
      <c r="J8" s="60">
        <v>165299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165299</v>
      </c>
      <c r="X8" s="60">
        <v>12575187</v>
      </c>
      <c r="Y8" s="60">
        <v>-12409888</v>
      </c>
      <c r="Z8" s="140">
        <v>-98.69</v>
      </c>
      <c r="AA8" s="155">
        <v>50300749</v>
      </c>
    </row>
    <row r="9" spans="1:27" ht="13.5">
      <c r="A9" s="135" t="s">
        <v>78</v>
      </c>
      <c r="B9" s="136"/>
      <c r="C9" s="153">
        <f aca="true" t="shared" si="1" ref="C9:Y9">SUM(C10:C14)</f>
        <v>25584613</v>
      </c>
      <c r="D9" s="153">
        <f>SUM(D10:D14)</f>
        <v>0</v>
      </c>
      <c r="E9" s="154">
        <f t="shared" si="1"/>
        <v>18455656</v>
      </c>
      <c r="F9" s="100">
        <f t="shared" si="1"/>
        <v>18455656</v>
      </c>
      <c r="G9" s="100">
        <f t="shared" si="1"/>
        <v>1990496</v>
      </c>
      <c r="H9" s="100">
        <f t="shared" si="1"/>
        <v>1074917</v>
      </c>
      <c r="I9" s="100">
        <f t="shared" si="1"/>
        <v>-300954</v>
      </c>
      <c r="J9" s="100">
        <f t="shared" si="1"/>
        <v>2764459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2764459</v>
      </c>
      <c r="X9" s="100">
        <f t="shared" si="1"/>
        <v>4613914</v>
      </c>
      <c r="Y9" s="100">
        <f t="shared" si="1"/>
        <v>-1849455</v>
      </c>
      <c r="Z9" s="137">
        <f>+IF(X9&lt;&gt;0,+(Y9/X9)*100,0)</f>
        <v>-40.084297193229</v>
      </c>
      <c r="AA9" s="153">
        <f>SUM(AA10:AA14)</f>
        <v>18455656</v>
      </c>
    </row>
    <row r="10" spans="1:27" ht="13.5">
      <c r="A10" s="138" t="s">
        <v>79</v>
      </c>
      <c r="B10" s="136"/>
      <c r="C10" s="155">
        <v>16205792</v>
      </c>
      <c r="D10" s="155"/>
      <c r="E10" s="156">
        <v>7103207</v>
      </c>
      <c r="F10" s="60">
        <v>7103207</v>
      </c>
      <c r="G10" s="60">
        <v>995518</v>
      </c>
      <c r="H10" s="60">
        <v>182416</v>
      </c>
      <c r="I10" s="60">
        <v>-822619</v>
      </c>
      <c r="J10" s="60">
        <v>355315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355315</v>
      </c>
      <c r="X10" s="60">
        <v>1775802</v>
      </c>
      <c r="Y10" s="60">
        <v>-1420487</v>
      </c>
      <c r="Z10" s="140">
        <v>-79.99</v>
      </c>
      <c r="AA10" s="155">
        <v>7103207</v>
      </c>
    </row>
    <row r="11" spans="1:27" ht="13.5">
      <c r="A11" s="138" t="s">
        <v>80</v>
      </c>
      <c r="B11" s="136"/>
      <c r="C11" s="155">
        <v>124</v>
      </c>
      <c r="D11" s="155"/>
      <c r="E11" s="156">
        <v>140</v>
      </c>
      <c r="F11" s="60">
        <v>140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35</v>
      </c>
      <c r="Y11" s="60">
        <v>-35</v>
      </c>
      <c r="Z11" s="140">
        <v>-100</v>
      </c>
      <c r="AA11" s="155">
        <v>140</v>
      </c>
    </row>
    <row r="12" spans="1:27" ht="13.5">
      <c r="A12" s="138" t="s">
        <v>81</v>
      </c>
      <c r="B12" s="136"/>
      <c r="C12" s="155">
        <v>9378697</v>
      </c>
      <c r="D12" s="155"/>
      <c r="E12" s="156">
        <v>11352309</v>
      </c>
      <c r="F12" s="60">
        <v>11352309</v>
      </c>
      <c r="G12" s="60">
        <v>994978</v>
      </c>
      <c r="H12" s="60">
        <v>892501</v>
      </c>
      <c r="I12" s="60">
        <v>521665</v>
      </c>
      <c r="J12" s="60">
        <v>2409144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2409144</v>
      </c>
      <c r="X12" s="60">
        <v>2838077</v>
      </c>
      <c r="Y12" s="60">
        <v>-428933</v>
      </c>
      <c r="Z12" s="140">
        <v>-15.11</v>
      </c>
      <c r="AA12" s="155">
        <v>11352309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19582079</v>
      </c>
      <c r="D15" s="153">
        <f>SUM(D16:D18)</f>
        <v>0</v>
      </c>
      <c r="E15" s="154">
        <f t="shared" si="2"/>
        <v>27910952</v>
      </c>
      <c r="F15" s="100">
        <f t="shared" si="2"/>
        <v>27910952</v>
      </c>
      <c r="G15" s="100">
        <f t="shared" si="2"/>
        <v>3590146</v>
      </c>
      <c r="H15" s="100">
        <f t="shared" si="2"/>
        <v>986948</v>
      </c>
      <c r="I15" s="100">
        <f t="shared" si="2"/>
        <v>1462993</v>
      </c>
      <c r="J15" s="100">
        <f t="shared" si="2"/>
        <v>6040087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6040087</v>
      </c>
      <c r="X15" s="100">
        <f t="shared" si="2"/>
        <v>6977739</v>
      </c>
      <c r="Y15" s="100">
        <f t="shared" si="2"/>
        <v>-937652</v>
      </c>
      <c r="Z15" s="137">
        <f>+IF(X15&lt;&gt;0,+(Y15/X15)*100,0)</f>
        <v>-13.437762576100939</v>
      </c>
      <c r="AA15" s="153">
        <f>SUM(AA16:AA18)</f>
        <v>27910952</v>
      </c>
    </row>
    <row r="16" spans="1:27" ht="13.5">
      <c r="A16" s="138" t="s">
        <v>85</v>
      </c>
      <c r="B16" s="136"/>
      <c r="C16" s="155">
        <v>6881000</v>
      </c>
      <c r="D16" s="155"/>
      <c r="E16" s="156">
        <v>15366158</v>
      </c>
      <c r="F16" s="60">
        <v>15366158</v>
      </c>
      <c r="G16" s="60">
        <v>172082</v>
      </c>
      <c r="H16" s="60">
        <v>107618</v>
      </c>
      <c r="I16" s="60">
        <v>153332</v>
      </c>
      <c r="J16" s="60">
        <v>433032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433032</v>
      </c>
      <c r="X16" s="60">
        <v>3841540</v>
      </c>
      <c r="Y16" s="60">
        <v>-3408508</v>
      </c>
      <c r="Z16" s="140">
        <v>-88.73</v>
      </c>
      <c r="AA16" s="155">
        <v>15366158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12701079</v>
      </c>
      <c r="D18" s="155"/>
      <c r="E18" s="156">
        <v>12544794</v>
      </c>
      <c r="F18" s="60">
        <v>12544794</v>
      </c>
      <c r="G18" s="60">
        <v>3418064</v>
      </c>
      <c r="H18" s="60">
        <v>879330</v>
      </c>
      <c r="I18" s="60">
        <v>1309661</v>
      </c>
      <c r="J18" s="60">
        <v>5607055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5607055</v>
      </c>
      <c r="X18" s="60">
        <v>3136199</v>
      </c>
      <c r="Y18" s="60">
        <v>2470856</v>
      </c>
      <c r="Z18" s="140">
        <v>78.79</v>
      </c>
      <c r="AA18" s="155">
        <v>12544794</v>
      </c>
    </row>
    <row r="19" spans="1:27" ht="13.5">
      <c r="A19" s="135" t="s">
        <v>88</v>
      </c>
      <c r="B19" s="142"/>
      <c r="C19" s="153">
        <f aca="true" t="shared" si="3" ref="C19:Y19">SUM(C20:C23)</f>
        <v>311782952</v>
      </c>
      <c r="D19" s="153">
        <f>SUM(D20:D23)</f>
        <v>0</v>
      </c>
      <c r="E19" s="154">
        <f t="shared" si="3"/>
        <v>326214312</v>
      </c>
      <c r="F19" s="100">
        <f t="shared" si="3"/>
        <v>326214312</v>
      </c>
      <c r="G19" s="100">
        <f t="shared" si="3"/>
        <v>37297904</v>
      </c>
      <c r="H19" s="100">
        <f t="shared" si="3"/>
        <v>24657425</v>
      </c>
      <c r="I19" s="100">
        <f t="shared" si="3"/>
        <v>15346211</v>
      </c>
      <c r="J19" s="100">
        <f t="shared" si="3"/>
        <v>77301540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77301540</v>
      </c>
      <c r="X19" s="100">
        <f t="shared" si="3"/>
        <v>81553579</v>
      </c>
      <c r="Y19" s="100">
        <f t="shared" si="3"/>
        <v>-4252039</v>
      </c>
      <c r="Z19" s="137">
        <f>+IF(X19&lt;&gt;0,+(Y19/X19)*100,0)</f>
        <v>-5.213798158386158</v>
      </c>
      <c r="AA19" s="153">
        <f>SUM(AA20:AA23)</f>
        <v>326214312</v>
      </c>
    </row>
    <row r="20" spans="1:27" ht="13.5">
      <c r="A20" s="138" t="s">
        <v>89</v>
      </c>
      <c r="B20" s="136"/>
      <c r="C20" s="155">
        <v>183641252</v>
      </c>
      <c r="D20" s="155"/>
      <c r="E20" s="156">
        <v>205942845</v>
      </c>
      <c r="F20" s="60">
        <v>205942845</v>
      </c>
      <c r="G20" s="60">
        <v>21746356</v>
      </c>
      <c r="H20" s="60">
        <v>17135741</v>
      </c>
      <c r="I20" s="60">
        <v>8936151</v>
      </c>
      <c r="J20" s="60">
        <v>47818248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47818248</v>
      </c>
      <c r="X20" s="60">
        <v>51485711</v>
      </c>
      <c r="Y20" s="60">
        <v>-3667463</v>
      </c>
      <c r="Z20" s="140">
        <v>-7.12</v>
      </c>
      <c r="AA20" s="155">
        <v>205942845</v>
      </c>
    </row>
    <row r="21" spans="1:27" ht="13.5">
      <c r="A21" s="138" t="s">
        <v>90</v>
      </c>
      <c r="B21" s="136"/>
      <c r="C21" s="155">
        <v>40951738</v>
      </c>
      <c r="D21" s="155"/>
      <c r="E21" s="156">
        <v>52489631</v>
      </c>
      <c r="F21" s="60">
        <v>52489631</v>
      </c>
      <c r="G21" s="60">
        <v>7248363</v>
      </c>
      <c r="H21" s="60">
        <v>3337547</v>
      </c>
      <c r="I21" s="60">
        <v>1308670</v>
      </c>
      <c r="J21" s="60">
        <v>11894580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11894580</v>
      </c>
      <c r="X21" s="60">
        <v>13122408</v>
      </c>
      <c r="Y21" s="60">
        <v>-1227828</v>
      </c>
      <c r="Z21" s="140">
        <v>-9.36</v>
      </c>
      <c r="AA21" s="155">
        <v>52489631</v>
      </c>
    </row>
    <row r="22" spans="1:27" ht="13.5">
      <c r="A22" s="138" t="s">
        <v>91</v>
      </c>
      <c r="B22" s="136"/>
      <c r="C22" s="157">
        <v>61486374</v>
      </c>
      <c r="D22" s="157"/>
      <c r="E22" s="158">
        <v>36428278</v>
      </c>
      <c r="F22" s="159">
        <v>36428278</v>
      </c>
      <c r="G22" s="159">
        <v>5880873</v>
      </c>
      <c r="H22" s="159">
        <v>1762450</v>
      </c>
      <c r="I22" s="159">
        <v>2664010</v>
      </c>
      <c r="J22" s="159">
        <v>10307333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10307333</v>
      </c>
      <c r="X22" s="159">
        <v>9107070</v>
      </c>
      <c r="Y22" s="159">
        <v>1200263</v>
      </c>
      <c r="Z22" s="141">
        <v>13.18</v>
      </c>
      <c r="AA22" s="157">
        <v>36428278</v>
      </c>
    </row>
    <row r="23" spans="1:27" ht="13.5">
      <c r="A23" s="138" t="s">
        <v>92</v>
      </c>
      <c r="B23" s="136"/>
      <c r="C23" s="155">
        <v>25703588</v>
      </c>
      <c r="D23" s="155"/>
      <c r="E23" s="156">
        <v>31353558</v>
      </c>
      <c r="F23" s="60">
        <v>31353558</v>
      </c>
      <c r="G23" s="60">
        <v>2422312</v>
      </c>
      <c r="H23" s="60">
        <v>2421687</v>
      </c>
      <c r="I23" s="60">
        <v>2437380</v>
      </c>
      <c r="J23" s="60">
        <v>7281379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7281379</v>
      </c>
      <c r="X23" s="60">
        <v>7838390</v>
      </c>
      <c r="Y23" s="60">
        <v>-557011</v>
      </c>
      <c r="Z23" s="140">
        <v>-7.11</v>
      </c>
      <c r="AA23" s="155">
        <v>31353558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531613445</v>
      </c>
      <c r="D25" s="168">
        <f>+D5+D9+D15+D19+D24</f>
        <v>0</v>
      </c>
      <c r="E25" s="169">
        <f t="shared" si="4"/>
        <v>624292210</v>
      </c>
      <c r="F25" s="73">
        <f t="shared" si="4"/>
        <v>624292210</v>
      </c>
      <c r="G25" s="73">
        <f t="shared" si="4"/>
        <v>187563334</v>
      </c>
      <c r="H25" s="73">
        <f t="shared" si="4"/>
        <v>27859641</v>
      </c>
      <c r="I25" s="73">
        <f t="shared" si="4"/>
        <v>17119401</v>
      </c>
      <c r="J25" s="73">
        <f t="shared" si="4"/>
        <v>232542376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232542376</v>
      </c>
      <c r="X25" s="73">
        <f t="shared" si="4"/>
        <v>156073054</v>
      </c>
      <c r="Y25" s="73">
        <f t="shared" si="4"/>
        <v>76469322</v>
      </c>
      <c r="Z25" s="170">
        <f>+IF(X25&lt;&gt;0,+(Y25/X25)*100,0)</f>
        <v>48.99585164778028</v>
      </c>
      <c r="AA25" s="168">
        <f>+AA5+AA9+AA15+AA19+AA24</f>
        <v>624292210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125040811</v>
      </c>
      <c r="D28" s="153">
        <f>SUM(D29:D31)</f>
        <v>0</v>
      </c>
      <c r="E28" s="154">
        <f t="shared" si="5"/>
        <v>149376696</v>
      </c>
      <c r="F28" s="100">
        <f t="shared" si="5"/>
        <v>149376696</v>
      </c>
      <c r="G28" s="100">
        <f t="shared" si="5"/>
        <v>19464934</v>
      </c>
      <c r="H28" s="100">
        <f t="shared" si="5"/>
        <v>5987485</v>
      </c>
      <c r="I28" s="100">
        <f t="shared" si="5"/>
        <v>6350379</v>
      </c>
      <c r="J28" s="100">
        <f t="shared" si="5"/>
        <v>31802798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31802798</v>
      </c>
      <c r="X28" s="100">
        <f t="shared" si="5"/>
        <v>37344174</v>
      </c>
      <c r="Y28" s="100">
        <f t="shared" si="5"/>
        <v>-5541376</v>
      </c>
      <c r="Z28" s="137">
        <f>+IF(X28&lt;&gt;0,+(Y28/X28)*100,0)</f>
        <v>-14.838662651903883</v>
      </c>
      <c r="AA28" s="153">
        <f>SUM(AA29:AA31)</f>
        <v>149376696</v>
      </c>
    </row>
    <row r="29" spans="1:27" ht="13.5">
      <c r="A29" s="138" t="s">
        <v>75</v>
      </c>
      <c r="B29" s="136"/>
      <c r="C29" s="155">
        <v>23527526</v>
      </c>
      <c r="D29" s="155"/>
      <c r="E29" s="156">
        <v>26411975</v>
      </c>
      <c r="F29" s="60">
        <v>26411975</v>
      </c>
      <c r="G29" s="60">
        <v>1145463</v>
      </c>
      <c r="H29" s="60">
        <v>1387607</v>
      </c>
      <c r="I29" s="60">
        <v>1511092</v>
      </c>
      <c r="J29" s="60">
        <v>4044162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4044162</v>
      </c>
      <c r="X29" s="60">
        <v>6602994</v>
      </c>
      <c r="Y29" s="60">
        <v>-2558832</v>
      </c>
      <c r="Z29" s="140">
        <v>-38.75</v>
      </c>
      <c r="AA29" s="155">
        <v>26411975</v>
      </c>
    </row>
    <row r="30" spans="1:27" ht="13.5">
      <c r="A30" s="138" t="s">
        <v>76</v>
      </c>
      <c r="B30" s="136"/>
      <c r="C30" s="157">
        <v>66134126</v>
      </c>
      <c r="D30" s="157"/>
      <c r="E30" s="158">
        <v>89766548</v>
      </c>
      <c r="F30" s="159">
        <v>89766548</v>
      </c>
      <c r="G30" s="159">
        <v>16615304</v>
      </c>
      <c r="H30" s="159">
        <v>2169221</v>
      </c>
      <c r="I30" s="159">
        <v>1674649</v>
      </c>
      <c r="J30" s="159">
        <v>20459174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20459174</v>
      </c>
      <c r="X30" s="159">
        <v>22441637</v>
      </c>
      <c r="Y30" s="159">
        <v>-1982463</v>
      </c>
      <c r="Z30" s="141">
        <v>-8.83</v>
      </c>
      <c r="AA30" s="157">
        <v>89766548</v>
      </c>
    </row>
    <row r="31" spans="1:27" ht="13.5">
      <c r="A31" s="138" t="s">
        <v>77</v>
      </c>
      <c r="B31" s="136"/>
      <c r="C31" s="155">
        <v>35379159</v>
      </c>
      <c r="D31" s="155"/>
      <c r="E31" s="156">
        <v>33198173</v>
      </c>
      <c r="F31" s="60">
        <v>33198173</v>
      </c>
      <c r="G31" s="60">
        <v>1704167</v>
      </c>
      <c r="H31" s="60">
        <v>2430657</v>
      </c>
      <c r="I31" s="60">
        <v>3164638</v>
      </c>
      <c r="J31" s="60">
        <v>7299462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7299462</v>
      </c>
      <c r="X31" s="60">
        <v>8299543</v>
      </c>
      <c r="Y31" s="60">
        <v>-1000081</v>
      </c>
      <c r="Z31" s="140">
        <v>-12.05</v>
      </c>
      <c r="AA31" s="155">
        <v>33198173</v>
      </c>
    </row>
    <row r="32" spans="1:27" ht="13.5">
      <c r="A32" s="135" t="s">
        <v>78</v>
      </c>
      <c r="B32" s="136"/>
      <c r="C32" s="153">
        <f aca="true" t="shared" si="6" ref="C32:Y32">SUM(C33:C37)</f>
        <v>84780296</v>
      </c>
      <c r="D32" s="153">
        <f>SUM(D33:D37)</f>
        <v>0</v>
      </c>
      <c r="E32" s="154">
        <f t="shared" si="6"/>
        <v>75178586</v>
      </c>
      <c r="F32" s="100">
        <f t="shared" si="6"/>
        <v>75178586</v>
      </c>
      <c r="G32" s="100">
        <f t="shared" si="6"/>
        <v>4684141</v>
      </c>
      <c r="H32" s="100">
        <f t="shared" si="6"/>
        <v>5032218</v>
      </c>
      <c r="I32" s="100">
        <f t="shared" si="6"/>
        <v>5616379</v>
      </c>
      <c r="J32" s="100">
        <f t="shared" si="6"/>
        <v>15332738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15332738</v>
      </c>
      <c r="X32" s="100">
        <f t="shared" si="6"/>
        <v>18794647</v>
      </c>
      <c r="Y32" s="100">
        <f t="shared" si="6"/>
        <v>-3461909</v>
      </c>
      <c r="Z32" s="137">
        <f>+IF(X32&lt;&gt;0,+(Y32/X32)*100,0)</f>
        <v>-18.419654277092835</v>
      </c>
      <c r="AA32" s="153">
        <f>SUM(AA33:AA37)</f>
        <v>75178586</v>
      </c>
    </row>
    <row r="33" spans="1:27" ht="13.5">
      <c r="A33" s="138" t="s">
        <v>79</v>
      </c>
      <c r="B33" s="136"/>
      <c r="C33" s="155">
        <v>54453928</v>
      </c>
      <c r="D33" s="155"/>
      <c r="E33" s="156">
        <v>39978777</v>
      </c>
      <c r="F33" s="60">
        <v>39978777</v>
      </c>
      <c r="G33" s="60">
        <v>2507781</v>
      </c>
      <c r="H33" s="60">
        <v>2672745</v>
      </c>
      <c r="I33" s="60">
        <v>3184510</v>
      </c>
      <c r="J33" s="60">
        <v>8365036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8365036</v>
      </c>
      <c r="X33" s="60">
        <v>9994694</v>
      </c>
      <c r="Y33" s="60">
        <v>-1629658</v>
      </c>
      <c r="Z33" s="140">
        <v>-16.31</v>
      </c>
      <c r="AA33" s="155">
        <v>39978777</v>
      </c>
    </row>
    <row r="34" spans="1:27" ht="13.5">
      <c r="A34" s="138" t="s">
        <v>80</v>
      </c>
      <c r="B34" s="136"/>
      <c r="C34" s="155">
        <v>523705</v>
      </c>
      <c r="D34" s="155"/>
      <c r="E34" s="156">
        <v>1043262</v>
      </c>
      <c r="F34" s="60">
        <v>1043262</v>
      </c>
      <c r="G34" s="60">
        <v>36377</v>
      </c>
      <c r="H34" s="60">
        <v>50457</v>
      </c>
      <c r="I34" s="60">
        <v>56322</v>
      </c>
      <c r="J34" s="60">
        <v>143156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143156</v>
      </c>
      <c r="X34" s="60">
        <v>260816</v>
      </c>
      <c r="Y34" s="60">
        <v>-117660</v>
      </c>
      <c r="Z34" s="140">
        <v>-45.11</v>
      </c>
      <c r="AA34" s="155">
        <v>1043262</v>
      </c>
    </row>
    <row r="35" spans="1:27" ht="13.5">
      <c r="A35" s="138" t="s">
        <v>81</v>
      </c>
      <c r="B35" s="136"/>
      <c r="C35" s="155">
        <v>26111801</v>
      </c>
      <c r="D35" s="155"/>
      <c r="E35" s="156">
        <v>29580485</v>
      </c>
      <c r="F35" s="60">
        <v>29580485</v>
      </c>
      <c r="G35" s="60">
        <v>1833710</v>
      </c>
      <c r="H35" s="60">
        <v>1985840</v>
      </c>
      <c r="I35" s="60">
        <v>2081139</v>
      </c>
      <c r="J35" s="60">
        <v>5900689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5900689</v>
      </c>
      <c r="X35" s="60">
        <v>7395121</v>
      </c>
      <c r="Y35" s="60">
        <v>-1494432</v>
      </c>
      <c r="Z35" s="140">
        <v>-20.21</v>
      </c>
      <c r="AA35" s="155">
        <v>29580485</v>
      </c>
    </row>
    <row r="36" spans="1:27" ht="13.5">
      <c r="A36" s="138" t="s">
        <v>82</v>
      </c>
      <c r="B36" s="136"/>
      <c r="C36" s="155">
        <v>3690862</v>
      </c>
      <c r="D36" s="155"/>
      <c r="E36" s="156">
        <v>4576062</v>
      </c>
      <c r="F36" s="60">
        <v>4576062</v>
      </c>
      <c r="G36" s="60">
        <v>306273</v>
      </c>
      <c r="H36" s="60">
        <v>323176</v>
      </c>
      <c r="I36" s="60">
        <v>294408</v>
      </c>
      <c r="J36" s="60">
        <v>923857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923857</v>
      </c>
      <c r="X36" s="60">
        <v>1144016</v>
      </c>
      <c r="Y36" s="60">
        <v>-220159</v>
      </c>
      <c r="Z36" s="140">
        <v>-19.24</v>
      </c>
      <c r="AA36" s="155">
        <v>4576062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85664507</v>
      </c>
      <c r="D38" s="153">
        <f>SUM(D39:D41)</f>
        <v>0</v>
      </c>
      <c r="E38" s="154">
        <f t="shared" si="7"/>
        <v>97571031</v>
      </c>
      <c r="F38" s="100">
        <f t="shared" si="7"/>
        <v>97571031</v>
      </c>
      <c r="G38" s="100">
        <f t="shared" si="7"/>
        <v>2706810</v>
      </c>
      <c r="H38" s="100">
        <f t="shared" si="7"/>
        <v>3840946</v>
      </c>
      <c r="I38" s="100">
        <f t="shared" si="7"/>
        <v>3616530</v>
      </c>
      <c r="J38" s="100">
        <f t="shared" si="7"/>
        <v>10164286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10164286</v>
      </c>
      <c r="X38" s="100">
        <f t="shared" si="7"/>
        <v>24392758</v>
      </c>
      <c r="Y38" s="100">
        <f t="shared" si="7"/>
        <v>-14228472</v>
      </c>
      <c r="Z38" s="137">
        <f>+IF(X38&lt;&gt;0,+(Y38/X38)*100,0)</f>
        <v>-58.33072258577731</v>
      </c>
      <c r="AA38" s="153">
        <f>SUM(AA39:AA41)</f>
        <v>97571031</v>
      </c>
    </row>
    <row r="39" spans="1:27" ht="13.5">
      <c r="A39" s="138" t="s">
        <v>85</v>
      </c>
      <c r="B39" s="136"/>
      <c r="C39" s="155">
        <v>76100461</v>
      </c>
      <c r="D39" s="155"/>
      <c r="E39" s="156">
        <v>85160549</v>
      </c>
      <c r="F39" s="60">
        <v>85160549</v>
      </c>
      <c r="G39" s="60">
        <v>2106805</v>
      </c>
      <c r="H39" s="60">
        <v>2909980</v>
      </c>
      <c r="I39" s="60">
        <v>2830219</v>
      </c>
      <c r="J39" s="60">
        <v>7847004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7847004</v>
      </c>
      <c r="X39" s="60">
        <v>21290137</v>
      </c>
      <c r="Y39" s="60">
        <v>-13443133</v>
      </c>
      <c r="Z39" s="140">
        <v>-63.14</v>
      </c>
      <c r="AA39" s="155">
        <v>85160549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9564046</v>
      </c>
      <c r="D41" s="155"/>
      <c r="E41" s="156">
        <v>12410482</v>
      </c>
      <c r="F41" s="60">
        <v>12410482</v>
      </c>
      <c r="G41" s="60">
        <v>600005</v>
      </c>
      <c r="H41" s="60">
        <v>930966</v>
      </c>
      <c r="I41" s="60">
        <v>786311</v>
      </c>
      <c r="J41" s="60">
        <v>2317282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2317282</v>
      </c>
      <c r="X41" s="60">
        <v>3102621</v>
      </c>
      <c r="Y41" s="60">
        <v>-785339</v>
      </c>
      <c r="Z41" s="140">
        <v>-25.31</v>
      </c>
      <c r="AA41" s="155">
        <v>12410482</v>
      </c>
    </row>
    <row r="42" spans="1:27" ht="13.5">
      <c r="A42" s="135" t="s">
        <v>88</v>
      </c>
      <c r="B42" s="142"/>
      <c r="C42" s="153">
        <f aca="true" t="shared" si="8" ref="C42:Y42">SUM(C43:C46)</f>
        <v>272966152</v>
      </c>
      <c r="D42" s="153">
        <f>SUM(D43:D46)</f>
        <v>0</v>
      </c>
      <c r="E42" s="154">
        <f t="shared" si="8"/>
        <v>322336351</v>
      </c>
      <c r="F42" s="100">
        <f t="shared" si="8"/>
        <v>322336351</v>
      </c>
      <c r="G42" s="100">
        <f t="shared" si="8"/>
        <v>24256563</v>
      </c>
      <c r="H42" s="100">
        <f t="shared" si="8"/>
        <v>27048518</v>
      </c>
      <c r="I42" s="100">
        <f t="shared" si="8"/>
        <v>10825091</v>
      </c>
      <c r="J42" s="100">
        <f t="shared" si="8"/>
        <v>62130172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62130172</v>
      </c>
      <c r="X42" s="100">
        <f t="shared" si="8"/>
        <v>80584089</v>
      </c>
      <c r="Y42" s="100">
        <f t="shared" si="8"/>
        <v>-18453917</v>
      </c>
      <c r="Z42" s="137">
        <f>+IF(X42&lt;&gt;0,+(Y42/X42)*100,0)</f>
        <v>-22.900199318503184</v>
      </c>
      <c r="AA42" s="153">
        <f>SUM(AA43:AA46)</f>
        <v>322336351</v>
      </c>
    </row>
    <row r="43" spans="1:27" ht="13.5">
      <c r="A43" s="138" t="s">
        <v>89</v>
      </c>
      <c r="B43" s="136"/>
      <c r="C43" s="155">
        <v>169780024</v>
      </c>
      <c r="D43" s="155"/>
      <c r="E43" s="156">
        <v>202797798</v>
      </c>
      <c r="F43" s="60">
        <v>202797798</v>
      </c>
      <c r="G43" s="60">
        <v>18760038</v>
      </c>
      <c r="H43" s="60">
        <v>20222948</v>
      </c>
      <c r="I43" s="60">
        <v>2630934</v>
      </c>
      <c r="J43" s="60">
        <v>41613920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41613920</v>
      </c>
      <c r="X43" s="60">
        <v>50699450</v>
      </c>
      <c r="Y43" s="60">
        <v>-9085530</v>
      </c>
      <c r="Z43" s="140">
        <v>-17.92</v>
      </c>
      <c r="AA43" s="155">
        <v>202797798</v>
      </c>
    </row>
    <row r="44" spans="1:27" ht="13.5">
      <c r="A44" s="138" t="s">
        <v>90</v>
      </c>
      <c r="B44" s="136"/>
      <c r="C44" s="155">
        <v>42330114</v>
      </c>
      <c r="D44" s="155"/>
      <c r="E44" s="156">
        <v>56355283</v>
      </c>
      <c r="F44" s="60">
        <v>56355283</v>
      </c>
      <c r="G44" s="60">
        <v>1700505</v>
      </c>
      <c r="H44" s="60">
        <v>2447923</v>
      </c>
      <c r="I44" s="60">
        <v>3501453</v>
      </c>
      <c r="J44" s="60">
        <v>7649881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7649881</v>
      </c>
      <c r="X44" s="60">
        <v>14088821</v>
      </c>
      <c r="Y44" s="60">
        <v>-6438940</v>
      </c>
      <c r="Z44" s="140">
        <v>-45.7</v>
      </c>
      <c r="AA44" s="155">
        <v>56355283</v>
      </c>
    </row>
    <row r="45" spans="1:27" ht="13.5">
      <c r="A45" s="138" t="s">
        <v>91</v>
      </c>
      <c r="B45" s="136"/>
      <c r="C45" s="157">
        <v>31449419</v>
      </c>
      <c r="D45" s="157"/>
      <c r="E45" s="158">
        <v>33784958</v>
      </c>
      <c r="F45" s="159">
        <v>33784958</v>
      </c>
      <c r="G45" s="159">
        <v>1473425</v>
      </c>
      <c r="H45" s="159">
        <v>1765655</v>
      </c>
      <c r="I45" s="159">
        <v>2141484</v>
      </c>
      <c r="J45" s="159">
        <v>5380564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5380564</v>
      </c>
      <c r="X45" s="159">
        <v>8446240</v>
      </c>
      <c r="Y45" s="159">
        <v>-3065676</v>
      </c>
      <c r="Z45" s="141">
        <v>-36.3</v>
      </c>
      <c r="AA45" s="157">
        <v>33784958</v>
      </c>
    </row>
    <row r="46" spans="1:27" ht="13.5">
      <c r="A46" s="138" t="s">
        <v>92</v>
      </c>
      <c r="B46" s="136"/>
      <c r="C46" s="155">
        <v>29406595</v>
      </c>
      <c r="D46" s="155"/>
      <c r="E46" s="156">
        <v>29398312</v>
      </c>
      <c r="F46" s="60">
        <v>29398312</v>
      </c>
      <c r="G46" s="60">
        <v>2322595</v>
      </c>
      <c r="H46" s="60">
        <v>2611992</v>
      </c>
      <c r="I46" s="60">
        <v>2551220</v>
      </c>
      <c r="J46" s="60">
        <v>7485807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7485807</v>
      </c>
      <c r="X46" s="60">
        <v>7349578</v>
      </c>
      <c r="Y46" s="60">
        <v>136229</v>
      </c>
      <c r="Z46" s="140">
        <v>1.85</v>
      </c>
      <c r="AA46" s="155">
        <v>29398312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568451766</v>
      </c>
      <c r="D48" s="168">
        <f>+D28+D32+D38+D42+D47</f>
        <v>0</v>
      </c>
      <c r="E48" s="169">
        <f t="shared" si="9"/>
        <v>644462664</v>
      </c>
      <c r="F48" s="73">
        <f t="shared" si="9"/>
        <v>644462664</v>
      </c>
      <c r="G48" s="73">
        <f t="shared" si="9"/>
        <v>51112448</v>
      </c>
      <c r="H48" s="73">
        <f t="shared" si="9"/>
        <v>41909167</v>
      </c>
      <c r="I48" s="73">
        <f t="shared" si="9"/>
        <v>26408379</v>
      </c>
      <c r="J48" s="73">
        <f t="shared" si="9"/>
        <v>119429994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119429994</v>
      </c>
      <c r="X48" s="73">
        <f t="shared" si="9"/>
        <v>161115668</v>
      </c>
      <c r="Y48" s="73">
        <f t="shared" si="9"/>
        <v>-41685674</v>
      </c>
      <c r="Z48" s="170">
        <f>+IF(X48&lt;&gt;0,+(Y48/X48)*100,0)</f>
        <v>-25.87313482137566</v>
      </c>
      <c r="AA48" s="168">
        <f>+AA28+AA32+AA38+AA42+AA47</f>
        <v>644462664</v>
      </c>
    </row>
    <row r="49" spans="1:27" ht="13.5">
      <c r="A49" s="148" t="s">
        <v>49</v>
      </c>
      <c r="B49" s="149"/>
      <c r="C49" s="171">
        <f aca="true" t="shared" si="10" ref="C49:Y49">+C25-C48</f>
        <v>-36838321</v>
      </c>
      <c r="D49" s="171">
        <f>+D25-D48</f>
        <v>0</v>
      </c>
      <c r="E49" s="172">
        <f t="shared" si="10"/>
        <v>-20170454</v>
      </c>
      <c r="F49" s="173">
        <f t="shared" si="10"/>
        <v>-20170454</v>
      </c>
      <c r="G49" s="173">
        <f t="shared" si="10"/>
        <v>136450886</v>
      </c>
      <c r="H49" s="173">
        <f t="shared" si="10"/>
        <v>-14049526</v>
      </c>
      <c r="I49" s="173">
        <f t="shared" si="10"/>
        <v>-9288978</v>
      </c>
      <c r="J49" s="173">
        <f t="shared" si="10"/>
        <v>113112382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113112382</v>
      </c>
      <c r="X49" s="173">
        <f>IF(F25=F48,0,X25-X48)</f>
        <v>-5042614</v>
      </c>
      <c r="Y49" s="173">
        <f t="shared" si="10"/>
        <v>118154996</v>
      </c>
      <c r="Z49" s="174">
        <f>+IF(X49&lt;&gt;0,+(Y49/X49)*100,0)</f>
        <v>-2343.12989255176</v>
      </c>
      <c r="AA49" s="171">
        <f>+AA25-AA48</f>
        <v>-20170454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113542635</v>
      </c>
      <c r="D5" s="155">
        <v>0</v>
      </c>
      <c r="E5" s="156">
        <v>139092204</v>
      </c>
      <c r="F5" s="60">
        <v>139092204</v>
      </c>
      <c r="G5" s="60">
        <v>144024409</v>
      </c>
      <c r="H5" s="60">
        <v>-493487</v>
      </c>
      <c r="I5" s="60">
        <v>-87291</v>
      </c>
      <c r="J5" s="60">
        <v>143443631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143443631</v>
      </c>
      <c r="X5" s="60">
        <v>34773051</v>
      </c>
      <c r="Y5" s="60">
        <v>108670580</v>
      </c>
      <c r="Z5" s="140">
        <v>312.51</v>
      </c>
      <c r="AA5" s="155">
        <v>139092204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137735</v>
      </c>
      <c r="H6" s="60">
        <v>176164</v>
      </c>
      <c r="I6" s="60">
        <v>296307</v>
      </c>
      <c r="J6" s="60">
        <v>610206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610206</v>
      </c>
      <c r="X6" s="60">
        <v>0</v>
      </c>
      <c r="Y6" s="60">
        <v>610206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175740391</v>
      </c>
      <c r="D7" s="155">
        <v>0</v>
      </c>
      <c r="E7" s="156">
        <v>205942845</v>
      </c>
      <c r="F7" s="60">
        <v>205942845</v>
      </c>
      <c r="G7" s="60">
        <v>21390292</v>
      </c>
      <c r="H7" s="60">
        <v>16498046</v>
      </c>
      <c r="I7" s="60">
        <v>8638237</v>
      </c>
      <c r="J7" s="60">
        <v>46526575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46526575</v>
      </c>
      <c r="X7" s="60">
        <v>51485711</v>
      </c>
      <c r="Y7" s="60">
        <v>-4959136</v>
      </c>
      <c r="Z7" s="140">
        <v>-9.63</v>
      </c>
      <c r="AA7" s="155">
        <v>205942845</v>
      </c>
    </row>
    <row r="8" spans="1:27" ht="13.5">
      <c r="A8" s="183" t="s">
        <v>104</v>
      </c>
      <c r="B8" s="182"/>
      <c r="C8" s="155">
        <v>40948261</v>
      </c>
      <c r="D8" s="155">
        <v>0</v>
      </c>
      <c r="E8" s="156">
        <v>52489631</v>
      </c>
      <c r="F8" s="60">
        <v>52489631</v>
      </c>
      <c r="G8" s="60">
        <v>7248063</v>
      </c>
      <c r="H8" s="60">
        <v>3337172</v>
      </c>
      <c r="I8" s="60">
        <v>1308670</v>
      </c>
      <c r="J8" s="60">
        <v>11893905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11893905</v>
      </c>
      <c r="X8" s="60">
        <v>13122408</v>
      </c>
      <c r="Y8" s="60">
        <v>-1228503</v>
      </c>
      <c r="Z8" s="140">
        <v>-9.36</v>
      </c>
      <c r="AA8" s="155">
        <v>52489631</v>
      </c>
    </row>
    <row r="9" spans="1:27" ht="13.5">
      <c r="A9" s="183" t="s">
        <v>105</v>
      </c>
      <c r="B9" s="182"/>
      <c r="C9" s="155">
        <v>30254881</v>
      </c>
      <c r="D9" s="155">
        <v>0</v>
      </c>
      <c r="E9" s="156">
        <v>36428278</v>
      </c>
      <c r="F9" s="60">
        <v>36428278</v>
      </c>
      <c r="G9" s="60">
        <v>5880873</v>
      </c>
      <c r="H9" s="60">
        <v>1762450</v>
      </c>
      <c r="I9" s="60">
        <v>2664010</v>
      </c>
      <c r="J9" s="60">
        <v>10307333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10307333</v>
      </c>
      <c r="X9" s="60">
        <v>9107070</v>
      </c>
      <c r="Y9" s="60">
        <v>1200263</v>
      </c>
      <c r="Z9" s="140">
        <v>13.18</v>
      </c>
      <c r="AA9" s="155">
        <v>36428278</v>
      </c>
    </row>
    <row r="10" spans="1:27" ht="13.5">
      <c r="A10" s="183" t="s">
        <v>106</v>
      </c>
      <c r="B10" s="182"/>
      <c r="C10" s="155">
        <v>25501557</v>
      </c>
      <c r="D10" s="155">
        <v>0</v>
      </c>
      <c r="E10" s="156">
        <v>31353558</v>
      </c>
      <c r="F10" s="54">
        <v>31353558</v>
      </c>
      <c r="G10" s="54">
        <v>2422312</v>
      </c>
      <c r="H10" s="54">
        <v>2421687</v>
      </c>
      <c r="I10" s="54">
        <v>2437380</v>
      </c>
      <c r="J10" s="54">
        <v>7281379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7281379</v>
      </c>
      <c r="X10" s="54">
        <v>7838390</v>
      </c>
      <c r="Y10" s="54">
        <v>-557011</v>
      </c>
      <c r="Z10" s="184">
        <v>-7.11</v>
      </c>
      <c r="AA10" s="130">
        <v>31353558</v>
      </c>
    </row>
    <row r="11" spans="1:27" ht="13.5">
      <c r="A11" s="183" t="s">
        <v>107</v>
      </c>
      <c r="B11" s="185"/>
      <c r="C11" s="155">
        <v>11667713</v>
      </c>
      <c r="D11" s="155">
        <v>0</v>
      </c>
      <c r="E11" s="156">
        <v>10670663</v>
      </c>
      <c r="F11" s="60">
        <v>10670663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2667666</v>
      </c>
      <c r="Y11" s="60">
        <v>-2667666</v>
      </c>
      <c r="Z11" s="140">
        <v>-100</v>
      </c>
      <c r="AA11" s="155">
        <v>10670663</v>
      </c>
    </row>
    <row r="12" spans="1:27" ht="13.5">
      <c r="A12" s="183" t="s">
        <v>108</v>
      </c>
      <c r="B12" s="185"/>
      <c r="C12" s="155">
        <v>675855</v>
      </c>
      <c r="D12" s="155">
        <v>0</v>
      </c>
      <c r="E12" s="156">
        <v>315855</v>
      </c>
      <c r="F12" s="60">
        <v>315855</v>
      </c>
      <c r="G12" s="60">
        <v>90180</v>
      </c>
      <c r="H12" s="60">
        <v>28601</v>
      </c>
      <c r="I12" s="60">
        <v>28787</v>
      </c>
      <c r="J12" s="60">
        <v>147568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147568</v>
      </c>
      <c r="X12" s="60">
        <v>78964</v>
      </c>
      <c r="Y12" s="60">
        <v>68604</v>
      </c>
      <c r="Z12" s="140">
        <v>86.88</v>
      </c>
      <c r="AA12" s="155">
        <v>315855</v>
      </c>
    </row>
    <row r="13" spans="1:27" ht="13.5">
      <c r="A13" s="181" t="s">
        <v>109</v>
      </c>
      <c r="B13" s="185"/>
      <c r="C13" s="155">
        <v>1236465</v>
      </c>
      <c r="D13" s="155">
        <v>0</v>
      </c>
      <c r="E13" s="156">
        <v>682625</v>
      </c>
      <c r="F13" s="60">
        <v>682625</v>
      </c>
      <c r="G13" s="60">
        <v>9254</v>
      </c>
      <c r="H13" s="60">
        <v>0</v>
      </c>
      <c r="I13" s="60">
        <v>0</v>
      </c>
      <c r="J13" s="60">
        <v>9254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9254</v>
      </c>
      <c r="X13" s="60">
        <v>170656</v>
      </c>
      <c r="Y13" s="60">
        <v>-161402</v>
      </c>
      <c r="Z13" s="140">
        <v>-94.58</v>
      </c>
      <c r="AA13" s="155">
        <v>682625</v>
      </c>
    </row>
    <row r="14" spans="1:27" ht="13.5">
      <c r="A14" s="181" t="s">
        <v>110</v>
      </c>
      <c r="B14" s="185"/>
      <c r="C14" s="155">
        <v>6458023</v>
      </c>
      <c r="D14" s="155">
        <v>0</v>
      </c>
      <c r="E14" s="156">
        <v>4550606</v>
      </c>
      <c r="F14" s="60">
        <v>4550606</v>
      </c>
      <c r="G14" s="60">
        <v>346807</v>
      </c>
      <c r="H14" s="60">
        <v>347686</v>
      </c>
      <c r="I14" s="60">
        <v>308388</v>
      </c>
      <c r="J14" s="60">
        <v>1002881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1002881</v>
      </c>
      <c r="X14" s="60">
        <v>1137652</v>
      </c>
      <c r="Y14" s="60">
        <v>-134771</v>
      </c>
      <c r="Z14" s="140">
        <v>-11.85</v>
      </c>
      <c r="AA14" s="155">
        <v>4550606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1035182</v>
      </c>
      <c r="D16" s="155">
        <v>0</v>
      </c>
      <c r="E16" s="156">
        <v>2029024</v>
      </c>
      <c r="F16" s="60">
        <v>2029024</v>
      </c>
      <c r="G16" s="60">
        <v>102412</v>
      </c>
      <c r="H16" s="60">
        <v>100057</v>
      </c>
      <c r="I16" s="60">
        <v>-52491</v>
      </c>
      <c r="J16" s="60">
        <v>149978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149978</v>
      </c>
      <c r="X16" s="60">
        <v>507256</v>
      </c>
      <c r="Y16" s="60">
        <v>-357278</v>
      </c>
      <c r="Z16" s="140">
        <v>-70.43</v>
      </c>
      <c r="AA16" s="155">
        <v>2029024</v>
      </c>
    </row>
    <row r="17" spans="1:27" ht="13.5">
      <c r="A17" s="181" t="s">
        <v>113</v>
      </c>
      <c r="B17" s="185"/>
      <c r="C17" s="155">
        <v>7268669</v>
      </c>
      <c r="D17" s="155">
        <v>0</v>
      </c>
      <c r="E17" s="156">
        <v>7387606</v>
      </c>
      <c r="F17" s="60">
        <v>7387606</v>
      </c>
      <c r="G17" s="60">
        <v>642264</v>
      </c>
      <c r="H17" s="60">
        <v>524921</v>
      </c>
      <c r="I17" s="60">
        <v>311566</v>
      </c>
      <c r="J17" s="60">
        <v>1478751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1478751</v>
      </c>
      <c r="X17" s="60">
        <v>1846902</v>
      </c>
      <c r="Y17" s="60">
        <v>-368151</v>
      </c>
      <c r="Z17" s="140">
        <v>-19.93</v>
      </c>
      <c r="AA17" s="155">
        <v>7387606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95384835</v>
      </c>
      <c r="D19" s="155">
        <v>0</v>
      </c>
      <c r="E19" s="156">
        <v>68946350</v>
      </c>
      <c r="F19" s="60">
        <v>68946350</v>
      </c>
      <c r="G19" s="60">
        <v>398909</v>
      </c>
      <c r="H19" s="60">
        <v>0</v>
      </c>
      <c r="I19" s="60">
        <v>424847</v>
      </c>
      <c r="J19" s="60">
        <v>823756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823756</v>
      </c>
      <c r="X19" s="60">
        <v>17236588</v>
      </c>
      <c r="Y19" s="60">
        <v>-16412832</v>
      </c>
      <c r="Z19" s="140">
        <v>-95.22</v>
      </c>
      <c r="AA19" s="155">
        <v>68946350</v>
      </c>
    </row>
    <row r="20" spans="1:27" ht="13.5">
      <c r="A20" s="181" t="s">
        <v>35</v>
      </c>
      <c r="B20" s="185"/>
      <c r="C20" s="155">
        <v>21718933</v>
      </c>
      <c r="D20" s="155">
        <v>0</v>
      </c>
      <c r="E20" s="156">
        <v>64402965</v>
      </c>
      <c r="F20" s="54">
        <v>64402965</v>
      </c>
      <c r="G20" s="54">
        <v>4869824</v>
      </c>
      <c r="H20" s="54">
        <v>2158844</v>
      </c>
      <c r="I20" s="54">
        <v>840991</v>
      </c>
      <c r="J20" s="54">
        <v>7869659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7869659</v>
      </c>
      <c r="X20" s="54">
        <v>16100741</v>
      </c>
      <c r="Y20" s="54">
        <v>-8231082</v>
      </c>
      <c r="Z20" s="184">
        <v>-51.12</v>
      </c>
      <c r="AA20" s="130">
        <v>64402965</v>
      </c>
    </row>
    <row r="21" spans="1:27" ht="13.5">
      <c r="A21" s="181" t="s">
        <v>115</v>
      </c>
      <c r="B21" s="185"/>
      <c r="C21" s="155">
        <v>180045</v>
      </c>
      <c r="D21" s="155">
        <v>0</v>
      </c>
      <c r="E21" s="156">
        <v>0</v>
      </c>
      <c r="F21" s="60">
        <v>0</v>
      </c>
      <c r="G21" s="60">
        <v>0</v>
      </c>
      <c r="H21" s="60">
        <v>997500</v>
      </c>
      <c r="I21" s="82">
        <v>0</v>
      </c>
      <c r="J21" s="60">
        <v>997500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997500</v>
      </c>
      <c r="X21" s="60">
        <v>0</v>
      </c>
      <c r="Y21" s="60">
        <v>997500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531613445</v>
      </c>
      <c r="D22" s="188">
        <f>SUM(D5:D21)</f>
        <v>0</v>
      </c>
      <c r="E22" s="189">
        <f t="shared" si="0"/>
        <v>624292210</v>
      </c>
      <c r="F22" s="190">
        <f t="shared" si="0"/>
        <v>624292210</v>
      </c>
      <c r="G22" s="190">
        <f t="shared" si="0"/>
        <v>187563334</v>
      </c>
      <c r="H22" s="190">
        <f t="shared" si="0"/>
        <v>27859641</v>
      </c>
      <c r="I22" s="190">
        <f t="shared" si="0"/>
        <v>17119401</v>
      </c>
      <c r="J22" s="190">
        <f t="shared" si="0"/>
        <v>232542376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232542376</v>
      </c>
      <c r="X22" s="190">
        <f t="shared" si="0"/>
        <v>156073055</v>
      </c>
      <c r="Y22" s="190">
        <f t="shared" si="0"/>
        <v>76469321</v>
      </c>
      <c r="Z22" s="191">
        <f>+IF(X22&lt;&gt;0,+(Y22/X22)*100,0)</f>
        <v>48.99585069312573</v>
      </c>
      <c r="AA22" s="188">
        <f>SUM(AA5:AA21)</f>
        <v>624292210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193309600</v>
      </c>
      <c r="D25" s="155">
        <v>0</v>
      </c>
      <c r="E25" s="156">
        <v>192040174</v>
      </c>
      <c r="F25" s="60">
        <v>192040174</v>
      </c>
      <c r="G25" s="60">
        <v>14799223</v>
      </c>
      <c r="H25" s="60">
        <v>14538595</v>
      </c>
      <c r="I25" s="60">
        <v>14922422</v>
      </c>
      <c r="J25" s="60">
        <v>44260240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44260240</v>
      </c>
      <c r="X25" s="60">
        <v>48010044</v>
      </c>
      <c r="Y25" s="60">
        <v>-3749804</v>
      </c>
      <c r="Z25" s="140">
        <v>-7.81</v>
      </c>
      <c r="AA25" s="155">
        <v>192040174</v>
      </c>
    </row>
    <row r="26" spans="1:27" ht="13.5">
      <c r="A26" s="183" t="s">
        <v>38</v>
      </c>
      <c r="B26" s="182"/>
      <c r="C26" s="155">
        <v>8702790</v>
      </c>
      <c r="D26" s="155">
        <v>0</v>
      </c>
      <c r="E26" s="156">
        <v>10793940</v>
      </c>
      <c r="F26" s="60">
        <v>10793940</v>
      </c>
      <c r="G26" s="60">
        <v>705655</v>
      </c>
      <c r="H26" s="60">
        <v>705796</v>
      </c>
      <c r="I26" s="60">
        <v>690180</v>
      </c>
      <c r="J26" s="60">
        <v>2101631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2101631</v>
      </c>
      <c r="X26" s="60">
        <v>2698485</v>
      </c>
      <c r="Y26" s="60">
        <v>-596854</v>
      </c>
      <c r="Z26" s="140">
        <v>-22.12</v>
      </c>
      <c r="AA26" s="155">
        <v>10793940</v>
      </c>
    </row>
    <row r="27" spans="1:27" ht="13.5">
      <c r="A27" s="183" t="s">
        <v>118</v>
      </c>
      <c r="B27" s="182"/>
      <c r="C27" s="155">
        <v>11937477</v>
      </c>
      <c r="D27" s="155">
        <v>0</v>
      </c>
      <c r="E27" s="156">
        <v>43056956</v>
      </c>
      <c r="F27" s="60">
        <v>43056956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10764239</v>
      </c>
      <c r="Y27" s="60">
        <v>-10764239</v>
      </c>
      <c r="Z27" s="140">
        <v>-100</v>
      </c>
      <c r="AA27" s="155">
        <v>43056956</v>
      </c>
    </row>
    <row r="28" spans="1:27" ht="13.5">
      <c r="A28" s="183" t="s">
        <v>39</v>
      </c>
      <c r="B28" s="182"/>
      <c r="C28" s="155">
        <v>77156012</v>
      </c>
      <c r="D28" s="155">
        <v>0</v>
      </c>
      <c r="E28" s="156">
        <v>71142129</v>
      </c>
      <c r="F28" s="60">
        <v>71142129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17785532</v>
      </c>
      <c r="Y28" s="60">
        <v>-17785532</v>
      </c>
      <c r="Z28" s="140">
        <v>-100</v>
      </c>
      <c r="AA28" s="155">
        <v>71142129</v>
      </c>
    </row>
    <row r="29" spans="1:27" ht="13.5">
      <c r="A29" s="183" t="s">
        <v>40</v>
      </c>
      <c r="B29" s="182"/>
      <c r="C29" s="155">
        <v>19528170</v>
      </c>
      <c r="D29" s="155">
        <v>0</v>
      </c>
      <c r="E29" s="156">
        <v>10323895</v>
      </c>
      <c r="F29" s="60">
        <v>10323895</v>
      </c>
      <c r="G29" s="60">
        <v>0</v>
      </c>
      <c r="H29" s="60">
        <v>238797</v>
      </c>
      <c r="I29" s="60">
        <v>238797</v>
      </c>
      <c r="J29" s="60">
        <v>477594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477594</v>
      </c>
      <c r="X29" s="60">
        <v>2580974</v>
      </c>
      <c r="Y29" s="60">
        <v>-2103380</v>
      </c>
      <c r="Z29" s="140">
        <v>-81.5</v>
      </c>
      <c r="AA29" s="155">
        <v>10323895</v>
      </c>
    </row>
    <row r="30" spans="1:27" ht="13.5">
      <c r="A30" s="183" t="s">
        <v>119</v>
      </c>
      <c r="B30" s="182"/>
      <c r="C30" s="155">
        <v>163348722</v>
      </c>
      <c r="D30" s="155">
        <v>0</v>
      </c>
      <c r="E30" s="156">
        <v>177213500</v>
      </c>
      <c r="F30" s="60">
        <v>177213500</v>
      </c>
      <c r="G30" s="60">
        <v>17315745</v>
      </c>
      <c r="H30" s="60">
        <v>18664433</v>
      </c>
      <c r="I30" s="60">
        <v>1599685</v>
      </c>
      <c r="J30" s="60">
        <v>37579863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37579863</v>
      </c>
      <c r="X30" s="60">
        <v>44303375</v>
      </c>
      <c r="Y30" s="60">
        <v>-6723512</v>
      </c>
      <c r="Z30" s="140">
        <v>-15.18</v>
      </c>
      <c r="AA30" s="155">
        <v>177213500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10834933</v>
      </c>
      <c r="F32" s="60">
        <v>10834933</v>
      </c>
      <c r="G32" s="60">
        <v>0</v>
      </c>
      <c r="H32" s="60">
        <v>102062</v>
      </c>
      <c r="I32" s="60">
        <v>703360</v>
      </c>
      <c r="J32" s="60">
        <v>805422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805422</v>
      </c>
      <c r="X32" s="60">
        <v>2708733</v>
      </c>
      <c r="Y32" s="60">
        <v>-1903311</v>
      </c>
      <c r="Z32" s="140">
        <v>-70.27</v>
      </c>
      <c r="AA32" s="155">
        <v>10834933</v>
      </c>
    </row>
    <row r="33" spans="1:27" ht="13.5">
      <c r="A33" s="183" t="s">
        <v>42</v>
      </c>
      <c r="B33" s="182"/>
      <c r="C33" s="155">
        <v>21300010</v>
      </c>
      <c r="D33" s="155">
        <v>0</v>
      </c>
      <c r="E33" s="156">
        <v>0</v>
      </c>
      <c r="F33" s="60">
        <v>0</v>
      </c>
      <c r="G33" s="60">
        <v>2083553</v>
      </c>
      <c r="H33" s="60">
        <v>2129577</v>
      </c>
      <c r="I33" s="60">
        <v>2028361</v>
      </c>
      <c r="J33" s="60">
        <v>6241491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6241491</v>
      </c>
      <c r="X33" s="60">
        <v>0</v>
      </c>
      <c r="Y33" s="60">
        <v>6241491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73168985</v>
      </c>
      <c r="D34" s="155">
        <v>0</v>
      </c>
      <c r="E34" s="156">
        <v>129057137</v>
      </c>
      <c r="F34" s="60">
        <v>129057137</v>
      </c>
      <c r="G34" s="60">
        <v>16208272</v>
      </c>
      <c r="H34" s="60">
        <v>5529907</v>
      </c>
      <c r="I34" s="60">
        <v>6225574</v>
      </c>
      <c r="J34" s="60">
        <v>27963753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27963753</v>
      </c>
      <c r="X34" s="60">
        <v>32264284</v>
      </c>
      <c r="Y34" s="60">
        <v>-4300531</v>
      </c>
      <c r="Z34" s="140">
        <v>-13.33</v>
      </c>
      <c r="AA34" s="155">
        <v>129057137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568451766</v>
      </c>
      <c r="D36" s="188">
        <f>SUM(D25:D35)</f>
        <v>0</v>
      </c>
      <c r="E36" s="189">
        <f t="shared" si="1"/>
        <v>644462664</v>
      </c>
      <c r="F36" s="190">
        <f t="shared" si="1"/>
        <v>644462664</v>
      </c>
      <c r="G36" s="190">
        <f t="shared" si="1"/>
        <v>51112448</v>
      </c>
      <c r="H36" s="190">
        <f t="shared" si="1"/>
        <v>41909167</v>
      </c>
      <c r="I36" s="190">
        <f t="shared" si="1"/>
        <v>26408379</v>
      </c>
      <c r="J36" s="190">
        <f t="shared" si="1"/>
        <v>119429994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119429994</v>
      </c>
      <c r="X36" s="190">
        <f t="shared" si="1"/>
        <v>161115666</v>
      </c>
      <c r="Y36" s="190">
        <f t="shared" si="1"/>
        <v>-41685672</v>
      </c>
      <c r="Z36" s="191">
        <f>+IF(X36&lt;&gt;0,+(Y36/X36)*100,0)</f>
        <v>-25.873133901206106</v>
      </c>
      <c r="AA36" s="188">
        <f>SUM(AA25:AA35)</f>
        <v>644462664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-36838321</v>
      </c>
      <c r="D38" s="199">
        <f>+D22-D36</f>
        <v>0</v>
      </c>
      <c r="E38" s="200">
        <f t="shared" si="2"/>
        <v>-20170454</v>
      </c>
      <c r="F38" s="106">
        <f t="shared" si="2"/>
        <v>-20170454</v>
      </c>
      <c r="G38" s="106">
        <f t="shared" si="2"/>
        <v>136450886</v>
      </c>
      <c r="H38" s="106">
        <f t="shared" si="2"/>
        <v>-14049526</v>
      </c>
      <c r="I38" s="106">
        <f t="shared" si="2"/>
        <v>-9288978</v>
      </c>
      <c r="J38" s="106">
        <f t="shared" si="2"/>
        <v>113112382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113112382</v>
      </c>
      <c r="X38" s="106">
        <f>IF(F22=F36,0,X22-X36)</f>
        <v>-5042611</v>
      </c>
      <c r="Y38" s="106">
        <f t="shared" si="2"/>
        <v>118154993</v>
      </c>
      <c r="Z38" s="201">
        <f>+IF(X38&lt;&gt;0,+(Y38/X38)*100,0)</f>
        <v>-2343.1312270567764</v>
      </c>
      <c r="AA38" s="199">
        <f>+AA22-AA36</f>
        <v>-20170454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-36838321</v>
      </c>
      <c r="D42" s="206">
        <f>SUM(D38:D41)</f>
        <v>0</v>
      </c>
      <c r="E42" s="207">
        <f t="shared" si="3"/>
        <v>-20170454</v>
      </c>
      <c r="F42" s="88">
        <f t="shared" si="3"/>
        <v>-20170454</v>
      </c>
      <c r="G42" s="88">
        <f t="shared" si="3"/>
        <v>136450886</v>
      </c>
      <c r="H42" s="88">
        <f t="shared" si="3"/>
        <v>-14049526</v>
      </c>
      <c r="I42" s="88">
        <f t="shared" si="3"/>
        <v>-9288978</v>
      </c>
      <c r="J42" s="88">
        <f t="shared" si="3"/>
        <v>113112382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113112382</v>
      </c>
      <c r="X42" s="88">
        <f t="shared" si="3"/>
        <v>-5042611</v>
      </c>
      <c r="Y42" s="88">
        <f t="shared" si="3"/>
        <v>118154993</v>
      </c>
      <c r="Z42" s="208">
        <f>+IF(X42&lt;&gt;0,+(Y42/X42)*100,0)</f>
        <v>-2343.1312270567764</v>
      </c>
      <c r="AA42" s="206">
        <f>SUM(AA38:AA41)</f>
        <v>-20170454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-36838321</v>
      </c>
      <c r="D44" s="210">
        <f>+D42-D43</f>
        <v>0</v>
      </c>
      <c r="E44" s="211">
        <f t="shared" si="4"/>
        <v>-20170454</v>
      </c>
      <c r="F44" s="77">
        <f t="shared" si="4"/>
        <v>-20170454</v>
      </c>
      <c r="G44" s="77">
        <f t="shared" si="4"/>
        <v>136450886</v>
      </c>
      <c r="H44" s="77">
        <f t="shared" si="4"/>
        <v>-14049526</v>
      </c>
      <c r="I44" s="77">
        <f t="shared" si="4"/>
        <v>-9288978</v>
      </c>
      <c r="J44" s="77">
        <f t="shared" si="4"/>
        <v>113112382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113112382</v>
      </c>
      <c r="X44" s="77">
        <f t="shared" si="4"/>
        <v>-5042611</v>
      </c>
      <c r="Y44" s="77">
        <f t="shared" si="4"/>
        <v>118154993</v>
      </c>
      <c r="Z44" s="212">
        <f>+IF(X44&lt;&gt;0,+(Y44/X44)*100,0)</f>
        <v>-2343.1312270567764</v>
      </c>
      <c r="AA44" s="210">
        <f>+AA42-AA43</f>
        <v>-20170454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-36838321</v>
      </c>
      <c r="D46" s="206">
        <f>SUM(D44:D45)</f>
        <v>0</v>
      </c>
      <c r="E46" s="207">
        <f t="shared" si="5"/>
        <v>-20170454</v>
      </c>
      <c r="F46" s="88">
        <f t="shared" si="5"/>
        <v>-20170454</v>
      </c>
      <c r="G46" s="88">
        <f t="shared" si="5"/>
        <v>136450886</v>
      </c>
      <c r="H46" s="88">
        <f t="shared" si="5"/>
        <v>-14049526</v>
      </c>
      <c r="I46" s="88">
        <f t="shared" si="5"/>
        <v>-9288978</v>
      </c>
      <c r="J46" s="88">
        <f t="shared" si="5"/>
        <v>113112382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113112382</v>
      </c>
      <c r="X46" s="88">
        <f t="shared" si="5"/>
        <v>-5042611</v>
      </c>
      <c r="Y46" s="88">
        <f t="shared" si="5"/>
        <v>118154993</v>
      </c>
      <c r="Z46" s="208">
        <f>+IF(X46&lt;&gt;0,+(Y46/X46)*100,0)</f>
        <v>-2343.1312270567764</v>
      </c>
      <c r="AA46" s="206">
        <f>SUM(AA44:AA45)</f>
        <v>-20170454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-36838321</v>
      </c>
      <c r="D48" s="217">
        <f>SUM(D46:D47)</f>
        <v>0</v>
      </c>
      <c r="E48" s="218">
        <f t="shared" si="6"/>
        <v>-20170454</v>
      </c>
      <c r="F48" s="219">
        <f t="shared" si="6"/>
        <v>-20170454</v>
      </c>
      <c r="G48" s="219">
        <f t="shared" si="6"/>
        <v>136450886</v>
      </c>
      <c r="H48" s="220">
        <f t="shared" si="6"/>
        <v>-14049526</v>
      </c>
      <c r="I48" s="220">
        <f t="shared" si="6"/>
        <v>-9288978</v>
      </c>
      <c r="J48" s="220">
        <f t="shared" si="6"/>
        <v>113112382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113112382</v>
      </c>
      <c r="X48" s="220">
        <f t="shared" si="6"/>
        <v>-5042611</v>
      </c>
      <c r="Y48" s="220">
        <f t="shared" si="6"/>
        <v>118154993</v>
      </c>
      <c r="Z48" s="221">
        <f>+IF(X48&lt;&gt;0,+(Y48/X48)*100,0)</f>
        <v>-2343.1312270567764</v>
      </c>
      <c r="AA48" s="222">
        <f>SUM(AA46:AA47)</f>
        <v>-20170454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468028</v>
      </c>
      <c r="D5" s="153">
        <f>SUM(D6:D8)</f>
        <v>0</v>
      </c>
      <c r="E5" s="154">
        <f t="shared" si="0"/>
        <v>18212500</v>
      </c>
      <c r="F5" s="100">
        <f t="shared" si="0"/>
        <v>18212500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4553125</v>
      </c>
      <c r="Y5" s="100">
        <f t="shared" si="0"/>
        <v>-4553125</v>
      </c>
      <c r="Z5" s="137">
        <f>+IF(X5&lt;&gt;0,+(Y5/X5)*100,0)</f>
        <v>-100</v>
      </c>
      <c r="AA5" s="153">
        <f>SUM(AA6:AA8)</f>
        <v>18212500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410830</v>
      </c>
      <c r="D7" s="157"/>
      <c r="E7" s="158">
        <v>212500</v>
      </c>
      <c r="F7" s="159">
        <v>212500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53125</v>
      </c>
      <c r="Y7" s="159">
        <v>-53125</v>
      </c>
      <c r="Z7" s="141">
        <v>-100</v>
      </c>
      <c r="AA7" s="225">
        <v>212500</v>
      </c>
    </row>
    <row r="8" spans="1:27" ht="13.5">
      <c r="A8" s="138" t="s">
        <v>77</v>
      </c>
      <c r="B8" s="136"/>
      <c r="C8" s="155">
        <v>57198</v>
      </c>
      <c r="D8" s="155"/>
      <c r="E8" s="156">
        <v>18000000</v>
      </c>
      <c r="F8" s="60">
        <v>18000000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4500000</v>
      </c>
      <c r="Y8" s="60">
        <v>-4500000</v>
      </c>
      <c r="Z8" s="140">
        <v>-100</v>
      </c>
      <c r="AA8" s="62">
        <v>18000000</v>
      </c>
    </row>
    <row r="9" spans="1:27" ht="13.5">
      <c r="A9" s="135" t="s">
        <v>78</v>
      </c>
      <c r="B9" s="136"/>
      <c r="C9" s="153">
        <f aca="true" t="shared" si="1" ref="C9:Y9">SUM(C10:C14)</f>
        <v>133955</v>
      </c>
      <c r="D9" s="153">
        <f>SUM(D10:D14)</f>
        <v>0</v>
      </c>
      <c r="E9" s="154">
        <f t="shared" si="1"/>
        <v>5475423</v>
      </c>
      <c r="F9" s="100">
        <f t="shared" si="1"/>
        <v>5475423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1368856</v>
      </c>
      <c r="Y9" s="100">
        <f t="shared" si="1"/>
        <v>-1368856</v>
      </c>
      <c r="Z9" s="137">
        <f>+IF(X9&lt;&gt;0,+(Y9/X9)*100,0)</f>
        <v>-100</v>
      </c>
      <c r="AA9" s="102">
        <f>SUM(AA10:AA14)</f>
        <v>5475423</v>
      </c>
    </row>
    <row r="10" spans="1:27" ht="13.5">
      <c r="A10" s="138" t="s">
        <v>79</v>
      </c>
      <c r="B10" s="136"/>
      <c r="C10" s="155"/>
      <c r="D10" s="155"/>
      <c r="E10" s="156">
        <v>90000</v>
      </c>
      <c r="F10" s="60">
        <v>90000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22500</v>
      </c>
      <c r="Y10" s="60">
        <v>-22500</v>
      </c>
      <c r="Z10" s="140">
        <v>-100</v>
      </c>
      <c r="AA10" s="62">
        <v>90000</v>
      </c>
    </row>
    <row r="11" spans="1:27" ht="13.5">
      <c r="A11" s="138" t="s">
        <v>80</v>
      </c>
      <c r="B11" s="136"/>
      <c r="C11" s="155"/>
      <c r="D11" s="155"/>
      <c r="E11" s="156">
        <v>5036598</v>
      </c>
      <c r="F11" s="60">
        <v>5036598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1259150</v>
      </c>
      <c r="Y11" s="60">
        <v>-1259150</v>
      </c>
      <c r="Z11" s="140">
        <v>-100</v>
      </c>
      <c r="AA11" s="62">
        <v>5036598</v>
      </c>
    </row>
    <row r="12" spans="1:27" ht="13.5">
      <c r="A12" s="138" t="s">
        <v>81</v>
      </c>
      <c r="B12" s="136"/>
      <c r="C12" s="155">
        <v>133955</v>
      </c>
      <c r="D12" s="155"/>
      <c r="E12" s="156">
        <v>328825</v>
      </c>
      <c r="F12" s="60">
        <v>328825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82206</v>
      </c>
      <c r="Y12" s="60">
        <v>-82206</v>
      </c>
      <c r="Z12" s="140">
        <v>-100</v>
      </c>
      <c r="AA12" s="62">
        <v>328825</v>
      </c>
    </row>
    <row r="13" spans="1:27" ht="13.5">
      <c r="A13" s="138" t="s">
        <v>82</v>
      </c>
      <c r="B13" s="136"/>
      <c r="C13" s="155"/>
      <c r="D13" s="155"/>
      <c r="E13" s="156">
        <v>20000</v>
      </c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5000</v>
      </c>
      <c r="Y13" s="60">
        <v>-5000</v>
      </c>
      <c r="Z13" s="140">
        <v>-100</v>
      </c>
      <c r="AA13" s="62">
        <v>20000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16664000</v>
      </c>
      <c r="F15" s="100">
        <f t="shared" si="2"/>
        <v>16664000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4166000</v>
      </c>
      <c r="Y15" s="100">
        <f t="shared" si="2"/>
        <v>-4166000</v>
      </c>
      <c r="Z15" s="137">
        <f>+IF(X15&lt;&gt;0,+(Y15/X15)*100,0)</f>
        <v>-100</v>
      </c>
      <c r="AA15" s="102">
        <f>SUM(AA16:AA18)</f>
        <v>16664000</v>
      </c>
    </row>
    <row r="16" spans="1:27" ht="13.5">
      <c r="A16" s="138" t="s">
        <v>85</v>
      </c>
      <c r="B16" s="136"/>
      <c r="C16" s="155"/>
      <c r="D16" s="155"/>
      <c r="E16" s="156">
        <v>264000</v>
      </c>
      <c r="F16" s="60">
        <v>264000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66000</v>
      </c>
      <c r="Y16" s="60">
        <v>-66000</v>
      </c>
      <c r="Z16" s="140">
        <v>-100</v>
      </c>
      <c r="AA16" s="62">
        <v>264000</v>
      </c>
    </row>
    <row r="17" spans="1:27" ht="13.5">
      <c r="A17" s="138" t="s">
        <v>86</v>
      </c>
      <c r="B17" s="136"/>
      <c r="C17" s="155"/>
      <c r="D17" s="155"/>
      <c r="E17" s="156">
        <v>16400000</v>
      </c>
      <c r="F17" s="60">
        <v>16400000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4100000</v>
      </c>
      <c r="Y17" s="60">
        <v>-4100000</v>
      </c>
      <c r="Z17" s="140">
        <v>-100</v>
      </c>
      <c r="AA17" s="62">
        <v>16400000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28703674</v>
      </c>
      <c r="D19" s="153">
        <f>SUM(D20:D23)</f>
        <v>0</v>
      </c>
      <c r="E19" s="154">
        <f t="shared" si="3"/>
        <v>41674053</v>
      </c>
      <c r="F19" s="100">
        <f t="shared" si="3"/>
        <v>41674053</v>
      </c>
      <c r="G19" s="100">
        <f t="shared" si="3"/>
        <v>0</v>
      </c>
      <c r="H19" s="100">
        <f t="shared" si="3"/>
        <v>191491</v>
      </c>
      <c r="I19" s="100">
        <f t="shared" si="3"/>
        <v>0</v>
      </c>
      <c r="J19" s="100">
        <f t="shared" si="3"/>
        <v>191491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191491</v>
      </c>
      <c r="X19" s="100">
        <f t="shared" si="3"/>
        <v>10418513</v>
      </c>
      <c r="Y19" s="100">
        <f t="shared" si="3"/>
        <v>-10227022</v>
      </c>
      <c r="Z19" s="137">
        <f>+IF(X19&lt;&gt;0,+(Y19/X19)*100,0)</f>
        <v>-98.16201217966518</v>
      </c>
      <c r="AA19" s="102">
        <f>SUM(AA20:AA23)</f>
        <v>41674053</v>
      </c>
    </row>
    <row r="20" spans="1:27" ht="13.5">
      <c r="A20" s="138" t="s">
        <v>89</v>
      </c>
      <c r="B20" s="136"/>
      <c r="C20" s="155">
        <v>5395617</v>
      </c>
      <c r="D20" s="155"/>
      <c r="E20" s="156">
        <v>15800000</v>
      </c>
      <c r="F20" s="60">
        <v>15800000</v>
      </c>
      <c r="G20" s="60"/>
      <c r="H20" s="60">
        <v>109146</v>
      </c>
      <c r="I20" s="60"/>
      <c r="J20" s="60">
        <v>109146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109146</v>
      </c>
      <c r="X20" s="60">
        <v>3950000</v>
      </c>
      <c r="Y20" s="60">
        <v>-3840854</v>
      </c>
      <c r="Z20" s="140">
        <v>-97.24</v>
      </c>
      <c r="AA20" s="62">
        <v>15800000</v>
      </c>
    </row>
    <row r="21" spans="1:27" ht="13.5">
      <c r="A21" s="138" t="s">
        <v>90</v>
      </c>
      <c r="B21" s="136"/>
      <c r="C21" s="155">
        <v>2374327</v>
      </c>
      <c r="D21" s="155"/>
      <c r="E21" s="156">
        <v>15374053</v>
      </c>
      <c r="F21" s="60">
        <v>15374053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3843513</v>
      </c>
      <c r="Y21" s="60">
        <v>-3843513</v>
      </c>
      <c r="Z21" s="140">
        <v>-100</v>
      </c>
      <c r="AA21" s="62">
        <v>15374053</v>
      </c>
    </row>
    <row r="22" spans="1:27" ht="13.5">
      <c r="A22" s="138" t="s">
        <v>91</v>
      </c>
      <c r="B22" s="136"/>
      <c r="C22" s="157">
        <v>20933730</v>
      </c>
      <c r="D22" s="157"/>
      <c r="E22" s="158">
        <v>10500000</v>
      </c>
      <c r="F22" s="159">
        <v>10500000</v>
      </c>
      <c r="G22" s="159"/>
      <c r="H22" s="159">
        <v>82345</v>
      </c>
      <c r="I22" s="159"/>
      <c r="J22" s="159">
        <v>82345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82345</v>
      </c>
      <c r="X22" s="159">
        <v>2625000</v>
      </c>
      <c r="Y22" s="159">
        <v>-2542655</v>
      </c>
      <c r="Z22" s="141">
        <v>-96.86</v>
      </c>
      <c r="AA22" s="225">
        <v>10500000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29305657</v>
      </c>
      <c r="D25" s="217">
        <f>+D5+D9+D15+D19+D24</f>
        <v>0</v>
      </c>
      <c r="E25" s="230">
        <f t="shared" si="4"/>
        <v>82025976</v>
      </c>
      <c r="F25" s="219">
        <f t="shared" si="4"/>
        <v>82025976</v>
      </c>
      <c r="G25" s="219">
        <f t="shared" si="4"/>
        <v>0</v>
      </c>
      <c r="H25" s="219">
        <f t="shared" si="4"/>
        <v>191491</v>
      </c>
      <c r="I25" s="219">
        <f t="shared" si="4"/>
        <v>0</v>
      </c>
      <c r="J25" s="219">
        <f t="shared" si="4"/>
        <v>191491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191491</v>
      </c>
      <c r="X25" s="219">
        <f t="shared" si="4"/>
        <v>20506494</v>
      </c>
      <c r="Y25" s="219">
        <f t="shared" si="4"/>
        <v>-20315003</v>
      </c>
      <c r="Z25" s="231">
        <f>+IF(X25&lt;&gt;0,+(Y25/X25)*100,0)</f>
        <v>-99.06619337269453</v>
      </c>
      <c r="AA25" s="232">
        <f>+AA5+AA9+AA15+AA19+AA24</f>
        <v>82025976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28703674</v>
      </c>
      <c r="D28" s="155"/>
      <c r="E28" s="156">
        <v>31110651</v>
      </c>
      <c r="F28" s="60">
        <v>31110651</v>
      </c>
      <c r="G28" s="60"/>
      <c r="H28" s="60">
        <v>191491</v>
      </c>
      <c r="I28" s="60"/>
      <c r="J28" s="60">
        <v>191491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191491</v>
      </c>
      <c r="X28" s="60">
        <v>7777663</v>
      </c>
      <c r="Y28" s="60">
        <v>-7586172</v>
      </c>
      <c r="Z28" s="140">
        <v>-97.54</v>
      </c>
      <c r="AA28" s="155">
        <v>31110651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28703674</v>
      </c>
      <c r="D32" s="210">
        <f>SUM(D28:D31)</f>
        <v>0</v>
      </c>
      <c r="E32" s="211">
        <f t="shared" si="5"/>
        <v>31110651</v>
      </c>
      <c r="F32" s="77">
        <f t="shared" si="5"/>
        <v>31110651</v>
      </c>
      <c r="G32" s="77">
        <f t="shared" si="5"/>
        <v>0</v>
      </c>
      <c r="H32" s="77">
        <f t="shared" si="5"/>
        <v>191491</v>
      </c>
      <c r="I32" s="77">
        <f t="shared" si="5"/>
        <v>0</v>
      </c>
      <c r="J32" s="77">
        <f t="shared" si="5"/>
        <v>191491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191491</v>
      </c>
      <c r="X32" s="77">
        <f t="shared" si="5"/>
        <v>7777663</v>
      </c>
      <c r="Y32" s="77">
        <f t="shared" si="5"/>
        <v>-7586172</v>
      </c>
      <c r="Z32" s="212">
        <f>+IF(X32&lt;&gt;0,+(Y32/X32)*100,0)</f>
        <v>-97.53793652412041</v>
      </c>
      <c r="AA32" s="79">
        <f>SUM(AA28:AA31)</f>
        <v>31110651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601983</v>
      </c>
      <c r="D35" s="155"/>
      <c r="E35" s="156">
        <v>50915325</v>
      </c>
      <c r="F35" s="60">
        <v>50915325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12728831</v>
      </c>
      <c r="Y35" s="60">
        <v>-12728831</v>
      </c>
      <c r="Z35" s="140">
        <v>-100</v>
      </c>
      <c r="AA35" s="62">
        <v>50915325</v>
      </c>
    </row>
    <row r="36" spans="1:27" ht="13.5">
      <c r="A36" s="238" t="s">
        <v>139</v>
      </c>
      <c r="B36" s="149"/>
      <c r="C36" s="222">
        <f aca="true" t="shared" si="6" ref="C36:Y36">SUM(C32:C35)</f>
        <v>29305657</v>
      </c>
      <c r="D36" s="222">
        <f>SUM(D32:D35)</f>
        <v>0</v>
      </c>
      <c r="E36" s="218">
        <f t="shared" si="6"/>
        <v>82025976</v>
      </c>
      <c r="F36" s="220">
        <f t="shared" si="6"/>
        <v>82025976</v>
      </c>
      <c r="G36" s="220">
        <f t="shared" si="6"/>
        <v>0</v>
      </c>
      <c r="H36" s="220">
        <f t="shared" si="6"/>
        <v>191491</v>
      </c>
      <c r="I36" s="220">
        <f t="shared" si="6"/>
        <v>0</v>
      </c>
      <c r="J36" s="220">
        <f t="shared" si="6"/>
        <v>191491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191491</v>
      </c>
      <c r="X36" s="220">
        <f t="shared" si="6"/>
        <v>20506494</v>
      </c>
      <c r="Y36" s="220">
        <f t="shared" si="6"/>
        <v>-20315003</v>
      </c>
      <c r="Z36" s="221">
        <f>+IF(X36&lt;&gt;0,+(Y36/X36)*100,0)</f>
        <v>-99.06619337269453</v>
      </c>
      <c r="AA36" s="239">
        <f>SUM(AA32:AA35)</f>
        <v>82025976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18534067</v>
      </c>
      <c r="D6" s="155"/>
      <c r="E6" s="59"/>
      <c r="F6" s="60"/>
      <c r="G6" s="60"/>
      <c r="H6" s="60"/>
      <c r="I6" s="60">
        <v>7232104</v>
      </c>
      <c r="J6" s="60">
        <v>7232104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7232104</v>
      </c>
      <c r="X6" s="60"/>
      <c r="Y6" s="60">
        <v>7232104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1550000</v>
      </c>
      <c r="H7" s="60">
        <v>8971333</v>
      </c>
      <c r="I7" s="60">
        <v>-85733</v>
      </c>
      <c r="J7" s="60">
        <v>-85733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-85733</v>
      </c>
      <c r="X7" s="60"/>
      <c r="Y7" s="60">
        <v>-85733</v>
      </c>
      <c r="Z7" s="140"/>
      <c r="AA7" s="62"/>
    </row>
    <row r="8" spans="1:27" ht="13.5">
      <c r="A8" s="249" t="s">
        <v>145</v>
      </c>
      <c r="B8" s="182"/>
      <c r="C8" s="155">
        <v>27593890</v>
      </c>
      <c r="D8" s="155"/>
      <c r="E8" s="59">
        <v>47389634</v>
      </c>
      <c r="F8" s="60">
        <v>47389634</v>
      </c>
      <c r="G8" s="60">
        <v>139933517</v>
      </c>
      <c r="H8" s="60">
        <v>-17553021</v>
      </c>
      <c r="I8" s="60">
        <v>-35744706</v>
      </c>
      <c r="J8" s="60">
        <v>-35744706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-35744706</v>
      </c>
      <c r="X8" s="60">
        <v>11847409</v>
      </c>
      <c r="Y8" s="60">
        <v>-47592115</v>
      </c>
      <c r="Z8" s="140">
        <v>-401.71</v>
      </c>
      <c r="AA8" s="62">
        <v>47389634</v>
      </c>
    </row>
    <row r="9" spans="1:27" ht="13.5">
      <c r="A9" s="249" t="s">
        <v>146</v>
      </c>
      <c r="B9" s="182"/>
      <c r="C9" s="155">
        <v>43778053</v>
      </c>
      <c r="D9" s="155"/>
      <c r="E9" s="59"/>
      <c r="F9" s="60"/>
      <c r="G9" s="60">
        <v>-1915</v>
      </c>
      <c r="H9" s="60">
        <v>4175</v>
      </c>
      <c r="I9" s="60">
        <v>-36174</v>
      </c>
      <c r="J9" s="60">
        <v>-36174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-36174</v>
      </c>
      <c r="X9" s="60"/>
      <c r="Y9" s="60">
        <v>-36174</v>
      </c>
      <c r="Z9" s="140"/>
      <c r="AA9" s="62"/>
    </row>
    <row r="10" spans="1:27" ht="13.5">
      <c r="A10" s="249" t="s">
        <v>147</v>
      </c>
      <c r="B10" s="182"/>
      <c r="C10" s="155">
        <v>9000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3513045</v>
      </c>
      <c r="D11" s="155"/>
      <c r="E11" s="59"/>
      <c r="F11" s="60"/>
      <c r="G11" s="60">
        <v>-398337</v>
      </c>
      <c r="H11" s="60">
        <v>-286977</v>
      </c>
      <c r="I11" s="60">
        <v>559863</v>
      </c>
      <c r="J11" s="60">
        <v>559863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559863</v>
      </c>
      <c r="X11" s="60"/>
      <c r="Y11" s="60">
        <v>559863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93428055</v>
      </c>
      <c r="D12" s="168">
        <f>SUM(D6:D11)</f>
        <v>0</v>
      </c>
      <c r="E12" s="72">
        <f t="shared" si="0"/>
        <v>47389634</v>
      </c>
      <c r="F12" s="73">
        <f t="shared" si="0"/>
        <v>47389634</v>
      </c>
      <c r="G12" s="73">
        <f t="shared" si="0"/>
        <v>141083265</v>
      </c>
      <c r="H12" s="73">
        <f t="shared" si="0"/>
        <v>-8864490</v>
      </c>
      <c r="I12" s="73">
        <f t="shared" si="0"/>
        <v>-28074646</v>
      </c>
      <c r="J12" s="73">
        <f t="shared" si="0"/>
        <v>-28074646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-28074646</v>
      </c>
      <c r="X12" s="73">
        <f t="shared" si="0"/>
        <v>11847409</v>
      </c>
      <c r="Y12" s="73">
        <f t="shared" si="0"/>
        <v>-39922055</v>
      </c>
      <c r="Z12" s="170">
        <f>+IF(X12&lt;&gt;0,+(Y12/X12)*100,0)</f>
        <v>-336.9686570287225</v>
      </c>
      <c r="AA12" s="74">
        <f>SUM(AA6:AA11)</f>
        <v>47389634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336529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65613070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2865220727</v>
      </c>
      <c r="D19" s="155"/>
      <c r="E19" s="59">
        <v>82025975</v>
      </c>
      <c r="F19" s="60">
        <v>82025975</v>
      </c>
      <c r="G19" s="60">
        <v>-8629</v>
      </c>
      <c r="H19" s="60">
        <v>73767</v>
      </c>
      <c r="I19" s="60">
        <v>101798</v>
      </c>
      <c r="J19" s="60">
        <v>101798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101798</v>
      </c>
      <c r="X19" s="60">
        <v>20506494</v>
      </c>
      <c r="Y19" s="60">
        <v>-20404696</v>
      </c>
      <c r="Z19" s="140">
        <v>-99.5</v>
      </c>
      <c r="AA19" s="62">
        <v>82025975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121587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2931291913</v>
      </c>
      <c r="D24" s="168">
        <f>SUM(D15:D23)</f>
        <v>0</v>
      </c>
      <c r="E24" s="76">
        <f t="shared" si="1"/>
        <v>82025975</v>
      </c>
      <c r="F24" s="77">
        <f t="shared" si="1"/>
        <v>82025975</v>
      </c>
      <c r="G24" s="77">
        <f t="shared" si="1"/>
        <v>-8629</v>
      </c>
      <c r="H24" s="77">
        <f t="shared" si="1"/>
        <v>73767</v>
      </c>
      <c r="I24" s="77">
        <f t="shared" si="1"/>
        <v>101798</v>
      </c>
      <c r="J24" s="77">
        <f t="shared" si="1"/>
        <v>101798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101798</v>
      </c>
      <c r="X24" s="77">
        <f t="shared" si="1"/>
        <v>20506494</v>
      </c>
      <c r="Y24" s="77">
        <f t="shared" si="1"/>
        <v>-20404696</v>
      </c>
      <c r="Z24" s="212">
        <f>+IF(X24&lt;&gt;0,+(Y24/X24)*100,0)</f>
        <v>-99.50358164589227</v>
      </c>
      <c r="AA24" s="79">
        <f>SUM(AA15:AA23)</f>
        <v>82025975</v>
      </c>
    </row>
    <row r="25" spans="1:27" ht="13.5">
      <c r="A25" s="250" t="s">
        <v>159</v>
      </c>
      <c r="B25" s="251"/>
      <c r="C25" s="168">
        <f aca="true" t="shared" si="2" ref="C25:Y25">+C12+C24</f>
        <v>3024719968</v>
      </c>
      <c r="D25" s="168">
        <f>+D12+D24</f>
        <v>0</v>
      </c>
      <c r="E25" s="72">
        <f t="shared" si="2"/>
        <v>129415609</v>
      </c>
      <c r="F25" s="73">
        <f t="shared" si="2"/>
        <v>129415609</v>
      </c>
      <c r="G25" s="73">
        <f t="shared" si="2"/>
        <v>141074636</v>
      </c>
      <c r="H25" s="73">
        <f t="shared" si="2"/>
        <v>-8790723</v>
      </c>
      <c r="I25" s="73">
        <f t="shared" si="2"/>
        <v>-27972848</v>
      </c>
      <c r="J25" s="73">
        <f t="shared" si="2"/>
        <v>-27972848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-27972848</v>
      </c>
      <c r="X25" s="73">
        <f t="shared" si="2"/>
        <v>32353903</v>
      </c>
      <c r="Y25" s="73">
        <f t="shared" si="2"/>
        <v>-60326751</v>
      </c>
      <c r="Z25" s="170">
        <f>+IF(X25&lt;&gt;0,+(Y25/X25)*100,0)</f>
        <v>-186.45895983554132</v>
      </c>
      <c r="AA25" s="74">
        <f>+AA12+AA24</f>
        <v>129415609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1970751</v>
      </c>
      <c r="D29" s="155"/>
      <c r="E29" s="59"/>
      <c r="F29" s="60"/>
      <c r="G29" s="60">
        <v>12983323</v>
      </c>
      <c r="H29" s="60">
        <v>8017629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22524330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8693418</v>
      </c>
      <c r="D31" s="155"/>
      <c r="E31" s="59"/>
      <c r="F31" s="60"/>
      <c r="G31" s="60">
        <v>-1864990</v>
      </c>
      <c r="H31" s="60">
        <v>756411</v>
      </c>
      <c r="I31" s="60">
        <v>322360</v>
      </c>
      <c r="J31" s="60">
        <v>322360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322360</v>
      </c>
      <c r="X31" s="60"/>
      <c r="Y31" s="60">
        <v>322360</v>
      </c>
      <c r="Z31" s="140"/>
      <c r="AA31" s="62"/>
    </row>
    <row r="32" spans="1:27" ht="13.5">
      <c r="A32" s="249" t="s">
        <v>164</v>
      </c>
      <c r="B32" s="182"/>
      <c r="C32" s="155">
        <v>116754203</v>
      </c>
      <c r="D32" s="155"/>
      <c r="E32" s="59">
        <v>97990594</v>
      </c>
      <c r="F32" s="60">
        <v>97990594</v>
      </c>
      <c r="G32" s="60">
        <v>-6568522</v>
      </c>
      <c r="H32" s="60">
        <v>-3605068</v>
      </c>
      <c r="I32" s="60">
        <v>-18472556</v>
      </c>
      <c r="J32" s="60">
        <v>-18472556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-18472556</v>
      </c>
      <c r="X32" s="60">
        <v>24497649</v>
      </c>
      <c r="Y32" s="60">
        <v>-42970205</v>
      </c>
      <c r="Z32" s="140">
        <v>-175.41</v>
      </c>
      <c r="AA32" s="62">
        <v>97990594</v>
      </c>
    </row>
    <row r="33" spans="1:27" ht="13.5">
      <c r="A33" s="249" t="s">
        <v>165</v>
      </c>
      <c r="B33" s="182"/>
      <c r="C33" s="155">
        <v>19468077</v>
      </c>
      <c r="D33" s="155"/>
      <c r="E33" s="59"/>
      <c r="F33" s="60"/>
      <c r="G33" s="60">
        <v>-39386</v>
      </c>
      <c r="H33" s="60">
        <v>-102246</v>
      </c>
      <c r="I33" s="60">
        <v>-296311</v>
      </c>
      <c r="J33" s="60">
        <v>-296311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-296311</v>
      </c>
      <c r="X33" s="60"/>
      <c r="Y33" s="60">
        <v>-296311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169410779</v>
      </c>
      <c r="D34" s="168">
        <f>SUM(D29:D33)</f>
        <v>0</v>
      </c>
      <c r="E34" s="72">
        <f t="shared" si="3"/>
        <v>97990594</v>
      </c>
      <c r="F34" s="73">
        <f t="shared" si="3"/>
        <v>97990594</v>
      </c>
      <c r="G34" s="73">
        <f t="shared" si="3"/>
        <v>4510425</v>
      </c>
      <c r="H34" s="73">
        <f t="shared" si="3"/>
        <v>5066726</v>
      </c>
      <c r="I34" s="73">
        <f t="shared" si="3"/>
        <v>-18446507</v>
      </c>
      <c r="J34" s="73">
        <f t="shared" si="3"/>
        <v>-18446507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-18446507</v>
      </c>
      <c r="X34" s="73">
        <f t="shared" si="3"/>
        <v>24497649</v>
      </c>
      <c r="Y34" s="73">
        <f t="shared" si="3"/>
        <v>-42944156</v>
      </c>
      <c r="Z34" s="170">
        <f>+IF(X34&lt;&gt;0,+(Y34/X34)*100,0)</f>
        <v>-175.29909094542094</v>
      </c>
      <c r="AA34" s="74">
        <f>SUM(AA29:AA33)</f>
        <v>97990594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70903735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86406516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157310251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326721030</v>
      </c>
      <c r="D40" s="168">
        <f>+D34+D39</f>
        <v>0</v>
      </c>
      <c r="E40" s="72">
        <f t="shared" si="5"/>
        <v>97990594</v>
      </c>
      <c r="F40" s="73">
        <f t="shared" si="5"/>
        <v>97990594</v>
      </c>
      <c r="G40" s="73">
        <f t="shared" si="5"/>
        <v>4510425</v>
      </c>
      <c r="H40" s="73">
        <f t="shared" si="5"/>
        <v>5066726</v>
      </c>
      <c r="I40" s="73">
        <f t="shared" si="5"/>
        <v>-18446507</v>
      </c>
      <c r="J40" s="73">
        <f t="shared" si="5"/>
        <v>-18446507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-18446507</v>
      </c>
      <c r="X40" s="73">
        <f t="shared" si="5"/>
        <v>24497649</v>
      </c>
      <c r="Y40" s="73">
        <f t="shared" si="5"/>
        <v>-42944156</v>
      </c>
      <c r="Z40" s="170">
        <f>+IF(X40&lt;&gt;0,+(Y40/X40)*100,0)</f>
        <v>-175.29909094542094</v>
      </c>
      <c r="AA40" s="74">
        <f>+AA34+AA39</f>
        <v>97990594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2697998938</v>
      </c>
      <c r="D42" s="257">
        <f>+D25-D40</f>
        <v>0</v>
      </c>
      <c r="E42" s="258">
        <f t="shared" si="6"/>
        <v>31425015</v>
      </c>
      <c r="F42" s="259">
        <f t="shared" si="6"/>
        <v>31425015</v>
      </c>
      <c r="G42" s="259">
        <f t="shared" si="6"/>
        <v>136564211</v>
      </c>
      <c r="H42" s="259">
        <f t="shared" si="6"/>
        <v>-13857449</v>
      </c>
      <c r="I42" s="259">
        <f t="shared" si="6"/>
        <v>-9526341</v>
      </c>
      <c r="J42" s="259">
        <f t="shared" si="6"/>
        <v>-9526341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-9526341</v>
      </c>
      <c r="X42" s="259">
        <f t="shared" si="6"/>
        <v>7856254</v>
      </c>
      <c r="Y42" s="259">
        <f t="shared" si="6"/>
        <v>-17382595</v>
      </c>
      <c r="Z42" s="260">
        <f>+IF(X42&lt;&gt;0,+(Y42/X42)*100,0)</f>
        <v>-221.25805759335174</v>
      </c>
      <c r="AA42" s="261">
        <f>+AA25-AA40</f>
        <v>31425015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2697998938</v>
      </c>
      <c r="D45" s="155"/>
      <c r="E45" s="59">
        <v>31425015</v>
      </c>
      <c r="F45" s="60">
        <v>31425015</v>
      </c>
      <c r="G45" s="60">
        <v>136564210</v>
      </c>
      <c r="H45" s="60">
        <v>-13857449</v>
      </c>
      <c r="I45" s="60">
        <v>-9526341</v>
      </c>
      <c r="J45" s="60">
        <v>-9526341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-9526341</v>
      </c>
      <c r="X45" s="60">
        <v>7856254</v>
      </c>
      <c r="Y45" s="60">
        <v>-17382595</v>
      </c>
      <c r="Z45" s="139">
        <v>-221.26</v>
      </c>
      <c r="AA45" s="62">
        <v>31425015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2697998938</v>
      </c>
      <c r="D48" s="217">
        <f>SUM(D45:D47)</f>
        <v>0</v>
      </c>
      <c r="E48" s="264">
        <f t="shared" si="7"/>
        <v>31425015</v>
      </c>
      <c r="F48" s="219">
        <f t="shared" si="7"/>
        <v>31425015</v>
      </c>
      <c r="G48" s="219">
        <f t="shared" si="7"/>
        <v>136564210</v>
      </c>
      <c r="H48" s="219">
        <f t="shared" si="7"/>
        <v>-13857449</v>
      </c>
      <c r="I48" s="219">
        <f t="shared" si="7"/>
        <v>-9526341</v>
      </c>
      <c r="J48" s="219">
        <f t="shared" si="7"/>
        <v>-9526341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-9526341</v>
      </c>
      <c r="X48" s="219">
        <f t="shared" si="7"/>
        <v>7856254</v>
      </c>
      <c r="Y48" s="219">
        <f t="shared" si="7"/>
        <v>-17382595</v>
      </c>
      <c r="Z48" s="265">
        <f>+IF(X48&lt;&gt;0,+(Y48/X48)*100,0)</f>
        <v>-221.25805759335174</v>
      </c>
      <c r="AA48" s="232">
        <f>SUM(AA45:AA47)</f>
        <v>31425015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411627513</v>
      </c>
      <c r="D6" s="155"/>
      <c r="E6" s="59">
        <v>453808850</v>
      </c>
      <c r="F6" s="60">
        <v>453808850</v>
      </c>
      <c r="G6" s="60">
        <v>34387595</v>
      </c>
      <c r="H6" s="60">
        <v>46229830</v>
      </c>
      <c r="I6" s="60">
        <v>55778942</v>
      </c>
      <c r="J6" s="60">
        <v>136396367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136396367</v>
      </c>
      <c r="X6" s="60">
        <v>131604569</v>
      </c>
      <c r="Y6" s="60">
        <v>4791798</v>
      </c>
      <c r="Z6" s="140">
        <v>3.64</v>
      </c>
      <c r="AA6" s="62">
        <v>453808850</v>
      </c>
    </row>
    <row r="7" spans="1:27" ht="13.5">
      <c r="A7" s="249" t="s">
        <v>178</v>
      </c>
      <c r="B7" s="182"/>
      <c r="C7" s="155">
        <v>99257766</v>
      </c>
      <c r="D7" s="155"/>
      <c r="E7" s="59">
        <v>68946352</v>
      </c>
      <c r="F7" s="60">
        <v>68946352</v>
      </c>
      <c r="G7" s="60">
        <v>349609</v>
      </c>
      <c r="H7" s="60"/>
      <c r="I7" s="60">
        <v>420847</v>
      </c>
      <c r="J7" s="60">
        <v>770456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770456</v>
      </c>
      <c r="X7" s="60">
        <v>19994442</v>
      </c>
      <c r="Y7" s="60">
        <v>-19223986</v>
      </c>
      <c r="Z7" s="140">
        <v>-96.15</v>
      </c>
      <c r="AA7" s="62">
        <v>68946352</v>
      </c>
    </row>
    <row r="8" spans="1:27" ht="13.5">
      <c r="A8" s="249" t="s">
        <v>179</v>
      </c>
      <c r="B8" s="182"/>
      <c r="C8" s="155"/>
      <c r="D8" s="155"/>
      <c r="E8" s="59">
        <v>31110652</v>
      </c>
      <c r="F8" s="60">
        <v>31110652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9022089</v>
      </c>
      <c r="Y8" s="60">
        <v>-9022089</v>
      </c>
      <c r="Z8" s="140">
        <v>-100</v>
      </c>
      <c r="AA8" s="62">
        <v>31110652</v>
      </c>
    </row>
    <row r="9" spans="1:27" ht="13.5">
      <c r="A9" s="249" t="s">
        <v>180</v>
      </c>
      <c r="B9" s="182"/>
      <c r="C9" s="155">
        <v>1236465</v>
      </c>
      <c r="D9" s="155"/>
      <c r="E9" s="59">
        <v>5233231</v>
      </c>
      <c r="F9" s="60">
        <v>5233231</v>
      </c>
      <c r="G9" s="60">
        <v>9254</v>
      </c>
      <c r="H9" s="60"/>
      <c r="I9" s="60"/>
      <c r="J9" s="60">
        <v>9254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9254</v>
      </c>
      <c r="X9" s="60">
        <v>1517637</v>
      </c>
      <c r="Y9" s="60">
        <v>-1508383</v>
      </c>
      <c r="Z9" s="140">
        <v>-99.39</v>
      </c>
      <c r="AA9" s="62">
        <v>5233231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-462042614</v>
      </c>
      <c r="D12" s="155"/>
      <c r="E12" s="59">
        <v>-515428468</v>
      </c>
      <c r="F12" s="60">
        <v>-515428468</v>
      </c>
      <c r="G12" s="60">
        <v>-42958474</v>
      </c>
      <c r="H12" s="60">
        <v>-53670424</v>
      </c>
      <c r="I12" s="60">
        <v>-27975029</v>
      </c>
      <c r="J12" s="60">
        <v>-124603927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-124603927</v>
      </c>
      <c r="X12" s="60">
        <v>-144319970</v>
      </c>
      <c r="Y12" s="60">
        <v>19716043</v>
      </c>
      <c r="Z12" s="140">
        <v>-13.66</v>
      </c>
      <c r="AA12" s="62">
        <v>-515428468</v>
      </c>
    </row>
    <row r="13" spans="1:27" ht="13.5">
      <c r="A13" s="249" t="s">
        <v>40</v>
      </c>
      <c r="B13" s="182"/>
      <c r="C13" s="155">
        <v>-19528171</v>
      </c>
      <c r="D13" s="155"/>
      <c r="E13" s="59">
        <v>-10323893</v>
      </c>
      <c r="F13" s="60">
        <v>-10323893</v>
      </c>
      <c r="G13" s="60">
        <v>-654458</v>
      </c>
      <c r="H13" s="60">
        <v>-160335</v>
      </c>
      <c r="I13" s="60">
        <v>-1300416</v>
      </c>
      <c r="J13" s="60">
        <v>-2115209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-2115209</v>
      </c>
      <c r="X13" s="60">
        <v>-2890689</v>
      </c>
      <c r="Y13" s="60">
        <v>775480</v>
      </c>
      <c r="Z13" s="140">
        <v>-26.83</v>
      </c>
      <c r="AA13" s="62">
        <v>-10323893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30550959</v>
      </c>
      <c r="D15" s="168">
        <f>SUM(D6:D14)</f>
        <v>0</v>
      </c>
      <c r="E15" s="72">
        <f t="shared" si="0"/>
        <v>33346724</v>
      </c>
      <c r="F15" s="73">
        <f t="shared" si="0"/>
        <v>33346724</v>
      </c>
      <c r="G15" s="73">
        <f t="shared" si="0"/>
        <v>-8866474</v>
      </c>
      <c r="H15" s="73">
        <f t="shared" si="0"/>
        <v>-7600929</v>
      </c>
      <c r="I15" s="73">
        <f t="shared" si="0"/>
        <v>26924344</v>
      </c>
      <c r="J15" s="73">
        <f t="shared" si="0"/>
        <v>10456941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10456941</v>
      </c>
      <c r="X15" s="73">
        <f t="shared" si="0"/>
        <v>14928078</v>
      </c>
      <c r="Y15" s="73">
        <f t="shared" si="0"/>
        <v>-4471137</v>
      </c>
      <c r="Z15" s="170">
        <f>+IF(X15&lt;&gt;0,+(Y15/X15)*100,0)</f>
        <v>-29.951189965647284</v>
      </c>
      <c r="AA15" s="74">
        <f>SUM(AA6:AA14)</f>
        <v>33346724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-24946958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49371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-33346721</v>
      </c>
      <c r="F24" s="60">
        <v>-33346721</v>
      </c>
      <c r="G24" s="60">
        <v>-101218</v>
      </c>
      <c r="H24" s="60">
        <v>-1607</v>
      </c>
      <c r="I24" s="60">
        <v>-219777</v>
      </c>
      <c r="J24" s="60">
        <v>-322602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-322602</v>
      </c>
      <c r="X24" s="60">
        <v>-9337102</v>
      </c>
      <c r="Y24" s="60">
        <v>9014500</v>
      </c>
      <c r="Z24" s="140">
        <v>-96.54</v>
      </c>
      <c r="AA24" s="62">
        <v>-33346721</v>
      </c>
    </row>
    <row r="25" spans="1:27" ht="13.5">
      <c r="A25" s="250" t="s">
        <v>191</v>
      </c>
      <c r="B25" s="251"/>
      <c r="C25" s="168">
        <f aca="true" t="shared" si="1" ref="C25:Y25">SUM(C19:C24)</f>
        <v>-24897587</v>
      </c>
      <c r="D25" s="168">
        <f>SUM(D19:D24)</f>
        <v>0</v>
      </c>
      <c r="E25" s="72">
        <f t="shared" si="1"/>
        <v>-33346721</v>
      </c>
      <c r="F25" s="73">
        <f t="shared" si="1"/>
        <v>-33346721</v>
      </c>
      <c r="G25" s="73">
        <f t="shared" si="1"/>
        <v>-101218</v>
      </c>
      <c r="H25" s="73">
        <f t="shared" si="1"/>
        <v>-1607</v>
      </c>
      <c r="I25" s="73">
        <f t="shared" si="1"/>
        <v>-219777</v>
      </c>
      <c r="J25" s="73">
        <f t="shared" si="1"/>
        <v>-322602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-322602</v>
      </c>
      <c r="X25" s="73">
        <f t="shared" si="1"/>
        <v>-9337102</v>
      </c>
      <c r="Y25" s="73">
        <f t="shared" si="1"/>
        <v>9014500</v>
      </c>
      <c r="Z25" s="170">
        <f>+IF(X25&lt;&gt;0,+(Y25/X25)*100,0)</f>
        <v>-96.54494510180996</v>
      </c>
      <c r="AA25" s="74">
        <f>SUM(AA19:AA24)</f>
        <v>-33346721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57928</v>
      </c>
      <c r="H31" s="159">
        <v>41139</v>
      </c>
      <c r="I31" s="159">
        <v>63336</v>
      </c>
      <c r="J31" s="159">
        <v>162403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162403</v>
      </c>
      <c r="X31" s="159"/>
      <c r="Y31" s="60">
        <v>162403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-5369185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-5369185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57928</v>
      </c>
      <c r="H34" s="73">
        <f t="shared" si="2"/>
        <v>41139</v>
      </c>
      <c r="I34" s="73">
        <f t="shared" si="2"/>
        <v>63336</v>
      </c>
      <c r="J34" s="73">
        <f t="shared" si="2"/>
        <v>162403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162403</v>
      </c>
      <c r="X34" s="73">
        <f t="shared" si="2"/>
        <v>0</v>
      </c>
      <c r="Y34" s="73">
        <f t="shared" si="2"/>
        <v>162403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284187</v>
      </c>
      <c r="D36" s="153">
        <f>+D15+D25+D34</f>
        <v>0</v>
      </c>
      <c r="E36" s="99">
        <f t="shared" si="3"/>
        <v>3</v>
      </c>
      <c r="F36" s="100">
        <f t="shared" si="3"/>
        <v>3</v>
      </c>
      <c r="G36" s="100">
        <f t="shared" si="3"/>
        <v>-8909764</v>
      </c>
      <c r="H36" s="100">
        <f t="shared" si="3"/>
        <v>-7561397</v>
      </c>
      <c r="I36" s="100">
        <f t="shared" si="3"/>
        <v>26767903</v>
      </c>
      <c r="J36" s="100">
        <f t="shared" si="3"/>
        <v>10296742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10296742</v>
      </c>
      <c r="X36" s="100">
        <f t="shared" si="3"/>
        <v>5590976</v>
      </c>
      <c r="Y36" s="100">
        <f t="shared" si="3"/>
        <v>4705766</v>
      </c>
      <c r="Z36" s="137">
        <f>+IF(X36&lt;&gt;0,+(Y36/X36)*100,0)</f>
        <v>84.1671650888861</v>
      </c>
      <c r="AA36" s="102">
        <f>+AA15+AA25+AA34</f>
        <v>3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-8909764</v>
      </c>
      <c r="I37" s="100">
        <v>-16471161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284187</v>
      </c>
      <c r="D38" s="257"/>
      <c r="E38" s="258"/>
      <c r="F38" s="259"/>
      <c r="G38" s="259">
        <v>-8909764</v>
      </c>
      <c r="H38" s="259">
        <v>-16471161</v>
      </c>
      <c r="I38" s="259">
        <v>10296742</v>
      </c>
      <c r="J38" s="259">
        <v>10296742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10296742</v>
      </c>
      <c r="X38" s="259">
        <v>5590973</v>
      </c>
      <c r="Y38" s="259">
        <v>4705769</v>
      </c>
      <c r="Z38" s="260">
        <v>84.17</v>
      </c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29305657</v>
      </c>
      <c r="D5" s="200">
        <f t="shared" si="0"/>
        <v>0</v>
      </c>
      <c r="E5" s="106">
        <f t="shared" si="0"/>
        <v>82025976</v>
      </c>
      <c r="F5" s="106">
        <f t="shared" si="0"/>
        <v>82025976</v>
      </c>
      <c r="G5" s="106">
        <f t="shared" si="0"/>
        <v>0</v>
      </c>
      <c r="H5" s="106">
        <f t="shared" si="0"/>
        <v>191491</v>
      </c>
      <c r="I5" s="106">
        <f t="shared" si="0"/>
        <v>0</v>
      </c>
      <c r="J5" s="106">
        <f t="shared" si="0"/>
        <v>191491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191491</v>
      </c>
      <c r="X5" s="106">
        <f t="shared" si="0"/>
        <v>20506494</v>
      </c>
      <c r="Y5" s="106">
        <f t="shared" si="0"/>
        <v>-20315003</v>
      </c>
      <c r="Z5" s="201">
        <f>+IF(X5&lt;&gt;0,+(Y5/X5)*100,0)</f>
        <v>-99.06619337269453</v>
      </c>
      <c r="AA5" s="199">
        <f>SUM(AA11:AA18)</f>
        <v>82025976</v>
      </c>
    </row>
    <row r="6" spans="1:27" ht="13.5">
      <c r="A6" s="291" t="s">
        <v>204</v>
      </c>
      <c r="B6" s="142"/>
      <c r="C6" s="62"/>
      <c r="D6" s="156"/>
      <c r="E6" s="60">
        <v>16400000</v>
      </c>
      <c r="F6" s="60">
        <v>16400000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4100000</v>
      </c>
      <c r="Y6" s="60">
        <v>-4100000</v>
      </c>
      <c r="Z6" s="140">
        <v>-100</v>
      </c>
      <c r="AA6" s="155">
        <v>16400000</v>
      </c>
    </row>
    <row r="7" spans="1:27" ht="13.5">
      <c r="A7" s="291" t="s">
        <v>205</v>
      </c>
      <c r="B7" s="142"/>
      <c r="C7" s="62">
        <v>5395617</v>
      </c>
      <c r="D7" s="156"/>
      <c r="E7" s="60">
        <v>15800000</v>
      </c>
      <c r="F7" s="60">
        <v>15800000</v>
      </c>
      <c r="G7" s="60"/>
      <c r="H7" s="60">
        <v>109146</v>
      </c>
      <c r="I7" s="60"/>
      <c r="J7" s="60">
        <v>109146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109146</v>
      </c>
      <c r="X7" s="60">
        <v>3950000</v>
      </c>
      <c r="Y7" s="60">
        <v>-3840854</v>
      </c>
      <c r="Z7" s="140">
        <v>-97.24</v>
      </c>
      <c r="AA7" s="155">
        <v>15800000</v>
      </c>
    </row>
    <row r="8" spans="1:27" ht="13.5">
      <c r="A8" s="291" t="s">
        <v>206</v>
      </c>
      <c r="B8" s="142"/>
      <c r="C8" s="62">
        <v>2374327</v>
      </c>
      <c r="D8" s="156"/>
      <c r="E8" s="60">
        <v>15374053</v>
      </c>
      <c r="F8" s="60">
        <v>15374053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3843513</v>
      </c>
      <c r="Y8" s="60">
        <v>-3843513</v>
      </c>
      <c r="Z8" s="140">
        <v>-100</v>
      </c>
      <c r="AA8" s="155">
        <v>15374053</v>
      </c>
    </row>
    <row r="9" spans="1:27" ht="13.5">
      <c r="A9" s="291" t="s">
        <v>207</v>
      </c>
      <c r="B9" s="142"/>
      <c r="C9" s="62">
        <v>20933730</v>
      </c>
      <c r="D9" s="156"/>
      <c r="E9" s="60">
        <v>10500000</v>
      </c>
      <c r="F9" s="60">
        <v>10500000</v>
      </c>
      <c r="G9" s="60"/>
      <c r="H9" s="60">
        <v>82345</v>
      </c>
      <c r="I9" s="60"/>
      <c r="J9" s="60">
        <v>82345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82345</v>
      </c>
      <c r="X9" s="60">
        <v>2625000</v>
      </c>
      <c r="Y9" s="60">
        <v>-2542655</v>
      </c>
      <c r="Z9" s="140">
        <v>-96.86</v>
      </c>
      <c r="AA9" s="155">
        <v>10500000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28703674</v>
      </c>
      <c r="D11" s="294">
        <f t="shared" si="1"/>
        <v>0</v>
      </c>
      <c r="E11" s="295">
        <f t="shared" si="1"/>
        <v>58074053</v>
      </c>
      <c r="F11" s="295">
        <f t="shared" si="1"/>
        <v>58074053</v>
      </c>
      <c r="G11" s="295">
        <f t="shared" si="1"/>
        <v>0</v>
      </c>
      <c r="H11" s="295">
        <f t="shared" si="1"/>
        <v>191491</v>
      </c>
      <c r="I11" s="295">
        <f t="shared" si="1"/>
        <v>0</v>
      </c>
      <c r="J11" s="295">
        <f t="shared" si="1"/>
        <v>191491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191491</v>
      </c>
      <c r="X11" s="295">
        <f t="shared" si="1"/>
        <v>14518513</v>
      </c>
      <c r="Y11" s="295">
        <f t="shared" si="1"/>
        <v>-14327022</v>
      </c>
      <c r="Z11" s="296">
        <f>+IF(X11&lt;&gt;0,+(Y11/X11)*100,0)</f>
        <v>-98.68105638642194</v>
      </c>
      <c r="AA11" s="297">
        <f>SUM(AA6:AA10)</f>
        <v>58074053</v>
      </c>
    </row>
    <row r="12" spans="1:27" ht="13.5">
      <c r="A12" s="298" t="s">
        <v>210</v>
      </c>
      <c r="B12" s="136"/>
      <c r="C12" s="62"/>
      <c r="D12" s="156"/>
      <c r="E12" s="60">
        <v>23036598</v>
      </c>
      <c r="F12" s="60">
        <v>23036598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5759150</v>
      </c>
      <c r="Y12" s="60">
        <v>-5759150</v>
      </c>
      <c r="Z12" s="140">
        <v>-100</v>
      </c>
      <c r="AA12" s="155">
        <v>23036598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544785</v>
      </c>
      <c r="D15" s="156"/>
      <c r="E15" s="60">
        <v>915325</v>
      </c>
      <c r="F15" s="60">
        <v>915325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228831</v>
      </c>
      <c r="Y15" s="60">
        <v>-228831</v>
      </c>
      <c r="Z15" s="140">
        <v>-100</v>
      </c>
      <c r="AA15" s="155">
        <v>915325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57198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16400000</v>
      </c>
      <c r="F36" s="60">
        <f t="shared" si="4"/>
        <v>16400000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4100000</v>
      </c>
      <c r="Y36" s="60">
        <f t="shared" si="4"/>
        <v>-4100000</v>
      </c>
      <c r="Z36" s="140">
        <f aca="true" t="shared" si="5" ref="Z36:Z49">+IF(X36&lt;&gt;0,+(Y36/X36)*100,0)</f>
        <v>-100</v>
      </c>
      <c r="AA36" s="155">
        <f>AA6+AA21</f>
        <v>16400000</v>
      </c>
    </row>
    <row r="37" spans="1:27" ht="13.5">
      <c r="A37" s="291" t="s">
        <v>205</v>
      </c>
      <c r="B37" s="142"/>
      <c r="C37" s="62">
        <f t="shared" si="4"/>
        <v>5395617</v>
      </c>
      <c r="D37" s="156">
        <f t="shared" si="4"/>
        <v>0</v>
      </c>
      <c r="E37" s="60">
        <f t="shared" si="4"/>
        <v>15800000</v>
      </c>
      <c r="F37" s="60">
        <f t="shared" si="4"/>
        <v>15800000</v>
      </c>
      <c r="G37" s="60">
        <f t="shared" si="4"/>
        <v>0</v>
      </c>
      <c r="H37" s="60">
        <f t="shared" si="4"/>
        <v>109146</v>
      </c>
      <c r="I37" s="60">
        <f t="shared" si="4"/>
        <v>0</v>
      </c>
      <c r="J37" s="60">
        <f t="shared" si="4"/>
        <v>109146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109146</v>
      </c>
      <c r="X37" s="60">
        <f t="shared" si="4"/>
        <v>3950000</v>
      </c>
      <c r="Y37" s="60">
        <f t="shared" si="4"/>
        <v>-3840854</v>
      </c>
      <c r="Z37" s="140">
        <f t="shared" si="5"/>
        <v>-97.23681012658227</v>
      </c>
      <c r="AA37" s="155">
        <f>AA7+AA22</f>
        <v>15800000</v>
      </c>
    </row>
    <row r="38" spans="1:27" ht="13.5">
      <c r="A38" s="291" t="s">
        <v>206</v>
      </c>
      <c r="B38" s="142"/>
      <c r="C38" s="62">
        <f t="shared" si="4"/>
        <v>2374327</v>
      </c>
      <c r="D38" s="156">
        <f t="shared" si="4"/>
        <v>0</v>
      </c>
      <c r="E38" s="60">
        <f t="shared" si="4"/>
        <v>15374053</v>
      </c>
      <c r="F38" s="60">
        <f t="shared" si="4"/>
        <v>15374053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3843513</v>
      </c>
      <c r="Y38" s="60">
        <f t="shared" si="4"/>
        <v>-3843513</v>
      </c>
      <c r="Z38" s="140">
        <f t="shared" si="5"/>
        <v>-100</v>
      </c>
      <c r="AA38" s="155">
        <f>AA8+AA23</f>
        <v>15374053</v>
      </c>
    </row>
    <row r="39" spans="1:27" ht="13.5">
      <c r="A39" s="291" t="s">
        <v>207</v>
      </c>
      <c r="B39" s="142"/>
      <c r="C39" s="62">
        <f t="shared" si="4"/>
        <v>20933730</v>
      </c>
      <c r="D39" s="156">
        <f t="shared" si="4"/>
        <v>0</v>
      </c>
      <c r="E39" s="60">
        <f t="shared" si="4"/>
        <v>10500000</v>
      </c>
      <c r="F39" s="60">
        <f t="shared" si="4"/>
        <v>10500000</v>
      </c>
      <c r="G39" s="60">
        <f t="shared" si="4"/>
        <v>0</v>
      </c>
      <c r="H39" s="60">
        <f t="shared" si="4"/>
        <v>82345</v>
      </c>
      <c r="I39" s="60">
        <f t="shared" si="4"/>
        <v>0</v>
      </c>
      <c r="J39" s="60">
        <f t="shared" si="4"/>
        <v>82345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82345</v>
      </c>
      <c r="X39" s="60">
        <f t="shared" si="4"/>
        <v>2625000</v>
      </c>
      <c r="Y39" s="60">
        <f t="shared" si="4"/>
        <v>-2542655</v>
      </c>
      <c r="Z39" s="140">
        <f t="shared" si="5"/>
        <v>-96.86304761904762</v>
      </c>
      <c r="AA39" s="155">
        <f>AA9+AA24</f>
        <v>10500000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28703674</v>
      </c>
      <c r="D41" s="294">
        <f t="shared" si="6"/>
        <v>0</v>
      </c>
      <c r="E41" s="295">
        <f t="shared" si="6"/>
        <v>58074053</v>
      </c>
      <c r="F41" s="295">
        <f t="shared" si="6"/>
        <v>58074053</v>
      </c>
      <c r="G41" s="295">
        <f t="shared" si="6"/>
        <v>0</v>
      </c>
      <c r="H41" s="295">
        <f t="shared" si="6"/>
        <v>191491</v>
      </c>
      <c r="I41" s="295">
        <f t="shared" si="6"/>
        <v>0</v>
      </c>
      <c r="J41" s="295">
        <f t="shared" si="6"/>
        <v>191491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191491</v>
      </c>
      <c r="X41" s="295">
        <f t="shared" si="6"/>
        <v>14518513</v>
      </c>
      <c r="Y41" s="295">
        <f t="shared" si="6"/>
        <v>-14327022</v>
      </c>
      <c r="Z41" s="296">
        <f t="shared" si="5"/>
        <v>-98.68105638642194</v>
      </c>
      <c r="AA41" s="297">
        <f>SUM(AA36:AA40)</f>
        <v>58074053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23036598</v>
      </c>
      <c r="F42" s="54">
        <f t="shared" si="7"/>
        <v>23036598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5759150</v>
      </c>
      <c r="Y42" s="54">
        <f t="shared" si="7"/>
        <v>-5759150</v>
      </c>
      <c r="Z42" s="184">
        <f t="shared" si="5"/>
        <v>-100</v>
      </c>
      <c r="AA42" s="130">
        <f aca="true" t="shared" si="8" ref="AA42:AA48">AA12+AA27</f>
        <v>23036598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544785</v>
      </c>
      <c r="D45" s="129">
        <f t="shared" si="7"/>
        <v>0</v>
      </c>
      <c r="E45" s="54">
        <f t="shared" si="7"/>
        <v>915325</v>
      </c>
      <c r="F45" s="54">
        <f t="shared" si="7"/>
        <v>915325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228831</v>
      </c>
      <c r="Y45" s="54">
        <f t="shared" si="7"/>
        <v>-228831</v>
      </c>
      <c r="Z45" s="184">
        <f t="shared" si="5"/>
        <v>-100</v>
      </c>
      <c r="AA45" s="130">
        <f t="shared" si="8"/>
        <v>915325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57198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29305657</v>
      </c>
      <c r="D49" s="218">
        <f t="shared" si="9"/>
        <v>0</v>
      </c>
      <c r="E49" s="220">
        <f t="shared" si="9"/>
        <v>82025976</v>
      </c>
      <c r="F49" s="220">
        <f t="shared" si="9"/>
        <v>82025976</v>
      </c>
      <c r="G49" s="220">
        <f t="shared" si="9"/>
        <v>0</v>
      </c>
      <c r="H49" s="220">
        <f t="shared" si="9"/>
        <v>191491</v>
      </c>
      <c r="I49" s="220">
        <f t="shared" si="9"/>
        <v>0</v>
      </c>
      <c r="J49" s="220">
        <f t="shared" si="9"/>
        <v>191491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191491</v>
      </c>
      <c r="X49" s="220">
        <f t="shared" si="9"/>
        <v>20506494</v>
      </c>
      <c r="Y49" s="220">
        <f t="shared" si="9"/>
        <v>-20315003</v>
      </c>
      <c r="Z49" s="221">
        <f t="shared" si="5"/>
        <v>-99.06619337269453</v>
      </c>
      <c r="AA49" s="222">
        <f>SUM(AA41:AA48)</f>
        <v>82025976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41019918</v>
      </c>
      <c r="F68" s="60"/>
      <c r="G68" s="60">
        <v>214864</v>
      </c>
      <c r="H68" s="60">
        <v>1276223</v>
      </c>
      <c r="I68" s="60">
        <v>2068818</v>
      </c>
      <c r="J68" s="60">
        <v>3559905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3559905</v>
      </c>
      <c r="X68" s="60"/>
      <c r="Y68" s="60">
        <v>3559905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41019918</v>
      </c>
      <c r="F69" s="220">
        <f t="shared" si="12"/>
        <v>0</v>
      </c>
      <c r="G69" s="220">
        <f t="shared" si="12"/>
        <v>214864</v>
      </c>
      <c r="H69" s="220">
        <f t="shared" si="12"/>
        <v>1276223</v>
      </c>
      <c r="I69" s="220">
        <f t="shared" si="12"/>
        <v>2068818</v>
      </c>
      <c r="J69" s="220">
        <f t="shared" si="12"/>
        <v>3559905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3559905</v>
      </c>
      <c r="X69" s="220">
        <f t="shared" si="12"/>
        <v>0</v>
      </c>
      <c r="Y69" s="220">
        <f t="shared" si="12"/>
        <v>3559905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28703674</v>
      </c>
      <c r="D5" s="357">
        <f t="shared" si="0"/>
        <v>0</v>
      </c>
      <c r="E5" s="356">
        <f t="shared" si="0"/>
        <v>58074053</v>
      </c>
      <c r="F5" s="358">
        <f t="shared" si="0"/>
        <v>58074053</v>
      </c>
      <c r="G5" s="358">
        <f t="shared" si="0"/>
        <v>0</v>
      </c>
      <c r="H5" s="356">
        <f t="shared" si="0"/>
        <v>191491</v>
      </c>
      <c r="I5" s="356">
        <f t="shared" si="0"/>
        <v>0</v>
      </c>
      <c r="J5" s="358">
        <f t="shared" si="0"/>
        <v>191491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191491</v>
      </c>
      <c r="X5" s="356">
        <f t="shared" si="0"/>
        <v>14518513</v>
      </c>
      <c r="Y5" s="358">
        <f t="shared" si="0"/>
        <v>-14327022</v>
      </c>
      <c r="Z5" s="359">
        <f>+IF(X5&lt;&gt;0,+(Y5/X5)*100,0)</f>
        <v>-98.68105638642194</v>
      </c>
      <c r="AA5" s="360">
        <f>+AA6+AA8+AA11+AA13+AA15</f>
        <v>58074053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16400000</v>
      </c>
      <c r="F6" s="59">
        <f t="shared" si="1"/>
        <v>16400000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4100000</v>
      </c>
      <c r="Y6" s="59">
        <f t="shared" si="1"/>
        <v>-4100000</v>
      </c>
      <c r="Z6" s="61">
        <f>+IF(X6&lt;&gt;0,+(Y6/X6)*100,0)</f>
        <v>-100</v>
      </c>
      <c r="AA6" s="62">
        <f t="shared" si="1"/>
        <v>16400000</v>
      </c>
    </row>
    <row r="7" spans="1:27" ht="13.5">
      <c r="A7" s="291" t="s">
        <v>228</v>
      </c>
      <c r="B7" s="142"/>
      <c r="C7" s="60"/>
      <c r="D7" s="340"/>
      <c r="E7" s="60">
        <v>16400000</v>
      </c>
      <c r="F7" s="59">
        <v>16400000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4100000</v>
      </c>
      <c r="Y7" s="59">
        <v>-4100000</v>
      </c>
      <c r="Z7" s="61">
        <v>-100</v>
      </c>
      <c r="AA7" s="62">
        <v>16400000</v>
      </c>
    </row>
    <row r="8" spans="1:27" ht="13.5">
      <c r="A8" s="361" t="s">
        <v>205</v>
      </c>
      <c r="B8" s="142"/>
      <c r="C8" s="60">
        <f aca="true" t="shared" si="2" ref="C8:Y8">SUM(C9:C10)</f>
        <v>5395617</v>
      </c>
      <c r="D8" s="340">
        <f t="shared" si="2"/>
        <v>0</v>
      </c>
      <c r="E8" s="60">
        <f t="shared" si="2"/>
        <v>15800000</v>
      </c>
      <c r="F8" s="59">
        <f t="shared" si="2"/>
        <v>15800000</v>
      </c>
      <c r="G8" s="59">
        <f t="shared" si="2"/>
        <v>0</v>
      </c>
      <c r="H8" s="60">
        <f t="shared" si="2"/>
        <v>109146</v>
      </c>
      <c r="I8" s="60">
        <f t="shared" si="2"/>
        <v>0</v>
      </c>
      <c r="J8" s="59">
        <f t="shared" si="2"/>
        <v>109146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109146</v>
      </c>
      <c r="X8" s="60">
        <f t="shared" si="2"/>
        <v>3950000</v>
      </c>
      <c r="Y8" s="59">
        <f t="shared" si="2"/>
        <v>-3840854</v>
      </c>
      <c r="Z8" s="61">
        <f>+IF(X8&lt;&gt;0,+(Y8/X8)*100,0)</f>
        <v>-97.23681012658227</v>
      </c>
      <c r="AA8" s="62">
        <f>SUM(AA9:AA10)</f>
        <v>15800000</v>
      </c>
    </row>
    <row r="9" spans="1:27" ht="13.5">
      <c r="A9" s="291" t="s">
        <v>229</v>
      </c>
      <c r="B9" s="142"/>
      <c r="C9" s="60">
        <v>5395617</v>
      </c>
      <c r="D9" s="340"/>
      <c r="E9" s="60">
        <v>15800000</v>
      </c>
      <c r="F9" s="59">
        <v>15800000</v>
      </c>
      <c r="G9" s="59"/>
      <c r="H9" s="60">
        <v>109146</v>
      </c>
      <c r="I9" s="60"/>
      <c r="J9" s="59">
        <v>109146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109146</v>
      </c>
      <c r="X9" s="60">
        <v>3950000</v>
      </c>
      <c r="Y9" s="59">
        <v>-3840854</v>
      </c>
      <c r="Z9" s="61">
        <v>-97.24</v>
      </c>
      <c r="AA9" s="62">
        <v>15800000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2374327</v>
      </c>
      <c r="D11" s="363">
        <f aca="true" t="shared" si="3" ref="D11:AA11">+D12</f>
        <v>0</v>
      </c>
      <c r="E11" s="362">
        <f t="shared" si="3"/>
        <v>15374053</v>
      </c>
      <c r="F11" s="364">
        <f t="shared" si="3"/>
        <v>15374053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3843513</v>
      </c>
      <c r="Y11" s="364">
        <f t="shared" si="3"/>
        <v>-3843513</v>
      </c>
      <c r="Z11" s="365">
        <f>+IF(X11&lt;&gt;0,+(Y11/X11)*100,0)</f>
        <v>-100</v>
      </c>
      <c r="AA11" s="366">
        <f t="shared" si="3"/>
        <v>15374053</v>
      </c>
    </row>
    <row r="12" spans="1:27" ht="13.5">
      <c r="A12" s="291" t="s">
        <v>231</v>
      </c>
      <c r="B12" s="136"/>
      <c r="C12" s="60">
        <v>2374327</v>
      </c>
      <c r="D12" s="340"/>
      <c r="E12" s="60">
        <v>15374053</v>
      </c>
      <c r="F12" s="59">
        <v>15374053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3843513</v>
      </c>
      <c r="Y12" s="59">
        <v>-3843513</v>
      </c>
      <c r="Z12" s="61">
        <v>-100</v>
      </c>
      <c r="AA12" s="62">
        <v>15374053</v>
      </c>
    </row>
    <row r="13" spans="1:27" ht="13.5">
      <c r="A13" s="361" t="s">
        <v>207</v>
      </c>
      <c r="B13" s="136"/>
      <c r="C13" s="275">
        <f>+C14</f>
        <v>20933730</v>
      </c>
      <c r="D13" s="341">
        <f aca="true" t="shared" si="4" ref="D13:AA13">+D14</f>
        <v>0</v>
      </c>
      <c r="E13" s="275">
        <f t="shared" si="4"/>
        <v>10500000</v>
      </c>
      <c r="F13" s="342">
        <f t="shared" si="4"/>
        <v>10500000</v>
      </c>
      <c r="G13" s="342">
        <f t="shared" si="4"/>
        <v>0</v>
      </c>
      <c r="H13" s="275">
        <f t="shared" si="4"/>
        <v>82345</v>
      </c>
      <c r="I13" s="275">
        <f t="shared" si="4"/>
        <v>0</v>
      </c>
      <c r="J13" s="342">
        <f t="shared" si="4"/>
        <v>82345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82345</v>
      </c>
      <c r="X13" s="275">
        <f t="shared" si="4"/>
        <v>2625000</v>
      </c>
      <c r="Y13" s="342">
        <f t="shared" si="4"/>
        <v>-2542655</v>
      </c>
      <c r="Z13" s="335">
        <f>+IF(X13&lt;&gt;0,+(Y13/X13)*100,0)</f>
        <v>-96.86304761904762</v>
      </c>
      <c r="AA13" s="273">
        <f t="shared" si="4"/>
        <v>10500000</v>
      </c>
    </row>
    <row r="14" spans="1:27" ht="13.5">
      <c r="A14" s="291" t="s">
        <v>232</v>
      </c>
      <c r="B14" s="136"/>
      <c r="C14" s="60">
        <v>20933730</v>
      </c>
      <c r="D14" s="340"/>
      <c r="E14" s="60">
        <v>10500000</v>
      </c>
      <c r="F14" s="59">
        <v>10500000</v>
      </c>
      <c r="G14" s="59"/>
      <c r="H14" s="60">
        <v>82345</v>
      </c>
      <c r="I14" s="60"/>
      <c r="J14" s="59">
        <v>82345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82345</v>
      </c>
      <c r="X14" s="60">
        <v>2625000</v>
      </c>
      <c r="Y14" s="59">
        <v>-2542655</v>
      </c>
      <c r="Z14" s="61">
        <v>-96.86</v>
      </c>
      <c r="AA14" s="62">
        <v>10500000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23036598</v>
      </c>
      <c r="F22" s="345">
        <f t="shared" si="6"/>
        <v>23036598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5759150</v>
      </c>
      <c r="Y22" s="345">
        <f t="shared" si="6"/>
        <v>-5759150</v>
      </c>
      <c r="Z22" s="336">
        <f>+IF(X22&lt;&gt;0,+(Y22/X22)*100,0)</f>
        <v>-100</v>
      </c>
      <c r="AA22" s="350">
        <f>SUM(AA23:AA32)</f>
        <v>23036598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5036598</v>
      </c>
      <c r="F24" s="59">
        <v>5036598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1259150</v>
      </c>
      <c r="Y24" s="59">
        <v>-1259150</v>
      </c>
      <c r="Z24" s="61">
        <v>-100</v>
      </c>
      <c r="AA24" s="62">
        <v>5036598</v>
      </c>
    </row>
    <row r="25" spans="1:27" ht="13.5">
      <c r="A25" s="361" t="s">
        <v>238</v>
      </c>
      <c r="B25" s="142"/>
      <c r="C25" s="60"/>
      <c r="D25" s="340"/>
      <c r="E25" s="60">
        <v>18000000</v>
      </c>
      <c r="F25" s="59">
        <v>18000000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4500000</v>
      </c>
      <c r="Y25" s="59">
        <v>-4500000</v>
      </c>
      <c r="Z25" s="61">
        <v>-100</v>
      </c>
      <c r="AA25" s="62">
        <v>18000000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544785</v>
      </c>
      <c r="D40" s="344">
        <f t="shared" si="9"/>
        <v>0</v>
      </c>
      <c r="E40" s="343">
        <f t="shared" si="9"/>
        <v>915325</v>
      </c>
      <c r="F40" s="345">
        <f t="shared" si="9"/>
        <v>915325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228831</v>
      </c>
      <c r="Y40" s="345">
        <f t="shared" si="9"/>
        <v>-228831</v>
      </c>
      <c r="Z40" s="336">
        <f>+IF(X40&lt;&gt;0,+(Y40/X40)*100,0)</f>
        <v>-100</v>
      </c>
      <c r="AA40" s="350">
        <f>SUM(AA41:AA49)</f>
        <v>915325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133955</v>
      </c>
      <c r="D43" s="369"/>
      <c r="E43" s="305">
        <v>328825</v>
      </c>
      <c r="F43" s="370">
        <v>328825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82206</v>
      </c>
      <c r="Y43" s="370">
        <v>-82206</v>
      </c>
      <c r="Z43" s="371">
        <v>-100</v>
      </c>
      <c r="AA43" s="303">
        <v>328825</v>
      </c>
    </row>
    <row r="44" spans="1:27" ht="13.5">
      <c r="A44" s="361" t="s">
        <v>250</v>
      </c>
      <c r="B44" s="136"/>
      <c r="C44" s="60">
        <v>410830</v>
      </c>
      <c r="D44" s="368"/>
      <c r="E44" s="54">
        <v>586500</v>
      </c>
      <c r="F44" s="53">
        <v>586500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146625</v>
      </c>
      <c r="Y44" s="53">
        <v>-146625</v>
      </c>
      <c r="Z44" s="94">
        <v>-100</v>
      </c>
      <c r="AA44" s="95">
        <v>586500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57198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57198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29305657</v>
      </c>
      <c r="D60" s="346">
        <f t="shared" si="14"/>
        <v>0</v>
      </c>
      <c r="E60" s="219">
        <f t="shared" si="14"/>
        <v>82025976</v>
      </c>
      <c r="F60" s="264">
        <f t="shared" si="14"/>
        <v>82025976</v>
      </c>
      <c r="G60" s="264">
        <f t="shared" si="14"/>
        <v>0</v>
      </c>
      <c r="H60" s="219">
        <f t="shared" si="14"/>
        <v>191491</v>
      </c>
      <c r="I60" s="219">
        <f t="shared" si="14"/>
        <v>0</v>
      </c>
      <c r="J60" s="264">
        <f t="shared" si="14"/>
        <v>191491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191491</v>
      </c>
      <c r="X60" s="219">
        <f t="shared" si="14"/>
        <v>20506494</v>
      </c>
      <c r="Y60" s="264">
        <f t="shared" si="14"/>
        <v>-20315003</v>
      </c>
      <c r="Z60" s="337">
        <f>+IF(X60&lt;&gt;0,+(Y60/X60)*100,0)</f>
        <v>-99.06619337269453</v>
      </c>
      <c r="AA60" s="232">
        <f>+AA57+AA54+AA51+AA40+AA37+AA34+AA22+AA5</f>
        <v>82025976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2013-11-05T07:54:21Z</dcterms:created>
  <dcterms:modified xsi:type="dcterms:W3CDTF">2013-11-05T07:54:25Z</dcterms:modified>
  <cp:category/>
  <cp:version/>
  <cp:contentType/>
  <cp:contentStatus/>
</cp:coreProperties>
</file>