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<sst xmlns="http://schemas.openxmlformats.org/spreadsheetml/2006/main" count="855" uniqueCount="302">
  <si>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Kou-Kamma(EC109)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</si>
  <si>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</si>
  <si>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</si>
  <si>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</si>
  <si>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</si>
  <si>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</si>
  <si>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</si>
  <si>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</si>
  <si>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</si>
  <si>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</si>
  <si>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</si>
  <si>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</si>
  <si>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</si>
  <si>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</si>
  <si>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</si>
  <si>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</si>
  <si>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</si>
  <si>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</si>
  <si>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</si>
  <si>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</si>
  <si>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</si>
  <si>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</si>
  <si>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</si>
  <si>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</si>
  <si>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</si>
  <si>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</si>
  <si>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</si>
  <si>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</si>
  <si>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</si>
  <si>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</si>
  <si>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</si>
  <si>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</si>
  <si>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</si>
  <si>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</si>
  <si>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</si>
  <si>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</si>
  <si>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</si>
  <si>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</si>
  <si>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</si>
  <si>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</si>
  <si>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</si>
  <si>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</si>
  <si>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</si>
  <si>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</si>
  <si>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</si>
  <si>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</si>
  <si>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</si>
  <si>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</si>
  <si>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</si>
  <si>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</si>
  <si>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</si>
  <si>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</si>
  <si>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</si>
  <si>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</si>
  <si>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</si>
  <si>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</si>
  <si>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</si>
  <si>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</si>
  <si>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</si>
  <si>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</si>
  <si>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</si>
  <si>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</si>
  <si>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</si>
  <si>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</si>
  <si>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</si>
  <si>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</si>
  <si>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</si>
  <si>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</si>
  <si>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</si>
  <si>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</si>
  <si>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Kou-Kamma(EC109)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</si>
  <si>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</si>
  <si>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</si>
  <si>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</si>
  <si>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</si>
  <si>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</si>
  <si>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</si>
  <si>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</si>
  <si>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</si>
  <si>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</si>
  <si>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</si>
  <si>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</si>
  <si>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</si>
  <si>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</si>
  <si>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</si>
  <si>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</si>
  <si>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</si>
  <si>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</si>
  <si>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</si>
  <si>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</si>
  <si>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</si>
  <si>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</si>
  <si>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</si>
  <si>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</si>
  <si>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</si>
  <si>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</si>
  <si>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</si>
  <si>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</si>
  <si>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</si>
  <si>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</si>
  <si>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Kou-Kamma(EC109)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</si>
  <si>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</si>
  <si>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</si>
  <si>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</si>
  <si>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</si>
  <si>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</si>
  <si>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</si>
  <si>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</si>
  <si>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</si>
  <si>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</si>
  <si>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</si>
  <si>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</si>
  <si>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</si>
  <si>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</si>
  <si>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</si>
  <si>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</si>
  <si>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</si>
  <si>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</si>
  <si>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</si>
  <si>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</si>
  <si>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</si>
  <si>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</si>
  <si>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</si>
  <si>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</si>
  <si>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</si>
  <si>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</si>
  <si>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</si>
  <si>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</si>
  <si>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</si>
  <si>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Kou-Kamma(EC109)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</si>
  <si>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</si>
  <si>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</si>
  <si>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</si>
  <si>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</si>
  <si>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</si>
  <si>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</si>
  <si>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</si>
  <si>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</si>
  <si>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</si>
  <si>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</si>
  <si>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Kou-Kamma(EC109)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</si>
  <si>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</si>
  <si>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</si>
  <si>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</si>
  <si>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</si>
  <si>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</si>
  <si>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</si>
  <si>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</si>
  <si>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</si>
  <si>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</si>
  <si>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</si>
  <si>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</si>
  <si>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</si>
  <si>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</si>
  <si>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</si>
  <si>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</si>
  <si>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</si>
  <si>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</si>
  <si>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</si>
  <si>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</si>
  <si>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</si>
  <si>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</si>
  <si>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</si>
  <si>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</si>
  <si>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</si>
  <si>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</si>
  <si>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</si>
  <si>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</si>
  <si>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</si>
  <si>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</si>
  <si>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</si>
  <si>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</si>
  <si>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</si>
  <si>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</si>
  <si>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Kou-Kamma(EC109)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</si>
  <si>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</si>
  <si>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</si>
  <si>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</si>
  <si>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</si>
  <si>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</si>
  <si>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</si>
  <si>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</si>
  <si>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</si>
  <si>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</si>
  <si>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</si>
  <si>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</si>
  <si>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</si>
  <si>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</si>
  <si>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</si>
  <si>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</si>
  <si>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</si>
  <si>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</si>
  <si>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</si>
  <si>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</si>
  <si>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</si>
  <si>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</si>
  <si>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</si>
  <si>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</si>
  <si>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</si>
  <si>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</si>
  <si>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</si>
  <si>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Kou-Kamma(EC109)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</si>
  <si>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</si>
  <si>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</si>
  <si>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</si>
  <si>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</si>
  <si>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</si>
  <si>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</si>
  <si>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</si>
  <si>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</si>
  <si>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</si>
  <si>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</si>
  <si>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</si>
  <si>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</si>
  <si>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</si>
  <si>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</si>
  <si>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</si>
  <si>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</si>
  <si>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</si>
  <si>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</si>
  <si>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</si>
  <si>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</si>
  <si>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</si>
  <si>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</si>
  <si>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</si>
  <si>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</si>
  <si>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Kou-Kamma(EC109)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</si>
  <si>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</si>
  <si>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</si>
  <si>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</si>
  <si>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</si>
  <si>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</si>
  <si>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</si>
  <si>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</si>
  <si>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</si>
  <si>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</si>
  <si>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</si>
  <si>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</si>
  <si>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</si>
  <si>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</si>
  <si>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</si>
  <si>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</si>
  <si>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</si>
  <si>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</si>
  <si>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</si>
  <si>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</si>
  <si>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</si>
  <si>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</si>
  <si>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</si>
  <si>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</si>
  <si>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</si>
  <si>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</si>
  <si>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</si>
  <si>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</si>
  <si>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</si>
  <si>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</si>
  <si>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</si>
  <si>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</si>
  <si>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</si>
  <si>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</si>
  <si>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</si>
  <si>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</si>
  <si>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Kou-Kamma(EC109)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</si>
  <si>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</si>
  <si>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</si>
  <si>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Kou-Kamma(EC109)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</si>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</sst>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13443080</v>
      </c>
      <c r="C5" s="19">
        <v>0</v>
      </c>
      <c r="D5" s="59">
        <v>0</v>
      </c>
      <c r="E5" s="60">
        <v>0</v>
      </c>
      <c r="F5" s="60">
        <v>13297820</v>
      </c>
      <c r="G5" s="60">
        <v>28</v>
      </c>
      <c r="H5" s="60">
        <v>0</v>
      </c>
      <c r="I5" s="60">
        <v>13297848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13297848</v>
      </c>
      <c r="W5" s="60">
        <v>0</v>
      </c>
      <c r="X5" s="60">
        <v>13297848</v>
      </c>
      <c r="Y5" s="61">
        <v>0</v>
      </c>
      <c r="Z5" s="62">
        <v>0</v>
      </c>
    </row>
    <row r="6" spans="1:26" ht="13.5">
      <c r="A6" s="58" t="s">
        <v>32</v>
      </c>
      <c r="B6" s="19">
        <v>17684104</v>
      </c>
      <c r="C6" s="19">
        <v>0</v>
      </c>
      <c r="D6" s="59">
        <v>0</v>
      </c>
      <c r="E6" s="60">
        <v>0</v>
      </c>
      <c r="F6" s="60">
        <v>2320693</v>
      </c>
      <c r="G6" s="60">
        <v>1742759</v>
      </c>
      <c r="H6" s="60">
        <v>0</v>
      </c>
      <c r="I6" s="60">
        <v>4063452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4063452</v>
      </c>
      <c r="W6" s="60">
        <v>0</v>
      </c>
      <c r="X6" s="60">
        <v>4063452</v>
      </c>
      <c r="Y6" s="61">
        <v>0</v>
      </c>
      <c r="Z6" s="62">
        <v>0</v>
      </c>
    </row>
    <row r="7" spans="1:26" ht="13.5">
      <c r="A7" s="58" t="s">
        <v>33</v>
      </c>
      <c r="B7" s="19">
        <v>597258</v>
      </c>
      <c r="C7" s="19">
        <v>0</v>
      </c>
      <c r="D7" s="59">
        <v>0</v>
      </c>
      <c r="E7" s="60">
        <v>0</v>
      </c>
      <c r="F7" s="60">
        <v>75883</v>
      </c>
      <c r="G7" s="60">
        <v>51488</v>
      </c>
      <c r="H7" s="60">
        <v>0</v>
      </c>
      <c r="I7" s="60">
        <v>127371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127371</v>
      </c>
      <c r="W7" s="60">
        <v>0</v>
      </c>
      <c r="X7" s="60">
        <v>127371</v>
      </c>
      <c r="Y7" s="61">
        <v>0</v>
      </c>
      <c r="Z7" s="62">
        <v>0</v>
      </c>
    </row>
    <row r="8" spans="1:26" ht="13.5">
      <c r="A8" s="58" t="s">
        <v>34</v>
      </c>
      <c r="B8" s="19">
        <v>73478061</v>
      </c>
      <c r="C8" s="19">
        <v>0</v>
      </c>
      <c r="D8" s="59">
        <v>0</v>
      </c>
      <c r="E8" s="60">
        <v>0</v>
      </c>
      <c r="F8" s="60">
        <v>792575</v>
      </c>
      <c r="G8" s="60">
        <v>4631267</v>
      </c>
      <c r="H8" s="60">
        <v>0</v>
      </c>
      <c r="I8" s="60">
        <v>5423842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5423842</v>
      </c>
      <c r="W8" s="60">
        <v>0</v>
      </c>
      <c r="X8" s="60">
        <v>5423842</v>
      </c>
      <c r="Y8" s="61">
        <v>0</v>
      </c>
      <c r="Z8" s="62">
        <v>0</v>
      </c>
    </row>
    <row r="9" spans="1:26" ht="13.5">
      <c r="A9" s="58" t="s">
        <v>35</v>
      </c>
      <c r="B9" s="19">
        <v>5345723</v>
      </c>
      <c r="C9" s="19">
        <v>0</v>
      </c>
      <c r="D9" s="59">
        <v>0</v>
      </c>
      <c r="E9" s="60">
        <v>0</v>
      </c>
      <c r="F9" s="60">
        <v>309075</v>
      </c>
      <c r="G9" s="60">
        <v>218570</v>
      </c>
      <c r="H9" s="60">
        <v>0</v>
      </c>
      <c r="I9" s="60">
        <v>527645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527645</v>
      </c>
      <c r="W9" s="60">
        <v>0</v>
      </c>
      <c r="X9" s="60">
        <v>527645</v>
      </c>
      <c r="Y9" s="61">
        <v>0</v>
      </c>
      <c r="Z9" s="62">
        <v>0</v>
      </c>
    </row>
    <row r="10" spans="1:26" ht="25.5">
      <c r="A10" s="63" t="s">
        <v>277</v>
      </c>
      <c r="B10" s="64">
        <f>SUM(B5:B9)</f>
        <v>110548226</v>
      </c>
      <c r="C10" s="64">
        <f>SUM(C5:C9)</f>
        <v>0</v>
      </c>
      <c r="D10" s="65">
        <f aca="true" t="shared" si="0" ref="D10:Z10">SUM(D5:D9)</f>
        <v>0</v>
      </c>
      <c r="E10" s="66">
        <f t="shared" si="0"/>
        <v>0</v>
      </c>
      <c r="F10" s="66">
        <f t="shared" si="0"/>
        <v>16796046</v>
      </c>
      <c r="G10" s="66">
        <f t="shared" si="0"/>
        <v>6644112</v>
      </c>
      <c r="H10" s="66">
        <f t="shared" si="0"/>
        <v>0</v>
      </c>
      <c r="I10" s="66">
        <f t="shared" si="0"/>
        <v>23440158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23440158</v>
      </c>
      <c r="W10" s="66">
        <f t="shared" si="0"/>
        <v>0</v>
      </c>
      <c r="X10" s="66">
        <f t="shared" si="0"/>
        <v>23440158</v>
      </c>
      <c r="Y10" s="67">
        <f>+IF(W10&lt;&gt;0,(X10/W10)*100,0)</f>
        <v>0</v>
      </c>
      <c r="Z10" s="68">
        <f t="shared" si="0"/>
        <v>0</v>
      </c>
    </row>
    <row r="11" spans="1:26" ht="13.5">
      <c r="A11" s="58" t="s">
        <v>37</v>
      </c>
      <c r="B11" s="19">
        <v>30692406</v>
      </c>
      <c r="C11" s="19">
        <v>0</v>
      </c>
      <c r="D11" s="59">
        <v>0</v>
      </c>
      <c r="E11" s="60">
        <v>0</v>
      </c>
      <c r="F11" s="60">
        <v>2677424</v>
      </c>
      <c r="G11" s="60">
        <v>2731842</v>
      </c>
      <c r="H11" s="60">
        <v>0</v>
      </c>
      <c r="I11" s="60">
        <v>5409266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5409266</v>
      </c>
      <c r="W11" s="60">
        <v>0</v>
      </c>
      <c r="X11" s="60">
        <v>5409266</v>
      </c>
      <c r="Y11" s="61">
        <v>0</v>
      </c>
      <c r="Z11" s="62">
        <v>0</v>
      </c>
    </row>
    <row r="12" spans="1:26" ht="13.5">
      <c r="A12" s="58" t="s">
        <v>38</v>
      </c>
      <c r="B12" s="19">
        <v>2538907</v>
      </c>
      <c r="C12" s="19">
        <v>0</v>
      </c>
      <c r="D12" s="59">
        <v>0</v>
      </c>
      <c r="E12" s="60">
        <v>0</v>
      </c>
      <c r="F12" s="60">
        <v>213473</v>
      </c>
      <c r="G12" s="60">
        <v>213473</v>
      </c>
      <c r="H12" s="60">
        <v>0</v>
      </c>
      <c r="I12" s="60">
        <v>426946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426946</v>
      </c>
      <c r="W12" s="60">
        <v>0</v>
      </c>
      <c r="X12" s="60">
        <v>426946</v>
      </c>
      <c r="Y12" s="61">
        <v>0</v>
      </c>
      <c r="Z12" s="62">
        <v>0</v>
      </c>
    </row>
    <row r="13" spans="1:26" ht="13.5">
      <c r="A13" s="58" t="s">
        <v>278</v>
      </c>
      <c r="B13" s="19">
        <v>19853506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466314</v>
      </c>
      <c r="C14" s="19">
        <v>0</v>
      </c>
      <c r="D14" s="59">
        <v>0</v>
      </c>
      <c r="E14" s="60">
        <v>0</v>
      </c>
      <c r="F14" s="60">
        <v>785</v>
      </c>
      <c r="G14" s="60">
        <v>716</v>
      </c>
      <c r="H14" s="60">
        <v>0</v>
      </c>
      <c r="I14" s="60">
        <v>1501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1501</v>
      </c>
      <c r="W14" s="60">
        <v>0</v>
      </c>
      <c r="X14" s="60">
        <v>1501</v>
      </c>
      <c r="Y14" s="61">
        <v>0</v>
      </c>
      <c r="Z14" s="62">
        <v>0</v>
      </c>
    </row>
    <row r="15" spans="1:26" ht="13.5">
      <c r="A15" s="58" t="s">
        <v>41</v>
      </c>
      <c r="B15" s="19">
        <v>2579140</v>
      </c>
      <c r="C15" s="19">
        <v>0</v>
      </c>
      <c r="D15" s="59">
        <v>0</v>
      </c>
      <c r="E15" s="60">
        <v>0</v>
      </c>
      <c r="F15" s="60">
        <v>363853</v>
      </c>
      <c r="G15" s="60">
        <v>166044</v>
      </c>
      <c r="H15" s="60">
        <v>0</v>
      </c>
      <c r="I15" s="60">
        <v>529897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529897</v>
      </c>
      <c r="W15" s="60">
        <v>0</v>
      </c>
      <c r="X15" s="60">
        <v>529897</v>
      </c>
      <c r="Y15" s="61">
        <v>0</v>
      </c>
      <c r="Z15" s="62">
        <v>0</v>
      </c>
    </row>
    <row r="16" spans="1:26" ht="13.5">
      <c r="A16" s="69" t="s">
        <v>42</v>
      </c>
      <c r="B16" s="19">
        <v>39492262</v>
      </c>
      <c r="C16" s="19">
        <v>0</v>
      </c>
      <c r="D16" s="59">
        <v>0</v>
      </c>
      <c r="E16" s="60">
        <v>0</v>
      </c>
      <c r="F16" s="60">
        <v>5202493</v>
      </c>
      <c r="G16" s="60">
        <v>4413065</v>
      </c>
      <c r="H16" s="60">
        <v>0</v>
      </c>
      <c r="I16" s="60">
        <v>9615558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9615558</v>
      </c>
      <c r="W16" s="60">
        <v>0</v>
      </c>
      <c r="X16" s="60">
        <v>9615558</v>
      </c>
      <c r="Y16" s="61">
        <v>0</v>
      </c>
      <c r="Z16" s="62">
        <v>0</v>
      </c>
    </row>
    <row r="17" spans="1:26" ht="13.5">
      <c r="A17" s="58" t="s">
        <v>43</v>
      </c>
      <c r="B17" s="19">
        <v>43533740</v>
      </c>
      <c r="C17" s="19">
        <v>0</v>
      </c>
      <c r="D17" s="59">
        <v>0</v>
      </c>
      <c r="E17" s="60">
        <v>0</v>
      </c>
      <c r="F17" s="60">
        <v>840569</v>
      </c>
      <c r="G17" s="60">
        <v>1092834</v>
      </c>
      <c r="H17" s="60">
        <v>0</v>
      </c>
      <c r="I17" s="60">
        <v>1933403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1933403</v>
      </c>
      <c r="W17" s="60">
        <v>0</v>
      </c>
      <c r="X17" s="60">
        <v>1933403</v>
      </c>
      <c r="Y17" s="61">
        <v>0</v>
      </c>
      <c r="Z17" s="62">
        <v>0</v>
      </c>
    </row>
    <row r="18" spans="1:26" ht="13.5">
      <c r="A18" s="70" t="s">
        <v>44</v>
      </c>
      <c r="B18" s="71">
        <f>SUM(B11:B17)</f>
        <v>139156275</v>
      </c>
      <c r="C18" s="71">
        <f>SUM(C11:C17)</f>
        <v>0</v>
      </c>
      <c r="D18" s="72">
        <f aca="true" t="shared" si="1" ref="D18:Z18">SUM(D11:D17)</f>
        <v>0</v>
      </c>
      <c r="E18" s="73">
        <f t="shared" si="1"/>
        <v>0</v>
      </c>
      <c r="F18" s="73">
        <f t="shared" si="1"/>
        <v>9298597</v>
      </c>
      <c r="G18" s="73">
        <f t="shared" si="1"/>
        <v>8617974</v>
      </c>
      <c r="H18" s="73">
        <f t="shared" si="1"/>
        <v>0</v>
      </c>
      <c r="I18" s="73">
        <f t="shared" si="1"/>
        <v>17916571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17916571</v>
      </c>
      <c r="W18" s="73">
        <f t="shared" si="1"/>
        <v>0</v>
      </c>
      <c r="X18" s="73">
        <f t="shared" si="1"/>
        <v>17916571</v>
      </c>
      <c r="Y18" s="67">
        <f>+IF(W18&lt;&gt;0,(X18/W18)*100,0)</f>
        <v>0</v>
      </c>
      <c r="Z18" s="74">
        <f t="shared" si="1"/>
        <v>0</v>
      </c>
    </row>
    <row r="19" spans="1:26" ht="13.5">
      <c r="A19" s="70" t="s">
        <v>45</v>
      </c>
      <c r="B19" s="75">
        <f>+B10-B18</f>
        <v>-28608049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7497449</v>
      </c>
      <c r="G19" s="77">
        <f t="shared" si="2"/>
        <v>-1973862</v>
      </c>
      <c r="H19" s="77">
        <f t="shared" si="2"/>
        <v>0</v>
      </c>
      <c r="I19" s="77">
        <f t="shared" si="2"/>
        <v>5523587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5523587</v>
      </c>
      <c r="W19" s="77">
        <f>IF(E10=E18,0,W10-W18)</f>
        <v>0</v>
      </c>
      <c r="X19" s="77">
        <f t="shared" si="2"/>
        <v>5523587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-28608049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7497449</v>
      </c>
      <c r="G22" s="88">
        <f t="shared" si="3"/>
        <v>-1973862</v>
      </c>
      <c r="H22" s="88">
        <f t="shared" si="3"/>
        <v>0</v>
      </c>
      <c r="I22" s="88">
        <f t="shared" si="3"/>
        <v>5523587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5523587</v>
      </c>
      <c r="W22" s="88">
        <f t="shared" si="3"/>
        <v>0</v>
      </c>
      <c r="X22" s="88">
        <f t="shared" si="3"/>
        <v>5523587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-28608049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7497449</v>
      </c>
      <c r="G24" s="77">
        <f t="shared" si="4"/>
        <v>-1973862</v>
      </c>
      <c r="H24" s="77">
        <f t="shared" si="4"/>
        <v>0</v>
      </c>
      <c r="I24" s="77">
        <f t="shared" si="4"/>
        <v>5523587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5523587</v>
      </c>
      <c r="W24" s="77">
        <f t="shared" si="4"/>
        <v>0</v>
      </c>
      <c r="X24" s="77">
        <f t="shared" si="4"/>
        <v>5523587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0</v>
      </c>
      <c r="E27" s="100">
        <v>0</v>
      </c>
      <c r="F27" s="100">
        <v>41936</v>
      </c>
      <c r="G27" s="100">
        <v>1183351</v>
      </c>
      <c r="H27" s="100">
        <v>194279</v>
      </c>
      <c r="I27" s="100">
        <v>1419566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1419566</v>
      </c>
      <c r="W27" s="100">
        <v>0</v>
      </c>
      <c r="X27" s="100">
        <v>1419566</v>
      </c>
      <c r="Y27" s="101">
        <v>0</v>
      </c>
      <c r="Z27" s="102">
        <v>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947265</v>
      </c>
      <c r="H28" s="60">
        <v>194279</v>
      </c>
      <c r="I28" s="60">
        <v>1141544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1141544</v>
      </c>
      <c r="W28" s="60">
        <v>0</v>
      </c>
      <c r="X28" s="60">
        <v>1141544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41936</v>
      </c>
      <c r="G31" s="60">
        <v>236086</v>
      </c>
      <c r="H31" s="60">
        <v>0</v>
      </c>
      <c r="I31" s="60">
        <v>278022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278022</v>
      </c>
      <c r="W31" s="60">
        <v>0</v>
      </c>
      <c r="X31" s="60">
        <v>278022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41936</v>
      </c>
      <c r="G32" s="100">
        <f t="shared" si="5"/>
        <v>1183351</v>
      </c>
      <c r="H32" s="100">
        <f t="shared" si="5"/>
        <v>194279</v>
      </c>
      <c r="I32" s="100">
        <f t="shared" si="5"/>
        <v>1419566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1419566</v>
      </c>
      <c r="W32" s="100">
        <f t="shared" si="5"/>
        <v>0</v>
      </c>
      <c r="X32" s="100">
        <f t="shared" si="5"/>
        <v>1419566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21981483</v>
      </c>
      <c r="C35" s="19">
        <v>0</v>
      </c>
      <c r="D35" s="59">
        <v>29259498</v>
      </c>
      <c r="E35" s="60">
        <v>29259498</v>
      </c>
      <c r="F35" s="60">
        <v>27247109</v>
      </c>
      <c r="G35" s="60">
        <v>3671058</v>
      </c>
      <c r="H35" s="60">
        <v>0</v>
      </c>
      <c r="I35" s="60">
        <v>3671058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3671058</v>
      </c>
      <c r="W35" s="60">
        <v>7314875</v>
      </c>
      <c r="X35" s="60">
        <v>-3643817</v>
      </c>
      <c r="Y35" s="61">
        <v>-49.81</v>
      </c>
      <c r="Z35" s="62">
        <v>29259498</v>
      </c>
    </row>
    <row r="36" spans="1:26" ht="13.5">
      <c r="A36" s="58" t="s">
        <v>57</v>
      </c>
      <c r="B36" s="19">
        <v>316430515</v>
      </c>
      <c r="C36" s="19">
        <v>0</v>
      </c>
      <c r="D36" s="59">
        <v>243341995</v>
      </c>
      <c r="E36" s="60">
        <v>243341995</v>
      </c>
      <c r="F36" s="60">
        <v>41936</v>
      </c>
      <c r="G36" s="60">
        <v>-1183350</v>
      </c>
      <c r="H36" s="60">
        <v>0</v>
      </c>
      <c r="I36" s="60">
        <v>-1183350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-1183350</v>
      </c>
      <c r="W36" s="60">
        <v>60835499</v>
      </c>
      <c r="X36" s="60">
        <v>-62018849</v>
      </c>
      <c r="Y36" s="61">
        <v>-101.95</v>
      </c>
      <c r="Z36" s="62">
        <v>243341995</v>
      </c>
    </row>
    <row r="37" spans="1:26" ht="13.5">
      <c r="A37" s="58" t="s">
        <v>58</v>
      </c>
      <c r="B37" s="19">
        <v>22644778</v>
      </c>
      <c r="C37" s="19">
        <v>0</v>
      </c>
      <c r="D37" s="59">
        <v>63237278</v>
      </c>
      <c r="E37" s="60">
        <v>63237278</v>
      </c>
      <c r="F37" s="60">
        <v>19934398</v>
      </c>
      <c r="G37" s="60">
        <v>513849</v>
      </c>
      <c r="H37" s="60">
        <v>0</v>
      </c>
      <c r="I37" s="60">
        <v>513849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513849</v>
      </c>
      <c r="W37" s="60">
        <v>15809320</v>
      </c>
      <c r="X37" s="60">
        <v>-15295471</v>
      </c>
      <c r="Y37" s="61">
        <v>-96.75</v>
      </c>
      <c r="Z37" s="62">
        <v>63237278</v>
      </c>
    </row>
    <row r="38" spans="1:26" ht="13.5">
      <c r="A38" s="58" t="s">
        <v>59</v>
      </c>
      <c r="B38" s="19">
        <v>2864846</v>
      </c>
      <c r="C38" s="19">
        <v>0</v>
      </c>
      <c r="D38" s="59">
        <v>1224095</v>
      </c>
      <c r="E38" s="60">
        <v>1224095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306024</v>
      </c>
      <c r="X38" s="60">
        <v>-306024</v>
      </c>
      <c r="Y38" s="61">
        <v>-100</v>
      </c>
      <c r="Z38" s="62">
        <v>1224095</v>
      </c>
    </row>
    <row r="39" spans="1:26" ht="13.5">
      <c r="A39" s="58" t="s">
        <v>60</v>
      </c>
      <c r="B39" s="19">
        <v>312902374</v>
      </c>
      <c r="C39" s="19">
        <v>0</v>
      </c>
      <c r="D39" s="59">
        <v>208140120</v>
      </c>
      <c r="E39" s="60">
        <v>208140120</v>
      </c>
      <c r="F39" s="60">
        <v>7354647</v>
      </c>
      <c r="G39" s="60">
        <v>1973859</v>
      </c>
      <c r="H39" s="60">
        <v>0</v>
      </c>
      <c r="I39" s="60">
        <v>1973859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1973859</v>
      </c>
      <c r="W39" s="60">
        <v>52035030</v>
      </c>
      <c r="X39" s="60">
        <v>-50061171</v>
      </c>
      <c r="Y39" s="61">
        <v>-96.21</v>
      </c>
      <c r="Z39" s="62">
        <v>208140120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11683045</v>
      </c>
      <c r="C42" s="19">
        <v>0</v>
      </c>
      <c r="D42" s="59">
        <v>0</v>
      </c>
      <c r="E42" s="60">
        <v>0</v>
      </c>
      <c r="F42" s="60">
        <v>18766284</v>
      </c>
      <c r="G42" s="60">
        <v>-2536227</v>
      </c>
      <c r="H42" s="60">
        <v>0</v>
      </c>
      <c r="I42" s="60">
        <v>16230057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16230057</v>
      </c>
      <c r="W42" s="60">
        <v>0</v>
      </c>
      <c r="X42" s="60">
        <v>16230057</v>
      </c>
      <c r="Y42" s="61">
        <v>0</v>
      </c>
      <c r="Z42" s="62">
        <v>0</v>
      </c>
    </row>
    <row r="43" spans="1:26" ht="13.5">
      <c r="A43" s="58" t="s">
        <v>63</v>
      </c>
      <c r="B43" s="19">
        <v>-11377252</v>
      </c>
      <c r="C43" s="19">
        <v>0</v>
      </c>
      <c r="D43" s="59">
        <v>0</v>
      </c>
      <c r="E43" s="60">
        <v>0</v>
      </c>
      <c r="F43" s="60">
        <v>-41935</v>
      </c>
      <c r="G43" s="60">
        <v>-1183350</v>
      </c>
      <c r="H43" s="60">
        <v>0</v>
      </c>
      <c r="I43" s="60">
        <v>-1225285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-1225285</v>
      </c>
      <c r="W43" s="60">
        <v>0</v>
      </c>
      <c r="X43" s="60">
        <v>-1225285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5570902</v>
      </c>
      <c r="C45" s="22">
        <v>0</v>
      </c>
      <c r="D45" s="99">
        <v>0</v>
      </c>
      <c r="E45" s="100">
        <v>0</v>
      </c>
      <c r="F45" s="100">
        <v>24234598</v>
      </c>
      <c r="G45" s="100">
        <v>20515021</v>
      </c>
      <c r="H45" s="100">
        <v>0</v>
      </c>
      <c r="I45" s="100">
        <v>20515021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20515021</v>
      </c>
      <c r="W45" s="100">
        <v>0</v>
      </c>
      <c r="X45" s="100">
        <v>20515021</v>
      </c>
      <c r="Y45" s="101">
        <v>0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65.08493026545543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7.656439508677939</v>
      </c>
      <c r="G58" s="7">
        <f t="shared" si="6"/>
        <v>36.72841259431015</v>
      </c>
      <c r="H58" s="7">
        <f t="shared" si="6"/>
        <v>0</v>
      </c>
      <c r="I58" s="7">
        <f t="shared" si="6"/>
        <v>10.574784146348486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10.574784146348486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19.15485141797862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5.201882714610365</v>
      </c>
      <c r="G59" s="10">
        <f t="shared" si="7"/>
        <v>999100</v>
      </c>
      <c r="H59" s="10">
        <f t="shared" si="7"/>
        <v>0</v>
      </c>
      <c r="I59" s="10">
        <f t="shared" si="7"/>
        <v>7.305580572134679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7.305580572134679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21.721313418017807</v>
      </c>
      <c r="G60" s="13">
        <f t="shared" si="7"/>
        <v>20.676984023608544</v>
      </c>
      <c r="H60" s="13">
        <f t="shared" si="7"/>
        <v>0</v>
      </c>
      <c r="I60" s="13">
        <f t="shared" si="7"/>
        <v>21.273414820699248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21.273414820699248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111.3433331120993</v>
      </c>
      <c r="G61" s="13">
        <f t="shared" si="7"/>
        <v>94.67457102971647</v>
      </c>
      <c r="H61" s="13">
        <f t="shared" si="7"/>
        <v>0</v>
      </c>
      <c r="I61" s="13">
        <f t="shared" si="7"/>
        <v>102.76534810075609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102.76534810075609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32.0284568393014</v>
      </c>
      <c r="G62" s="13">
        <f t="shared" si="7"/>
        <v>16.761522339580285</v>
      </c>
      <c r="H62" s="13">
        <f t="shared" si="7"/>
        <v>0</v>
      </c>
      <c r="I62" s="13">
        <f t="shared" si="7"/>
        <v>23.808875825531604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23.808875825531604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5.062963041138105</v>
      </c>
      <c r="G63" s="13">
        <f t="shared" si="7"/>
        <v>8.377774439478724</v>
      </c>
      <c r="H63" s="13">
        <f t="shared" si="7"/>
        <v>0</v>
      </c>
      <c r="I63" s="13">
        <f t="shared" si="7"/>
        <v>6.091096789975334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6.091096789975334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19.072522793539132</v>
      </c>
      <c r="G64" s="13">
        <f t="shared" si="7"/>
        <v>11.31839413808061</v>
      </c>
      <c r="H64" s="13">
        <f t="shared" si="7"/>
        <v>0</v>
      </c>
      <c r="I64" s="13">
        <f t="shared" si="7"/>
        <v>15.485741006669343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15.485741006669343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31127184</v>
      </c>
      <c r="C67" s="24"/>
      <c r="D67" s="25"/>
      <c r="E67" s="26"/>
      <c r="F67" s="26">
        <v>15618513</v>
      </c>
      <c r="G67" s="26">
        <v>1742787</v>
      </c>
      <c r="H67" s="26"/>
      <c r="I67" s="26">
        <v>17361300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17361300</v>
      </c>
      <c r="W67" s="26"/>
      <c r="X67" s="26"/>
      <c r="Y67" s="25"/>
      <c r="Z67" s="27"/>
    </row>
    <row r="68" spans="1:26" ht="13.5" hidden="1">
      <c r="A68" s="37" t="s">
        <v>31</v>
      </c>
      <c r="B68" s="19">
        <v>13443080</v>
      </c>
      <c r="C68" s="19"/>
      <c r="D68" s="20"/>
      <c r="E68" s="21"/>
      <c r="F68" s="21">
        <v>13297820</v>
      </c>
      <c r="G68" s="21">
        <v>28</v>
      </c>
      <c r="H68" s="21"/>
      <c r="I68" s="21">
        <v>13297848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13297848</v>
      </c>
      <c r="W68" s="21"/>
      <c r="X68" s="21"/>
      <c r="Y68" s="20"/>
      <c r="Z68" s="23"/>
    </row>
    <row r="69" spans="1:26" ht="13.5" hidden="1">
      <c r="A69" s="38" t="s">
        <v>32</v>
      </c>
      <c r="B69" s="19">
        <v>17684104</v>
      </c>
      <c r="C69" s="19"/>
      <c r="D69" s="20"/>
      <c r="E69" s="21"/>
      <c r="F69" s="21">
        <v>2320693</v>
      </c>
      <c r="G69" s="21">
        <v>1742759</v>
      </c>
      <c r="H69" s="21"/>
      <c r="I69" s="21">
        <v>4063452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4063452</v>
      </c>
      <c r="W69" s="21"/>
      <c r="X69" s="21"/>
      <c r="Y69" s="20"/>
      <c r="Z69" s="23"/>
    </row>
    <row r="70" spans="1:26" ht="13.5" hidden="1">
      <c r="A70" s="39" t="s">
        <v>103</v>
      </c>
      <c r="B70" s="19">
        <v>1676520</v>
      </c>
      <c r="C70" s="19"/>
      <c r="D70" s="20"/>
      <c r="E70" s="21"/>
      <c r="F70" s="21">
        <v>150670</v>
      </c>
      <c r="G70" s="21">
        <v>159743</v>
      </c>
      <c r="H70" s="21"/>
      <c r="I70" s="21">
        <v>310413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310413</v>
      </c>
      <c r="W70" s="21"/>
      <c r="X70" s="21"/>
      <c r="Y70" s="20"/>
      <c r="Z70" s="23"/>
    </row>
    <row r="71" spans="1:26" ht="13.5" hidden="1">
      <c r="A71" s="39" t="s">
        <v>104</v>
      </c>
      <c r="B71" s="19">
        <v>6871955</v>
      </c>
      <c r="C71" s="19"/>
      <c r="D71" s="20"/>
      <c r="E71" s="21"/>
      <c r="F71" s="21">
        <v>661493</v>
      </c>
      <c r="G71" s="21">
        <v>771523</v>
      </c>
      <c r="H71" s="21"/>
      <c r="I71" s="21">
        <v>1433016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1433016</v>
      </c>
      <c r="W71" s="21"/>
      <c r="X71" s="21"/>
      <c r="Y71" s="20"/>
      <c r="Z71" s="23"/>
    </row>
    <row r="72" spans="1:26" ht="13.5" hidden="1">
      <c r="A72" s="39" t="s">
        <v>105</v>
      </c>
      <c r="B72" s="19">
        <v>6183233</v>
      </c>
      <c r="C72" s="19"/>
      <c r="D72" s="20"/>
      <c r="E72" s="21"/>
      <c r="F72" s="21">
        <v>1184425</v>
      </c>
      <c r="G72" s="21">
        <v>532540</v>
      </c>
      <c r="H72" s="21"/>
      <c r="I72" s="21">
        <v>1716965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1716965</v>
      </c>
      <c r="W72" s="21"/>
      <c r="X72" s="21"/>
      <c r="Y72" s="20"/>
      <c r="Z72" s="23"/>
    </row>
    <row r="73" spans="1:26" ht="13.5" hidden="1">
      <c r="A73" s="39" t="s">
        <v>106</v>
      </c>
      <c r="B73" s="19">
        <v>2952396</v>
      </c>
      <c r="C73" s="19"/>
      <c r="D73" s="20"/>
      <c r="E73" s="21"/>
      <c r="F73" s="21">
        <v>324105</v>
      </c>
      <c r="G73" s="21">
        <v>278953</v>
      </c>
      <c r="H73" s="21"/>
      <c r="I73" s="21">
        <v>603058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603058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20259106</v>
      </c>
      <c r="C76" s="32"/>
      <c r="D76" s="33"/>
      <c r="E76" s="34"/>
      <c r="F76" s="34">
        <v>1195822</v>
      </c>
      <c r="G76" s="34">
        <v>640098</v>
      </c>
      <c r="H76" s="34"/>
      <c r="I76" s="34">
        <v>1835920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1835920</v>
      </c>
      <c r="W76" s="34"/>
      <c r="X76" s="34"/>
      <c r="Y76" s="33"/>
      <c r="Z76" s="35"/>
    </row>
    <row r="77" spans="1:26" ht="13.5" hidden="1">
      <c r="A77" s="37" t="s">
        <v>31</v>
      </c>
      <c r="B77" s="19">
        <v>2575002</v>
      </c>
      <c r="C77" s="19"/>
      <c r="D77" s="20"/>
      <c r="E77" s="21"/>
      <c r="F77" s="21">
        <v>691737</v>
      </c>
      <c r="G77" s="21">
        <v>279748</v>
      </c>
      <c r="H77" s="21"/>
      <c r="I77" s="21">
        <v>971485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971485</v>
      </c>
      <c r="W77" s="21"/>
      <c r="X77" s="21"/>
      <c r="Y77" s="20"/>
      <c r="Z77" s="23"/>
    </row>
    <row r="78" spans="1:26" ht="13.5" hidden="1">
      <c r="A78" s="38" t="s">
        <v>32</v>
      </c>
      <c r="B78" s="19">
        <v>17684104</v>
      </c>
      <c r="C78" s="19"/>
      <c r="D78" s="20"/>
      <c r="E78" s="21"/>
      <c r="F78" s="21">
        <v>504085</v>
      </c>
      <c r="G78" s="21">
        <v>360350</v>
      </c>
      <c r="H78" s="21"/>
      <c r="I78" s="21">
        <v>864435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864435</v>
      </c>
      <c r="W78" s="21"/>
      <c r="X78" s="21"/>
      <c r="Y78" s="20"/>
      <c r="Z78" s="23"/>
    </row>
    <row r="79" spans="1:26" ht="13.5" hidden="1">
      <c r="A79" s="39" t="s">
        <v>103</v>
      </c>
      <c r="B79" s="19">
        <v>1676520</v>
      </c>
      <c r="C79" s="19"/>
      <c r="D79" s="20"/>
      <c r="E79" s="21"/>
      <c r="F79" s="21">
        <v>167761</v>
      </c>
      <c r="G79" s="21">
        <v>151236</v>
      </c>
      <c r="H79" s="21"/>
      <c r="I79" s="21">
        <v>318997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318997</v>
      </c>
      <c r="W79" s="21"/>
      <c r="X79" s="21"/>
      <c r="Y79" s="20"/>
      <c r="Z79" s="23"/>
    </row>
    <row r="80" spans="1:26" ht="13.5" hidden="1">
      <c r="A80" s="39" t="s">
        <v>104</v>
      </c>
      <c r="B80" s="19">
        <v>6871955</v>
      </c>
      <c r="C80" s="19"/>
      <c r="D80" s="20"/>
      <c r="E80" s="21"/>
      <c r="F80" s="21">
        <v>211866</v>
      </c>
      <c r="G80" s="21">
        <v>129319</v>
      </c>
      <c r="H80" s="21"/>
      <c r="I80" s="21">
        <v>341185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341185</v>
      </c>
      <c r="W80" s="21"/>
      <c r="X80" s="21"/>
      <c r="Y80" s="20"/>
      <c r="Z80" s="23"/>
    </row>
    <row r="81" spans="1:26" ht="13.5" hidden="1">
      <c r="A81" s="39" t="s">
        <v>105</v>
      </c>
      <c r="B81" s="19">
        <v>6183233</v>
      </c>
      <c r="C81" s="19"/>
      <c r="D81" s="20"/>
      <c r="E81" s="21"/>
      <c r="F81" s="21">
        <v>59967</v>
      </c>
      <c r="G81" s="21">
        <v>44615</v>
      </c>
      <c r="H81" s="21"/>
      <c r="I81" s="21">
        <v>104582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104582</v>
      </c>
      <c r="W81" s="21"/>
      <c r="X81" s="21"/>
      <c r="Y81" s="20"/>
      <c r="Z81" s="23"/>
    </row>
    <row r="82" spans="1:26" ht="13.5" hidden="1">
      <c r="A82" s="39" t="s">
        <v>106</v>
      </c>
      <c r="B82" s="19">
        <v>2952396</v>
      </c>
      <c r="C82" s="19"/>
      <c r="D82" s="20"/>
      <c r="E82" s="21"/>
      <c r="F82" s="21">
        <v>61815</v>
      </c>
      <c r="G82" s="21">
        <v>31573</v>
      </c>
      <c r="H82" s="21"/>
      <c r="I82" s="21">
        <v>93388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93388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>
        <v>2676</v>
      </c>
      <c r="G83" s="21">
        <v>3607</v>
      </c>
      <c r="H83" s="21"/>
      <c r="I83" s="21">
        <v>6283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6283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42475362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13493576</v>
      </c>
      <c r="H5" s="100">
        <f t="shared" si="0"/>
        <v>418910</v>
      </c>
      <c r="I5" s="100">
        <f t="shared" si="0"/>
        <v>0</v>
      </c>
      <c r="J5" s="100">
        <f t="shared" si="0"/>
        <v>13912486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13912486</v>
      </c>
      <c r="X5" s="100">
        <f t="shared" si="0"/>
        <v>0</v>
      </c>
      <c r="Y5" s="100">
        <f t="shared" si="0"/>
        <v>13912486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22317747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5170622</v>
      </c>
      <c r="D7" s="157"/>
      <c r="E7" s="158"/>
      <c r="F7" s="159"/>
      <c r="G7" s="159">
        <v>13489351</v>
      </c>
      <c r="H7" s="159">
        <v>414937</v>
      </c>
      <c r="I7" s="159"/>
      <c r="J7" s="159">
        <v>13904288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13904288</v>
      </c>
      <c r="X7" s="159"/>
      <c r="Y7" s="159">
        <v>13904288</v>
      </c>
      <c r="Z7" s="141">
        <v>0</v>
      </c>
      <c r="AA7" s="157"/>
    </row>
    <row r="8" spans="1:27" ht="13.5">
      <c r="A8" s="138" t="s">
        <v>77</v>
      </c>
      <c r="B8" s="136"/>
      <c r="C8" s="155">
        <v>14986993</v>
      </c>
      <c r="D8" s="155"/>
      <c r="E8" s="156"/>
      <c r="F8" s="60"/>
      <c r="G8" s="60">
        <v>4225</v>
      </c>
      <c r="H8" s="60">
        <v>3973</v>
      </c>
      <c r="I8" s="60"/>
      <c r="J8" s="60">
        <v>8198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8198</v>
      </c>
      <c r="X8" s="60"/>
      <c r="Y8" s="60">
        <v>8198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29439965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699247</v>
      </c>
      <c r="H9" s="100">
        <f t="shared" si="1"/>
        <v>3199195</v>
      </c>
      <c r="I9" s="100">
        <f t="shared" si="1"/>
        <v>0</v>
      </c>
      <c r="J9" s="100">
        <f t="shared" si="1"/>
        <v>3898442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3898442</v>
      </c>
      <c r="X9" s="100">
        <f t="shared" si="1"/>
        <v>0</v>
      </c>
      <c r="Y9" s="100">
        <f t="shared" si="1"/>
        <v>3898442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>
        <v>3993855</v>
      </c>
      <c r="D10" s="155"/>
      <c r="E10" s="156"/>
      <c r="F10" s="60"/>
      <c r="G10" s="60">
        <v>25047</v>
      </c>
      <c r="H10" s="60">
        <v>462318</v>
      </c>
      <c r="I10" s="60"/>
      <c r="J10" s="60">
        <v>487365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487365</v>
      </c>
      <c r="X10" s="60"/>
      <c r="Y10" s="60">
        <v>487365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485531</v>
      </c>
      <c r="D12" s="155"/>
      <c r="E12" s="156"/>
      <c r="F12" s="60"/>
      <c r="G12" s="60">
        <v>44000</v>
      </c>
      <c r="H12" s="60">
        <v>33900</v>
      </c>
      <c r="I12" s="60"/>
      <c r="J12" s="60">
        <v>77900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77900</v>
      </c>
      <c r="X12" s="60"/>
      <c r="Y12" s="60">
        <v>77900</v>
      </c>
      <c r="Z12" s="140">
        <v>0</v>
      </c>
      <c r="AA12" s="155"/>
    </row>
    <row r="13" spans="1:27" ht="13.5">
      <c r="A13" s="138" t="s">
        <v>82</v>
      </c>
      <c r="B13" s="136"/>
      <c r="C13" s="155">
        <v>24960579</v>
      </c>
      <c r="D13" s="155"/>
      <c r="E13" s="156"/>
      <c r="F13" s="60"/>
      <c r="G13" s="60">
        <v>630200</v>
      </c>
      <c r="H13" s="60">
        <v>2702977</v>
      </c>
      <c r="I13" s="60"/>
      <c r="J13" s="60">
        <v>3333177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3333177</v>
      </c>
      <c r="X13" s="60"/>
      <c r="Y13" s="60">
        <v>3333177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8921426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281742</v>
      </c>
      <c r="H15" s="100">
        <f t="shared" si="2"/>
        <v>200033</v>
      </c>
      <c r="I15" s="100">
        <f t="shared" si="2"/>
        <v>0</v>
      </c>
      <c r="J15" s="100">
        <f t="shared" si="2"/>
        <v>481775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481775</v>
      </c>
      <c r="X15" s="100">
        <f t="shared" si="2"/>
        <v>0</v>
      </c>
      <c r="Y15" s="100">
        <f t="shared" si="2"/>
        <v>481775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>
        <v>504819</v>
      </c>
      <c r="D16" s="155"/>
      <c r="E16" s="156"/>
      <c r="F16" s="60"/>
      <c r="G16" s="60">
        <v>56666</v>
      </c>
      <c r="H16" s="60">
        <v>73579</v>
      </c>
      <c r="I16" s="60"/>
      <c r="J16" s="60">
        <v>130245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130245</v>
      </c>
      <c r="X16" s="60"/>
      <c r="Y16" s="60">
        <v>130245</v>
      </c>
      <c r="Z16" s="140">
        <v>0</v>
      </c>
      <c r="AA16" s="155"/>
    </row>
    <row r="17" spans="1:27" ht="13.5">
      <c r="A17" s="138" t="s">
        <v>86</v>
      </c>
      <c r="B17" s="136"/>
      <c r="C17" s="155">
        <v>8416607</v>
      </c>
      <c r="D17" s="155"/>
      <c r="E17" s="156"/>
      <c r="F17" s="60"/>
      <c r="G17" s="60">
        <v>225076</v>
      </c>
      <c r="H17" s="60">
        <v>126454</v>
      </c>
      <c r="I17" s="60"/>
      <c r="J17" s="60">
        <v>351530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351530</v>
      </c>
      <c r="X17" s="60"/>
      <c r="Y17" s="60">
        <v>351530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29711473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2321481</v>
      </c>
      <c r="H19" s="100">
        <f t="shared" si="3"/>
        <v>2825974</v>
      </c>
      <c r="I19" s="100">
        <f t="shared" si="3"/>
        <v>0</v>
      </c>
      <c r="J19" s="100">
        <f t="shared" si="3"/>
        <v>5147455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5147455</v>
      </c>
      <c r="X19" s="100">
        <f t="shared" si="3"/>
        <v>0</v>
      </c>
      <c r="Y19" s="100">
        <f t="shared" si="3"/>
        <v>5147455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>
        <v>4128768</v>
      </c>
      <c r="D20" s="155"/>
      <c r="E20" s="156"/>
      <c r="F20" s="60"/>
      <c r="G20" s="60">
        <v>151370</v>
      </c>
      <c r="H20" s="60">
        <v>160643</v>
      </c>
      <c r="I20" s="60"/>
      <c r="J20" s="60">
        <v>312013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312013</v>
      </c>
      <c r="X20" s="60"/>
      <c r="Y20" s="60">
        <v>312013</v>
      </c>
      <c r="Z20" s="140">
        <v>0</v>
      </c>
      <c r="AA20" s="155"/>
    </row>
    <row r="21" spans="1:27" ht="13.5">
      <c r="A21" s="138" t="s">
        <v>90</v>
      </c>
      <c r="B21" s="136"/>
      <c r="C21" s="155">
        <v>15144364</v>
      </c>
      <c r="D21" s="155"/>
      <c r="E21" s="156"/>
      <c r="F21" s="60"/>
      <c r="G21" s="60">
        <v>661493</v>
      </c>
      <c r="H21" s="60">
        <v>1851405</v>
      </c>
      <c r="I21" s="60"/>
      <c r="J21" s="60">
        <v>2512898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2512898</v>
      </c>
      <c r="X21" s="60"/>
      <c r="Y21" s="60">
        <v>2512898</v>
      </c>
      <c r="Z21" s="140">
        <v>0</v>
      </c>
      <c r="AA21" s="155"/>
    </row>
    <row r="22" spans="1:27" ht="13.5">
      <c r="A22" s="138" t="s">
        <v>91</v>
      </c>
      <c r="B22" s="136"/>
      <c r="C22" s="157">
        <v>7091853</v>
      </c>
      <c r="D22" s="157"/>
      <c r="E22" s="158"/>
      <c r="F22" s="159"/>
      <c r="G22" s="159">
        <v>1184425</v>
      </c>
      <c r="H22" s="159">
        <v>534710</v>
      </c>
      <c r="I22" s="159"/>
      <c r="J22" s="159">
        <v>1719135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1719135</v>
      </c>
      <c r="X22" s="159"/>
      <c r="Y22" s="159">
        <v>1719135</v>
      </c>
      <c r="Z22" s="141">
        <v>0</v>
      </c>
      <c r="AA22" s="157"/>
    </row>
    <row r="23" spans="1:27" ht="13.5">
      <c r="A23" s="138" t="s">
        <v>92</v>
      </c>
      <c r="B23" s="136"/>
      <c r="C23" s="155">
        <v>3346488</v>
      </c>
      <c r="D23" s="155"/>
      <c r="E23" s="156"/>
      <c r="F23" s="60"/>
      <c r="G23" s="60">
        <v>324193</v>
      </c>
      <c r="H23" s="60">
        <v>279216</v>
      </c>
      <c r="I23" s="60"/>
      <c r="J23" s="60">
        <v>603409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603409</v>
      </c>
      <c r="X23" s="60"/>
      <c r="Y23" s="60">
        <v>603409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110548226</v>
      </c>
      <c r="D25" s="168">
        <f>+D5+D9+D15+D19+D24</f>
        <v>0</v>
      </c>
      <c r="E25" s="169">
        <f t="shared" si="4"/>
        <v>0</v>
      </c>
      <c r="F25" s="73">
        <f t="shared" si="4"/>
        <v>0</v>
      </c>
      <c r="G25" s="73">
        <f t="shared" si="4"/>
        <v>16796046</v>
      </c>
      <c r="H25" s="73">
        <f t="shared" si="4"/>
        <v>6644112</v>
      </c>
      <c r="I25" s="73">
        <f t="shared" si="4"/>
        <v>0</v>
      </c>
      <c r="J25" s="73">
        <f t="shared" si="4"/>
        <v>23440158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23440158</v>
      </c>
      <c r="X25" s="73">
        <f t="shared" si="4"/>
        <v>0</v>
      </c>
      <c r="Y25" s="73">
        <f t="shared" si="4"/>
        <v>23440158</v>
      </c>
      <c r="Z25" s="170">
        <f>+IF(X25&lt;&gt;0,+(Y25/X25)*100,0)</f>
        <v>0</v>
      </c>
      <c r="AA25" s="168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40207446</v>
      </c>
      <c r="D28" s="153">
        <f>SUM(D29:D31)</f>
        <v>0</v>
      </c>
      <c r="E28" s="154">
        <f t="shared" si="5"/>
        <v>0</v>
      </c>
      <c r="F28" s="100">
        <f t="shared" si="5"/>
        <v>0</v>
      </c>
      <c r="G28" s="100">
        <f t="shared" si="5"/>
        <v>5377155</v>
      </c>
      <c r="H28" s="100">
        <f t="shared" si="5"/>
        <v>2455300</v>
      </c>
      <c r="I28" s="100">
        <f t="shared" si="5"/>
        <v>0</v>
      </c>
      <c r="J28" s="100">
        <f t="shared" si="5"/>
        <v>7832455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7832455</v>
      </c>
      <c r="X28" s="100">
        <f t="shared" si="5"/>
        <v>0</v>
      </c>
      <c r="Y28" s="100">
        <f t="shared" si="5"/>
        <v>7832455</v>
      </c>
      <c r="Z28" s="137">
        <f>+IF(X28&lt;&gt;0,+(Y28/X28)*100,0)</f>
        <v>0</v>
      </c>
      <c r="AA28" s="153">
        <f>SUM(AA29:AA31)</f>
        <v>0</v>
      </c>
    </row>
    <row r="29" spans="1:27" ht="13.5">
      <c r="A29" s="138" t="s">
        <v>75</v>
      </c>
      <c r="B29" s="136"/>
      <c r="C29" s="155">
        <v>6683284</v>
      </c>
      <c r="D29" s="155"/>
      <c r="E29" s="156"/>
      <c r="F29" s="60"/>
      <c r="G29" s="60">
        <v>3775995</v>
      </c>
      <c r="H29" s="60">
        <v>536397</v>
      </c>
      <c r="I29" s="60"/>
      <c r="J29" s="60">
        <v>4312392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4312392</v>
      </c>
      <c r="X29" s="60"/>
      <c r="Y29" s="60">
        <v>4312392</v>
      </c>
      <c r="Z29" s="140">
        <v>0</v>
      </c>
      <c r="AA29" s="155"/>
    </row>
    <row r="30" spans="1:27" ht="13.5">
      <c r="A30" s="138" t="s">
        <v>76</v>
      </c>
      <c r="B30" s="136"/>
      <c r="C30" s="157">
        <v>12292421</v>
      </c>
      <c r="D30" s="157"/>
      <c r="E30" s="158"/>
      <c r="F30" s="159"/>
      <c r="G30" s="159">
        <v>1133283</v>
      </c>
      <c r="H30" s="159">
        <v>779047</v>
      </c>
      <c r="I30" s="159"/>
      <c r="J30" s="159">
        <v>1912330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1912330</v>
      </c>
      <c r="X30" s="159"/>
      <c r="Y30" s="159">
        <v>1912330</v>
      </c>
      <c r="Z30" s="141">
        <v>0</v>
      </c>
      <c r="AA30" s="157"/>
    </row>
    <row r="31" spans="1:27" ht="13.5">
      <c r="A31" s="138" t="s">
        <v>77</v>
      </c>
      <c r="B31" s="136"/>
      <c r="C31" s="155">
        <v>21231741</v>
      </c>
      <c r="D31" s="155"/>
      <c r="E31" s="156"/>
      <c r="F31" s="60"/>
      <c r="G31" s="60">
        <v>467877</v>
      </c>
      <c r="H31" s="60">
        <v>1139856</v>
      </c>
      <c r="I31" s="60"/>
      <c r="J31" s="60">
        <v>1607733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1607733</v>
      </c>
      <c r="X31" s="60"/>
      <c r="Y31" s="60">
        <v>1607733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33121849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1192757</v>
      </c>
      <c r="H32" s="100">
        <f t="shared" si="6"/>
        <v>4008923</v>
      </c>
      <c r="I32" s="100">
        <f t="shared" si="6"/>
        <v>0</v>
      </c>
      <c r="J32" s="100">
        <f t="shared" si="6"/>
        <v>5201680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5201680</v>
      </c>
      <c r="X32" s="100">
        <f t="shared" si="6"/>
        <v>0</v>
      </c>
      <c r="Y32" s="100">
        <f t="shared" si="6"/>
        <v>5201680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>
        <v>4931298</v>
      </c>
      <c r="D33" s="155"/>
      <c r="E33" s="156"/>
      <c r="F33" s="60"/>
      <c r="G33" s="60">
        <v>225375</v>
      </c>
      <c r="H33" s="60">
        <v>953969</v>
      </c>
      <c r="I33" s="60"/>
      <c r="J33" s="60">
        <v>1179344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1179344</v>
      </c>
      <c r="X33" s="60"/>
      <c r="Y33" s="60">
        <v>1179344</v>
      </c>
      <c r="Z33" s="140">
        <v>0</v>
      </c>
      <c r="AA33" s="155"/>
    </row>
    <row r="34" spans="1:27" ht="13.5">
      <c r="A34" s="138" t="s">
        <v>80</v>
      </c>
      <c r="B34" s="136"/>
      <c r="C34" s="155">
        <v>68896</v>
      </c>
      <c r="D34" s="155"/>
      <c r="E34" s="156"/>
      <c r="F34" s="60"/>
      <c r="G34" s="60">
        <v>6970</v>
      </c>
      <c r="H34" s="60">
        <v>11844</v>
      </c>
      <c r="I34" s="60"/>
      <c r="J34" s="60">
        <v>18814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18814</v>
      </c>
      <c r="X34" s="60"/>
      <c r="Y34" s="60">
        <v>18814</v>
      </c>
      <c r="Z34" s="140">
        <v>0</v>
      </c>
      <c r="AA34" s="155"/>
    </row>
    <row r="35" spans="1:27" ht="13.5">
      <c r="A35" s="138" t="s">
        <v>81</v>
      </c>
      <c r="B35" s="136"/>
      <c r="C35" s="155">
        <v>3465963</v>
      </c>
      <c r="D35" s="155"/>
      <c r="E35" s="156"/>
      <c r="F35" s="60"/>
      <c r="G35" s="60">
        <v>306318</v>
      </c>
      <c r="H35" s="60">
        <v>316239</v>
      </c>
      <c r="I35" s="60"/>
      <c r="J35" s="60">
        <v>622557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622557</v>
      </c>
      <c r="X35" s="60"/>
      <c r="Y35" s="60">
        <v>622557</v>
      </c>
      <c r="Z35" s="140">
        <v>0</v>
      </c>
      <c r="AA35" s="155"/>
    </row>
    <row r="36" spans="1:27" ht="13.5">
      <c r="A36" s="138" t="s">
        <v>82</v>
      </c>
      <c r="B36" s="136"/>
      <c r="C36" s="155">
        <v>24655087</v>
      </c>
      <c r="D36" s="155"/>
      <c r="E36" s="156"/>
      <c r="F36" s="60"/>
      <c r="G36" s="60">
        <v>654094</v>
      </c>
      <c r="H36" s="60">
        <v>2726871</v>
      </c>
      <c r="I36" s="60"/>
      <c r="J36" s="60">
        <v>3380965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3380965</v>
      </c>
      <c r="X36" s="60"/>
      <c r="Y36" s="60">
        <v>3380965</v>
      </c>
      <c r="Z36" s="140">
        <v>0</v>
      </c>
      <c r="AA36" s="155"/>
    </row>
    <row r="37" spans="1:27" ht="13.5">
      <c r="A37" s="138" t="s">
        <v>83</v>
      </c>
      <c r="B37" s="136"/>
      <c r="C37" s="157">
        <v>605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7432883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575032</v>
      </c>
      <c r="H38" s="100">
        <f t="shared" si="7"/>
        <v>521523</v>
      </c>
      <c r="I38" s="100">
        <f t="shared" si="7"/>
        <v>0</v>
      </c>
      <c r="J38" s="100">
        <f t="shared" si="7"/>
        <v>1096555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1096555</v>
      </c>
      <c r="X38" s="100">
        <f t="shared" si="7"/>
        <v>0</v>
      </c>
      <c r="Y38" s="100">
        <f t="shared" si="7"/>
        <v>1096555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>
        <v>1670373</v>
      </c>
      <c r="D39" s="155"/>
      <c r="E39" s="156"/>
      <c r="F39" s="60"/>
      <c r="G39" s="60">
        <v>226694</v>
      </c>
      <c r="H39" s="60">
        <v>207261</v>
      </c>
      <c r="I39" s="60"/>
      <c r="J39" s="60">
        <v>433955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433955</v>
      </c>
      <c r="X39" s="60"/>
      <c r="Y39" s="60">
        <v>433955</v>
      </c>
      <c r="Z39" s="140">
        <v>0</v>
      </c>
      <c r="AA39" s="155"/>
    </row>
    <row r="40" spans="1:27" ht="13.5">
      <c r="A40" s="138" t="s">
        <v>86</v>
      </c>
      <c r="B40" s="136"/>
      <c r="C40" s="155">
        <v>5762510</v>
      </c>
      <c r="D40" s="155"/>
      <c r="E40" s="156"/>
      <c r="F40" s="60"/>
      <c r="G40" s="60">
        <v>348338</v>
      </c>
      <c r="H40" s="60">
        <v>314262</v>
      </c>
      <c r="I40" s="60"/>
      <c r="J40" s="60">
        <v>662600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662600</v>
      </c>
      <c r="X40" s="60"/>
      <c r="Y40" s="60">
        <v>662600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58394097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2153653</v>
      </c>
      <c r="H42" s="100">
        <f t="shared" si="8"/>
        <v>1632228</v>
      </c>
      <c r="I42" s="100">
        <f t="shared" si="8"/>
        <v>0</v>
      </c>
      <c r="J42" s="100">
        <f t="shared" si="8"/>
        <v>3785881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3785881</v>
      </c>
      <c r="X42" s="100">
        <f t="shared" si="8"/>
        <v>0</v>
      </c>
      <c r="Y42" s="100">
        <f t="shared" si="8"/>
        <v>3785881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>
        <v>5075172</v>
      </c>
      <c r="D43" s="155"/>
      <c r="E43" s="156"/>
      <c r="F43" s="60"/>
      <c r="G43" s="60">
        <v>493630</v>
      </c>
      <c r="H43" s="60">
        <v>239223</v>
      </c>
      <c r="I43" s="60"/>
      <c r="J43" s="60">
        <v>732853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732853</v>
      </c>
      <c r="X43" s="60"/>
      <c r="Y43" s="60">
        <v>732853</v>
      </c>
      <c r="Z43" s="140">
        <v>0</v>
      </c>
      <c r="AA43" s="155"/>
    </row>
    <row r="44" spans="1:27" ht="13.5">
      <c r="A44" s="138" t="s">
        <v>90</v>
      </c>
      <c r="B44" s="136"/>
      <c r="C44" s="155">
        <v>31832149</v>
      </c>
      <c r="D44" s="155"/>
      <c r="E44" s="156"/>
      <c r="F44" s="60"/>
      <c r="G44" s="60">
        <v>733451</v>
      </c>
      <c r="H44" s="60">
        <v>619724</v>
      </c>
      <c r="I44" s="60"/>
      <c r="J44" s="60">
        <v>1353175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1353175</v>
      </c>
      <c r="X44" s="60"/>
      <c r="Y44" s="60">
        <v>1353175</v>
      </c>
      <c r="Z44" s="140">
        <v>0</v>
      </c>
      <c r="AA44" s="155"/>
    </row>
    <row r="45" spans="1:27" ht="13.5">
      <c r="A45" s="138" t="s">
        <v>91</v>
      </c>
      <c r="B45" s="136"/>
      <c r="C45" s="157">
        <v>14304073</v>
      </c>
      <c r="D45" s="157"/>
      <c r="E45" s="158"/>
      <c r="F45" s="159"/>
      <c r="G45" s="159">
        <v>503575</v>
      </c>
      <c r="H45" s="159">
        <v>422862</v>
      </c>
      <c r="I45" s="159"/>
      <c r="J45" s="159">
        <v>926437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926437</v>
      </c>
      <c r="X45" s="159"/>
      <c r="Y45" s="159">
        <v>926437</v>
      </c>
      <c r="Z45" s="141">
        <v>0</v>
      </c>
      <c r="AA45" s="157"/>
    </row>
    <row r="46" spans="1:27" ht="13.5">
      <c r="A46" s="138" t="s">
        <v>92</v>
      </c>
      <c r="B46" s="136"/>
      <c r="C46" s="155">
        <v>7182703</v>
      </c>
      <c r="D46" s="155"/>
      <c r="E46" s="156"/>
      <c r="F46" s="60"/>
      <c r="G46" s="60">
        <v>422997</v>
      </c>
      <c r="H46" s="60">
        <v>350419</v>
      </c>
      <c r="I46" s="60"/>
      <c r="J46" s="60">
        <v>773416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773416</v>
      </c>
      <c r="X46" s="60"/>
      <c r="Y46" s="60">
        <v>773416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139156275</v>
      </c>
      <c r="D48" s="168">
        <f>+D28+D32+D38+D42+D47</f>
        <v>0</v>
      </c>
      <c r="E48" s="169">
        <f t="shared" si="9"/>
        <v>0</v>
      </c>
      <c r="F48" s="73">
        <f t="shared" si="9"/>
        <v>0</v>
      </c>
      <c r="G48" s="73">
        <f t="shared" si="9"/>
        <v>9298597</v>
      </c>
      <c r="H48" s="73">
        <f t="shared" si="9"/>
        <v>8617974</v>
      </c>
      <c r="I48" s="73">
        <f t="shared" si="9"/>
        <v>0</v>
      </c>
      <c r="J48" s="73">
        <f t="shared" si="9"/>
        <v>17916571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17916571</v>
      </c>
      <c r="X48" s="73">
        <f t="shared" si="9"/>
        <v>0</v>
      </c>
      <c r="Y48" s="73">
        <f t="shared" si="9"/>
        <v>17916571</v>
      </c>
      <c r="Z48" s="170">
        <f>+IF(X48&lt;&gt;0,+(Y48/X48)*100,0)</f>
        <v>0</v>
      </c>
      <c r="AA48" s="168">
        <f>+AA28+AA32+AA38+AA42+AA47</f>
        <v>0</v>
      </c>
    </row>
    <row r="49" spans="1:27" ht="13.5">
      <c r="A49" s="148" t="s">
        <v>49</v>
      </c>
      <c r="B49" s="149"/>
      <c r="C49" s="171">
        <f aca="true" t="shared" si="10" ref="C49:Y49">+C25-C48</f>
        <v>-28608049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7497449</v>
      </c>
      <c r="H49" s="173">
        <f t="shared" si="10"/>
        <v>-1973862</v>
      </c>
      <c r="I49" s="173">
        <f t="shared" si="10"/>
        <v>0</v>
      </c>
      <c r="J49" s="173">
        <f t="shared" si="10"/>
        <v>5523587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5523587</v>
      </c>
      <c r="X49" s="173">
        <f>IF(F25=F48,0,X25-X48)</f>
        <v>0</v>
      </c>
      <c r="Y49" s="173">
        <f t="shared" si="10"/>
        <v>5523587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13443080</v>
      </c>
      <c r="D5" s="155">
        <v>0</v>
      </c>
      <c r="E5" s="156">
        <v>0</v>
      </c>
      <c r="F5" s="60">
        <v>0</v>
      </c>
      <c r="G5" s="60">
        <v>13297820</v>
      </c>
      <c r="H5" s="60">
        <v>28</v>
      </c>
      <c r="I5" s="60">
        <v>0</v>
      </c>
      <c r="J5" s="60">
        <v>13297848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13297848</v>
      </c>
      <c r="X5" s="60">
        <v>0</v>
      </c>
      <c r="Y5" s="60">
        <v>13297848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1676520</v>
      </c>
      <c r="D7" s="155">
        <v>0</v>
      </c>
      <c r="E7" s="156">
        <v>0</v>
      </c>
      <c r="F7" s="60">
        <v>0</v>
      </c>
      <c r="G7" s="60">
        <v>150670</v>
      </c>
      <c r="H7" s="60">
        <v>159743</v>
      </c>
      <c r="I7" s="60">
        <v>0</v>
      </c>
      <c r="J7" s="60">
        <v>310413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310413</v>
      </c>
      <c r="X7" s="60">
        <v>0</v>
      </c>
      <c r="Y7" s="60">
        <v>310413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6871955</v>
      </c>
      <c r="D8" s="155">
        <v>0</v>
      </c>
      <c r="E8" s="156">
        <v>0</v>
      </c>
      <c r="F8" s="60">
        <v>0</v>
      </c>
      <c r="G8" s="60">
        <v>661493</v>
      </c>
      <c r="H8" s="60">
        <v>771523</v>
      </c>
      <c r="I8" s="60">
        <v>0</v>
      </c>
      <c r="J8" s="60">
        <v>1433016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1433016</v>
      </c>
      <c r="X8" s="60">
        <v>0</v>
      </c>
      <c r="Y8" s="60">
        <v>1433016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6183233</v>
      </c>
      <c r="D9" s="155">
        <v>0</v>
      </c>
      <c r="E9" s="156">
        <v>0</v>
      </c>
      <c r="F9" s="60">
        <v>0</v>
      </c>
      <c r="G9" s="60">
        <v>1184425</v>
      </c>
      <c r="H9" s="60">
        <v>532540</v>
      </c>
      <c r="I9" s="60">
        <v>0</v>
      </c>
      <c r="J9" s="60">
        <v>1716965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1716965</v>
      </c>
      <c r="X9" s="60">
        <v>0</v>
      </c>
      <c r="Y9" s="60">
        <v>1716965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2952396</v>
      </c>
      <c r="D10" s="155">
        <v>0</v>
      </c>
      <c r="E10" s="156">
        <v>0</v>
      </c>
      <c r="F10" s="54">
        <v>0</v>
      </c>
      <c r="G10" s="54">
        <v>324105</v>
      </c>
      <c r="H10" s="54">
        <v>278953</v>
      </c>
      <c r="I10" s="54">
        <v>0</v>
      </c>
      <c r="J10" s="54">
        <v>603058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603058</v>
      </c>
      <c r="X10" s="54">
        <v>0</v>
      </c>
      <c r="Y10" s="54">
        <v>603058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130775</v>
      </c>
      <c r="D12" s="155">
        <v>0</v>
      </c>
      <c r="E12" s="156">
        <v>0</v>
      </c>
      <c r="F12" s="60">
        <v>0</v>
      </c>
      <c r="G12" s="60">
        <v>11742</v>
      </c>
      <c r="H12" s="60">
        <v>9848</v>
      </c>
      <c r="I12" s="60">
        <v>0</v>
      </c>
      <c r="J12" s="60">
        <v>21590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21590</v>
      </c>
      <c r="X12" s="60">
        <v>0</v>
      </c>
      <c r="Y12" s="60">
        <v>21590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597258</v>
      </c>
      <c r="D13" s="155">
        <v>0</v>
      </c>
      <c r="E13" s="156">
        <v>0</v>
      </c>
      <c r="F13" s="60">
        <v>0</v>
      </c>
      <c r="G13" s="60">
        <v>75883</v>
      </c>
      <c r="H13" s="60">
        <v>51488</v>
      </c>
      <c r="I13" s="60">
        <v>0</v>
      </c>
      <c r="J13" s="60">
        <v>127371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127371</v>
      </c>
      <c r="X13" s="60">
        <v>0</v>
      </c>
      <c r="Y13" s="60">
        <v>127371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485531</v>
      </c>
      <c r="D16" s="155">
        <v>0</v>
      </c>
      <c r="E16" s="156">
        <v>0</v>
      </c>
      <c r="F16" s="60">
        <v>0</v>
      </c>
      <c r="G16" s="60">
        <v>44000</v>
      </c>
      <c r="H16" s="60">
        <v>33900</v>
      </c>
      <c r="I16" s="60">
        <v>0</v>
      </c>
      <c r="J16" s="60">
        <v>77900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77900</v>
      </c>
      <c r="X16" s="60">
        <v>0</v>
      </c>
      <c r="Y16" s="60">
        <v>77900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263</v>
      </c>
      <c r="H17" s="60">
        <v>44</v>
      </c>
      <c r="I17" s="60">
        <v>0</v>
      </c>
      <c r="J17" s="60">
        <v>307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307</v>
      </c>
      <c r="X17" s="60">
        <v>0</v>
      </c>
      <c r="Y17" s="60">
        <v>307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1361505</v>
      </c>
      <c r="D18" s="155">
        <v>0</v>
      </c>
      <c r="E18" s="156">
        <v>0</v>
      </c>
      <c r="F18" s="60">
        <v>0</v>
      </c>
      <c r="G18" s="60">
        <v>225076</v>
      </c>
      <c r="H18" s="60">
        <v>126454</v>
      </c>
      <c r="I18" s="60">
        <v>0</v>
      </c>
      <c r="J18" s="60">
        <v>351530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351530</v>
      </c>
      <c r="X18" s="60">
        <v>0</v>
      </c>
      <c r="Y18" s="60">
        <v>351530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73478061</v>
      </c>
      <c r="D19" s="155">
        <v>0</v>
      </c>
      <c r="E19" s="156">
        <v>0</v>
      </c>
      <c r="F19" s="60">
        <v>0</v>
      </c>
      <c r="G19" s="60">
        <v>792575</v>
      </c>
      <c r="H19" s="60">
        <v>4631267</v>
      </c>
      <c r="I19" s="60">
        <v>0</v>
      </c>
      <c r="J19" s="60">
        <v>5423842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5423842</v>
      </c>
      <c r="X19" s="60">
        <v>0</v>
      </c>
      <c r="Y19" s="60">
        <v>5423842</v>
      </c>
      <c r="Z19" s="140">
        <v>0</v>
      </c>
      <c r="AA19" s="155">
        <v>0</v>
      </c>
    </row>
    <row r="20" spans="1:27" ht="13.5">
      <c r="A20" s="181" t="s">
        <v>35</v>
      </c>
      <c r="B20" s="185"/>
      <c r="C20" s="155">
        <v>3367912</v>
      </c>
      <c r="D20" s="155">
        <v>0</v>
      </c>
      <c r="E20" s="156">
        <v>0</v>
      </c>
      <c r="F20" s="54">
        <v>0</v>
      </c>
      <c r="G20" s="54">
        <v>27994</v>
      </c>
      <c r="H20" s="54">
        <v>48324</v>
      </c>
      <c r="I20" s="54">
        <v>0</v>
      </c>
      <c r="J20" s="54">
        <v>76318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76318</v>
      </c>
      <c r="X20" s="54">
        <v>0</v>
      </c>
      <c r="Y20" s="54">
        <v>76318</v>
      </c>
      <c r="Z20" s="184">
        <v>0</v>
      </c>
      <c r="AA20" s="130">
        <v>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110548226</v>
      </c>
      <c r="D22" s="188">
        <f>SUM(D5:D21)</f>
        <v>0</v>
      </c>
      <c r="E22" s="189">
        <f t="shared" si="0"/>
        <v>0</v>
      </c>
      <c r="F22" s="190">
        <f t="shared" si="0"/>
        <v>0</v>
      </c>
      <c r="G22" s="190">
        <f t="shared" si="0"/>
        <v>16796046</v>
      </c>
      <c r="H22" s="190">
        <f t="shared" si="0"/>
        <v>6644112</v>
      </c>
      <c r="I22" s="190">
        <f t="shared" si="0"/>
        <v>0</v>
      </c>
      <c r="J22" s="190">
        <f t="shared" si="0"/>
        <v>23440158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23440158</v>
      </c>
      <c r="X22" s="190">
        <f t="shared" si="0"/>
        <v>0</v>
      </c>
      <c r="Y22" s="190">
        <f t="shared" si="0"/>
        <v>23440158</v>
      </c>
      <c r="Z22" s="191">
        <f>+IF(X22&lt;&gt;0,+(Y22/X22)*100,0)</f>
        <v>0</v>
      </c>
      <c r="AA22" s="188">
        <f>SUM(AA5:AA21)</f>
        <v>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30692406</v>
      </c>
      <c r="D25" s="155">
        <v>0</v>
      </c>
      <c r="E25" s="156">
        <v>0</v>
      </c>
      <c r="F25" s="60">
        <v>0</v>
      </c>
      <c r="G25" s="60">
        <v>2677424</v>
      </c>
      <c r="H25" s="60">
        <v>2731842</v>
      </c>
      <c r="I25" s="60">
        <v>0</v>
      </c>
      <c r="J25" s="60">
        <v>5409266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5409266</v>
      </c>
      <c r="X25" s="60">
        <v>0</v>
      </c>
      <c r="Y25" s="60">
        <v>5409266</v>
      </c>
      <c r="Z25" s="140">
        <v>0</v>
      </c>
      <c r="AA25" s="155">
        <v>0</v>
      </c>
    </row>
    <row r="26" spans="1:27" ht="13.5">
      <c r="A26" s="183" t="s">
        <v>38</v>
      </c>
      <c r="B26" s="182"/>
      <c r="C26" s="155">
        <v>2538907</v>
      </c>
      <c r="D26" s="155">
        <v>0</v>
      </c>
      <c r="E26" s="156">
        <v>0</v>
      </c>
      <c r="F26" s="60">
        <v>0</v>
      </c>
      <c r="G26" s="60">
        <v>213473</v>
      </c>
      <c r="H26" s="60">
        <v>213473</v>
      </c>
      <c r="I26" s="60">
        <v>0</v>
      </c>
      <c r="J26" s="60">
        <v>426946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426946</v>
      </c>
      <c r="X26" s="60">
        <v>0</v>
      </c>
      <c r="Y26" s="60">
        <v>426946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19001455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19853506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466314</v>
      </c>
      <c r="D29" s="155">
        <v>0</v>
      </c>
      <c r="E29" s="156">
        <v>0</v>
      </c>
      <c r="F29" s="60">
        <v>0</v>
      </c>
      <c r="G29" s="60">
        <v>785</v>
      </c>
      <c r="H29" s="60">
        <v>716</v>
      </c>
      <c r="I29" s="60">
        <v>0</v>
      </c>
      <c r="J29" s="60">
        <v>1501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1501</v>
      </c>
      <c r="X29" s="60">
        <v>0</v>
      </c>
      <c r="Y29" s="60">
        <v>1501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2579140</v>
      </c>
      <c r="D30" s="155">
        <v>0</v>
      </c>
      <c r="E30" s="156">
        <v>0</v>
      </c>
      <c r="F30" s="60">
        <v>0</v>
      </c>
      <c r="G30" s="60">
        <v>328363</v>
      </c>
      <c r="H30" s="60">
        <v>134871</v>
      </c>
      <c r="I30" s="60">
        <v>0</v>
      </c>
      <c r="J30" s="60">
        <v>463234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463234</v>
      </c>
      <c r="X30" s="60">
        <v>0</v>
      </c>
      <c r="Y30" s="60">
        <v>463234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35490</v>
      </c>
      <c r="H31" s="60">
        <v>31173</v>
      </c>
      <c r="I31" s="60">
        <v>0</v>
      </c>
      <c r="J31" s="60">
        <v>66663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66663</v>
      </c>
      <c r="X31" s="60">
        <v>0</v>
      </c>
      <c r="Y31" s="60">
        <v>66663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2890558</v>
      </c>
      <c r="D32" s="155">
        <v>0</v>
      </c>
      <c r="E32" s="156">
        <v>0</v>
      </c>
      <c r="F32" s="60">
        <v>0</v>
      </c>
      <c r="G32" s="60">
        <v>127522</v>
      </c>
      <c r="H32" s="60">
        <v>226137</v>
      </c>
      <c r="I32" s="60">
        <v>0</v>
      </c>
      <c r="J32" s="60">
        <v>353659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353659</v>
      </c>
      <c r="X32" s="60">
        <v>0</v>
      </c>
      <c r="Y32" s="60">
        <v>353659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39492262</v>
      </c>
      <c r="D33" s="155">
        <v>0</v>
      </c>
      <c r="E33" s="156">
        <v>0</v>
      </c>
      <c r="F33" s="60">
        <v>0</v>
      </c>
      <c r="G33" s="60">
        <v>5202493</v>
      </c>
      <c r="H33" s="60">
        <v>4413065</v>
      </c>
      <c r="I33" s="60">
        <v>0</v>
      </c>
      <c r="J33" s="60">
        <v>9615558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9615558</v>
      </c>
      <c r="X33" s="60">
        <v>0</v>
      </c>
      <c r="Y33" s="60">
        <v>9615558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21177591</v>
      </c>
      <c r="D34" s="155">
        <v>0</v>
      </c>
      <c r="E34" s="156">
        <v>0</v>
      </c>
      <c r="F34" s="60">
        <v>0</v>
      </c>
      <c r="G34" s="60">
        <v>713047</v>
      </c>
      <c r="H34" s="60">
        <v>866697</v>
      </c>
      <c r="I34" s="60">
        <v>0</v>
      </c>
      <c r="J34" s="60">
        <v>1579744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1579744</v>
      </c>
      <c r="X34" s="60">
        <v>0</v>
      </c>
      <c r="Y34" s="60">
        <v>1579744</v>
      </c>
      <c r="Z34" s="140">
        <v>0</v>
      </c>
      <c r="AA34" s="155">
        <v>0</v>
      </c>
    </row>
    <row r="35" spans="1:27" ht="13.5">
      <c r="A35" s="181" t="s">
        <v>122</v>
      </c>
      <c r="B35" s="185"/>
      <c r="C35" s="155">
        <v>464136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139156275</v>
      </c>
      <c r="D36" s="188">
        <f>SUM(D25:D35)</f>
        <v>0</v>
      </c>
      <c r="E36" s="189">
        <f t="shared" si="1"/>
        <v>0</v>
      </c>
      <c r="F36" s="190">
        <f t="shared" si="1"/>
        <v>0</v>
      </c>
      <c r="G36" s="190">
        <f t="shared" si="1"/>
        <v>9298597</v>
      </c>
      <c r="H36" s="190">
        <f t="shared" si="1"/>
        <v>8617974</v>
      </c>
      <c r="I36" s="190">
        <f t="shared" si="1"/>
        <v>0</v>
      </c>
      <c r="J36" s="190">
        <f t="shared" si="1"/>
        <v>17916571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17916571</v>
      </c>
      <c r="X36" s="190">
        <f t="shared" si="1"/>
        <v>0</v>
      </c>
      <c r="Y36" s="190">
        <f t="shared" si="1"/>
        <v>17916571</v>
      </c>
      <c r="Z36" s="191">
        <f>+IF(X36&lt;&gt;0,+(Y36/X36)*100,0)</f>
        <v>0</v>
      </c>
      <c r="AA36" s="188">
        <f>SUM(AA25:AA35)</f>
        <v>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-28608049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7497449</v>
      </c>
      <c r="H38" s="106">
        <f t="shared" si="2"/>
        <v>-1973862</v>
      </c>
      <c r="I38" s="106">
        <f t="shared" si="2"/>
        <v>0</v>
      </c>
      <c r="J38" s="106">
        <f t="shared" si="2"/>
        <v>5523587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5523587</v>
      </c>
      <c r="X38" s="106">
        <f>IF(F22=F36,0,X22-X36)</f>
        <v>0</v>
      </c>
      <c r="Y38" s="106">
        <f t="shared" si="2"/>
        <v>5523587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-28608049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7497449</v>
      </c>
      <c r="H42" s="88">
        <f t="shared" si="3"/>
        <v>-1973862</v>
      </c>
      <c r="I42" s="88">
        <f t="shared" si="3"/>
        <v>0</v>
      </c>
      <c r="J42" s="88">
        <f t="shared" si="3"/>
        <v>5523587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5523587</v>
      </c>
      <c r="X42" s="88">
        <f t="shared" si="3"/>
        <v>0</v>
      </c>
      <c r="Y42" s="88">
        <f t="shared" si="3"/>
        <v>5523587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-28608049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7497449</v>
      </c>
      <c r="H44" s="77">
        <f t="shared" si="4"/>
        <v>-1973862</v>
      </c>
      <c r="I44" s="77">
        <f t="shared" si="4"/>
        <v>0</v>
      </c>
      <c r="J44" s="77">
        <f t="shared" si="4"/>
        <v>5523587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5523587</v>
      </c>
      <c r="X44" s="77">
        <f t="shared" si="4"/>
        <v>0</v>
      </c>
      <c r="Y44" s="77">
        <f t="shared" si="4"/>
        <v>5523587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-28608049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7497449</v>
      </c>
      <c r="H46" s="88">
        <f t="shared" si="5"/>
        <v>-1973862</v>
      </c>
      <c r="I46" s="88">
        <f t="shared" si="5"/>
        <v>0</v>
      </c>
      <c r="J46" s="88">
        <f t="shared" si="5"/>
        <v>5523587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5523587</v>
      </c>
      <c r="X46" s="88">
        <f t="shared" si="5"/>
        <v>0</v>
      </c>
      <c r="Y46" s="88">
        <f t="shared" si="5"/>
        <v>5523587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-28608049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7497449</v>
      </c>
      <c r="H48" s="220">
        <f t="shared" si="6"/>
        <v>-1973862</v>
      </c>
      <c r="I48" s="220">
        <f t="shared" si="6"/>
        <v>0</v>
      </c>
      <c r="J48" s="220">
        <f t="shared" si="6"/>
        <v>5523587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5523587</v>
      </c>
      <c r="X48" s="220">
        <f t="shared" si="6"/>
        <v>0</v>
      </c>
      <c r="Y48" s="220">
        <f t="shared" si="6"/>
        <v>5523587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14273</v>
      </c>
      <c r="H5" s="100">
        <f t="shared" si="0"/>
        <v>9180</v>
      </c>
      <c r="I5" s="100">
        <f t="shared" si="0"/>
        <v>0</v>
      </c>
      <c r="J5" s="100">
        <f t="shared" si="0"/>
        <v>23453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23453</v>
      </c>
      <c r="X5" s="100">
        <f t="shared" si="0"/>
        <v>0</v>
      </c>
      <c r="Y5" s="100">
        <f t="shared" si="0"/>
        <v>23453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>
        <v>6463</v>
      </c>
      <c r="H7" s="159"/>
      <c r="I7" s="159"/>
      <c r="J7" s="159">
        <v>6463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6463</v>
      </c>
      <c r="X7" s="159"/>
      <c r="Y7" s="159">
        <v>6463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>
        <v>7810</v>
      </c>
      <c r="H8" s="60">
        <v>9180</v>
      </c>
      <c r="I8" s="60"/>
      <c r="J8" s="60">
        <v>16990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16990</v>
      </c>
      <c r="X8" s="60"/>
      <c r="Y8" s="60">
        <v>16990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226906</v>
      </c>
      <c r="I9" s="100">
        <f t="shared" si="1"/>
        <v>0</v>
      </c>
      <c r="J9" s="100">
        <f t="shared" si="1"/>
        <v>226906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226906</v>
      </c>
      <c r="X9" s="100">
        <f t="shared" si="1"/>
        <v>0</v>
      </c>
      <c r="Y9" s="100">
        <f t="shared" si="1"/>
        <v>226906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>
        <v>226906</v>
      </c>
      <c r="I12" s="60"/>
      <c r="J12" s="60">
        <v>226906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226906</v>
      </c>
      <c r="X12" s="60"/>
      <c r="Y12" s="60">
        <v>226906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27663</v>
      </c>
      <c r="H19" s="100">
        <f t="shared" si="3"/>
        <v>947265</v>
      </c>
      <c r="I19" s="100">
        <f t="shared" si="3"/>
        <v>194279</v>
      </c>
      <c r="J19" s="100">
        <f t="shared" si="3"/>
        <v>1169207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1169207</v>
      </c>
      <c r="X19" s="100">
        <f t="shared" si="3"/>
        <v>0</v>
      </c>
      <c r="Y19" s="100">
        <f t="shared" si="3"/>
        <v>1169207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>
        <v>947265</v>
      </c>
      <c r="I21" s="60">
        <v>194279</v>
      </c>
      <c r="J21" s="60">
        <v>1141544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1141544</v>
      </c>
      <c r="X21" s="60"/>
      <c r="Y21" s="60">
        <v>1141544</v>
      </c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27663</v>
      </c>
      <c r="H23" s="60"/>
      <c r="I23" s="60"/>
      <c r="J23" s="60">
        <v>27663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27663</v>
      </c>
      <c r="X23" s="60"/>
      <c r="Y23" s="60">
        <v>27663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41936</v>
      </c>
      <c r="H25" s="219">
        <f t="shared" si="4"/>
        <v>1183351</v>
      </c>
      <c r="I25" s="219">
        <f t="shared" si="4"/>
        <v>194279</v>
      </c>
      <c r="J25" s="219">
        <f t="shared" si="4"/>
        <v>1419566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1419566</v>
      </c>
      <c r="X25" s="219">
        <f t="shared" si="4"/>
        <v>0</v>
      </c>
      <c r="Y25" s="219">
        <f t="shared" si="4"/>
        <v>1419566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>
        <v>947265</v>
      </c>
      <c r="I28" s="60">
        <v>194279</v>
      </c>
      <c r="J28" s="60">
        <v>1141544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1141544</v>
      </c>
      <c r="X28" s="60"/>
      <c r="Y28" s="60">
        <v>1141544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947265</v>
      </c>
      <c r="I32" s="77">
        <f t="shared" si="5"/>
        <v>194279</v>
      </c>
      <c r="J32" s="77">
        <f t="shared" si="5"/>
        <v>1141544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1141544</v>
      </c>
      <c r="X32" s="77">
        <f t="shared" si="5"/>
        <v>0</v>
      </c>
      <c r="Y32" s="77">
        <f t="shared" si="5"/>
        <v>1141544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>
        <v>41936</v>
      </c>
      <c r="H35" s="60">
        <v>236086</v>
      </c>
      <c r="I35" s="60"/>
      <c r="J35" s="60">
        <v>278022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278022</v>
      </c>
      <c r="X35" s="60"/>
      <c r="Y35" s="60">
        <v>278022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41936</v>
      </c>
      <c r="H36" s="220">
        <f t="shared" si="6"/>
        <v>1183351</v>
      </c>
      <c r="I36" s="220">
        <f t="shared" si="6"/>
        <v>194279</v>
      </c>
      <c r="J36" s="220">
        <f t="shared" si="6"/>
        <v>1419566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1419566</v>
      </c>
      <c r="X36" s="220">
        <f t="shared" si="6"/>
        <v>0</v>
      </c>
      <c r="Y36" s="220">
        <f t="shared" si="6"/>
        <v>1419566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5570902</v>
      </c>
      <c r="D6" s="155"/>
      <c r="E6" s="59">
        <v>115278</v>
      </c>
      <c r="F6" s="60">
        <v>115278</v>
      </c>
      <c r="G6" s="60">
        <v>17288785</v>
      </c>
      <c r="H6" s="60">
        <v>4550830</v>
      </c>
      <c r="I6" s="60"/>
      <c r="J6" s="60">
        <v>4550830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4550830</v>
      </c>
      <c r="X6" s="60">
        <v>28820</v>
      </c>
      <c r="Y6" s="60">
        <v>4522010</v>
      </c>
      <c r="Z6" s="140">
        <v>15690.53</v>
      </c>
      <c r="AA6" s="62">
        <v>115278</v>
      </c>
    </row>
    <row r="7" spans="1:27" ht="13.5">
      <c r="A7" s="249" t="s">
        <v>144</v>
      </c>
      <c r="B7" s="182"/>
      <c r="C7" s="155"/>
      <c r="D7" s="155"/>
      <c r="E7" s="59">
        <v>9144220</v>
      </c>
      <c r="F7" s="60">
        <v>9144220</v>
      </c>
      <c r="G7" s="60">
        <v>1391308</v>
      </c>
      <c r="H7" s="60">
        <v>-875193</v>
      </c>
      <c r="I7" s="60"/>
      <c r="J7" s="60">
        <v>-875193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-875193</v>
      </c>
      <c r="X7" s="60">
        <v>2286055</v>
      </c>
      <c r="Y7" s="60">
        <v>-3161248</v>
      </c>
      <c r="Z7" s="140">
        <v>-138.28</v>
      </c>
      <c r="AA7" s="62">
        <v>9144220</v>
      </c>
    </row>
    <row r="8" spans="1:27" ht="13.5">
      <c r="A8" s="249" t="s">
        <v>145</v>
      </c>
      <c r="B8" s="182"/>
      <c r="C8" s="155">
        <v>11761745</v>
      </c>
      <c r="D8" s="155"/>
      <c r="E8" s="59">
        <v>20000000</v>
      </c>
      <c r="F8" s="60">
        <v>20000000</v>
      </c>
      <c r="G8" s="60">
        <v>8567016</v>
      </c>
      <c r="H8" s="60">
        <v>281806</v>
      </c>
      <c r="I8" s="60"/>
      <c r="J8" s="60">
        <v>281806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281806</v>
      </c>
      <c r="X8" s="60">
        <v>5000000</v>
      </c>
      <c r="Y8" s="60">
        <v>-4718194</v>
      </c>
      <c r="Z8" s="140">
        <v>-94.36</v>
      </c>
      <c r="AA8" s="62">
        <v>20000000</v>
      </c>
    </row>
    <row r="9" spans="1:27" ht="13.5">
      <c r="A9" s="249" t="s">
        <v>146</v>
      </c>
      <c r="B9" s="182"/>
      <c r="C9" s="155">
        <v>257019</v>
      </c>
      <c r="D9" s="155"/>
      <c r="E9" s="59"/>
      <c r="F9" s="60"/>
      <c r="G9" s="60"/>
      <c r="H9" s="60">
        <v>-286385</v>
      </c>
      <c r="I9" s="60"/>
      <c r="J9" s="60">
        <v>-286385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-286385</v>
      </c>
      <c r="X9" s="60"/>
      <c r="Y9" s="60">
        <v>-286385</v>
      </c>
      <c r="Z9" s="140"/>
      <c r="AA9" s="62"/>
    </row>
    <row r="10" spans="1:27" ht="13.5">
      <c r="A10" s="249" t="s">
        <v>147</v>
      </c>
      <c r="B10" s="182"/>
      <c r="C10" s="155">
        <v>3544845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846972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21981483</v>
      </c>
      <c r="D12" s="168">
        <f>SUM(D6:D11)</f>
        <v>0</v>
      </c>
      <c r="E12" s="72">
        <f t="shared" si="0"/>
        <v>29259498</v>
      </c>
      <c r="F12" s="73">
        <f t="shared" si="0"/>
        <v>29259498</v>
      </c>
      <c r="G12" s="73">
        <f t="shared" si="0"/>
        <v>27247109</v>
      </c>
      <c r="H12" s="73">
        <f t="shared" si="0"/>
        <v>3671058</v>
      </c>
      <c r="I12" s="73">
        <f t="shared" si="0"/>
        <v>0</v>
      </c>
      <c r="J12" s="73">
        <f t="shared" si="0"/>
        <v>3671058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3671058</v>
      </c>
      <c r="X12" s="73">
        <f t="shared" si="0"/>
        <v>7314875</v>
      </c>
      <c r="Y12" s="73">
        <f t="shared" si="0"/>
        <v>-3643817</v>
      </c>
      <c r="Z12" s="170">
        <f>+IF(X12&lt;&gt;0,+(Y12/X12)*100,0)</f>
        <v>-49.81379722825066</v>
      </c>
      <c r="AA12" s="74">
        <f>SUM(AA6:AA11)</f>
        <v>29259498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25411459</v>
      </c>
      <c r="D17" s="155"/>
      <c r="E17" s="59">
        <v>29068</v>
      </c>
      <c r="F17" s="60">
        <v>29068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7267</v>
      </c>
      <c r="Y17" s="60">
        <v>-7267</v>
      </c>
      <c r="Z17" s="140">
        <v>-100</v>
      </c>
      <c r="AA17" s="62">
        <v>29068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290350204</v>
      </c>
      <c r="D19" s="155"/>
      <c r="E19" s="59">
        <v>242789142</v>
      </c>
      <c r="F19" s="60">
        <v>242789142</v>
      </c>
      <c r="G19" s="60">
        <v>27663</v>
      </c>
      <c r="H19" s="60">
        <v>-1183350</v>
      </c>
      <c r="I19" s="60"/>
      <c r="J19" s="60">
        <v>-1183350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-1183350</v>
      </c>
      <c r="X19" s="60">
        <v>60697286</v>
      </c>
      <c r="Y19" s="60">
        <v>-61880636</v>
      </c>
      <c r="Z19" s="140">
        <v>-101.95</v>
      </c>
      <c r="AA19" s="62">
        <v>242789142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668852</v>
      </c>
      <c r="D22" s="155"/>
      <c r="E22" s="59">
        <v>523785</v>
      </c>
      <c r="F22" s="60">
        <v>523785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130946</v>
      </c>
      <c r="Y22" s="60">
        <v>-130946</v>
      </c>
      <c r="Z22" s="140">
        <v>-100</v>
      </c>
      <c r="AA22" s="62">
        <v>523785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14273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316430515</v>
      </c>
      <c r="D24" s="168">
        <f>SUM(D15:D23)</f>
        <v>0</v>
      </c>
      <c r="E24" s="76">
        <f t="shared" si="1"/>
        <v>243341995</v>
      </c>
      <c r="F24" s="77">
        <f t="shared" si="1"/>
        <v>243341995</v>
      </c>
      <c r="G24" s="77">
        <f t="shared" si="1"/>
        <v>41936</v>
      </c>
      <c r="H24" s="77">
        <f t="shared" si="1"/>
        <v>-1183350</v>
      </c>
      <c r="I24" s="77">
        <f t="shared" si="1"/>
        <v>0</v>
      </c>
      <c r="J24" s="77">
        <f t="shared" si="1"/>
        <v>-1183350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-1183350</v>
      </c>
      <c r="X24" s="77">
        <f t="shared" si="1"/>
        <v>60835499</v>
      </c>
      <c r="Y24" s="77">
        <f t="shared" si="1"/>
        <v>-62018849</v>
      </c>
      <c r="Z24" s="212">
        <f>+IF(X24&lt;&gt;0,+(Y24/X24)*100,0)</f>
        <v>-101.94516362888714</v>
      </c>
      <c r="AA24" s="79">
        <f>SUM(AA15:AA23)</f>
        <v>243341995</v>
      </c>
    </row>
    <row r="25" spans="1:27" ht="13.5">
      <c r="A25" s="250" t="s">
        <v>159</v>
      </c>
      <c r="B25" s="251"/>
      <c r="C25" s="168">
        <f aca="true" t="shared" si="2" ref="C25:Y25">+C12+C24</f>
        <v>338411998</v>
      </c>
      <c r="D25" s="168">
        <f>+D12+D24</f>
        <v>0</v>
      </c>
      <c r="E25" s="72">
        <f t="shared" si="2"/>
        <v>272601493</v>
      </c>
      <c r="F25" s="73">
        <f t="shared" si="2"/>
        <v>272601493</v>
      </c>
      <c r="G25" s="73">
        <f t="shared" si="2"/>
        <v>27289045</v>
      </c>
      <c r="H25" s="73">
        <f t="shared" si="2"/>
        <v>2487708</v>
      </c>
      <c r="I25" s="73">
        <f t="shared" si="2"/>
        <v>0</v>
      </c>
      <c r="J25" s="73">
        <f t="shared" si="2"/>
        <v>2487708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2487708</v>
      </c>
      <c r="X25" s="73">
        <f t="shared" si="2"/>
        <v>68150374</v>
      </c>
      <c r="Y25" s="73">
        <f t="shared" si="2"/>
        <v>-65662666</v>
      </c>
      <c r="Z25" s="170">
        <f>+IF(X25&lt;&gt;0,+(Y25/X25)*100,0)</f>
        <v>-96.34967813969737</v>
      </c>
      <c r="AA25" s="74">
        <f>+AA12+AA24</f>
        <v>272601493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104700</v>
      </c>
      <c r="D31" s="155"/>
      <c r="E31" s="59">
        <v>123255</v>
      </c>
      <c r="F31" s="60">
        <v>123255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30814</v>
      </c>
      <c r="Y31" s="60">
        <v>-30814</v>
      </c>
      <c r="Z31" s="140">
        <v>-100</v>
      </c>
      <c r="AA31" s="62">
        <v>123255</v>
      </c>
    </row>
    <row r="32" spans="1:27" ht="13.5">
      <c r="A32" s="249" t="s">
        <v>164</v>
      </c>
      <c r="B32" s="182"/>
      <c r="C32" s="155">
        <v>22279634</v>
      </c>
      <c r="D32" s="155"/>
      <c r="E32" s="59">
        <v>63021765</v>
      </c>
      <c r="F32" s="60">
        <v>63021765</v>
      </c>
      <c r="G32" s="60">
        <v>19934398</v>
      </c>
      <c r="H32" s="60">
        <v>513849</v>
      </c>
      <c r="I32" s="60"/>
      <c r="J32" s="60">
        <v>513849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513849</v>
      </c>
      <c r="X32" s="60">
        <v>15755441</v>
      </c>
      <c r="Y32" s="60">
        <v>-15241592</v>
      </c>
      <c r="Z32" s="140">
        <v>-96.74</v>
      </c>
      <c r="AA32" s="62">
        <v>63021765</v>
      </c>
    </row>
    <row r="33" spans="1:27" ht="13.5">
      <c r="A33" s="249" t="s">
        <v>165</v>
      </c>
      <c r="B33" s="182"/>
      <c r="C33" s="155">
        <v>260444</v>
      </c>
      <c r="D33" s="155"/>
      <c r="E33" s="59">
        <v>92258</v>
      </c>
      <c r="F33" s="60">
        <v>92258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23065</v>
      </c>
      <c r="Y33" s="60">
        <v>-23065</v>
      </c>
      <c r="Z33" s="140">
        <v>-100</v>
      </c>
      <c r="AA33" s="62">
        <v>92258</v>
      </c>
    </row>
    <row r="34" spans="1:27" ht="13.5">
      <c r="A34" s="250" t="s">
        <v>58</v>
      </c>
      <c r="B34" s="251"/>
      <c r="C34" s="168">
        <f aca="true" t="shared" si="3" ref="C34:Y34">SUM(C29:C33)</f>
        <v>22644778</v>
      </c>
      <c r="D34" s="168">
        <f>SUM(D29:D33)</f>
        <v>0</v>
      </c>
      <c r="E34" s="72">
        <f t="shared" si="3"/>
        <v>63237278</v>
      </c>
      <c r="F34" s="73">
        <f t="shared" si="3"/>
        <v>63237278</v>
      </c>
      <c r="G34" s="73">
        <f t="shared" si="3"/>
        <v>19934398</v>
      </c>
      <c r="H34" s="73">
        <f t="shared" si="3"/>
        <v>513849</v>
      </c>
      <c r="I34" s="73">
        <f t="shared" si="3"/>
        <v>0</v>
      </c>
      <c r="J34" s="73">
        <f t="shared" si="3"/>
        <v>513849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513849</v>
      </c>
      <c r="X34" s="73">
        <f t="shared" si="3"/>
        <v>15809320</v>
      </c>
      <c r="Y34" s="73">
        <f t="shared" si="3"/>
        <v>-15295471</v>
      </c>
      <c r="Z34" s="170">
        <f>+IF(X34&lt;&gt;0,+(Y34/X34)*100,0)</f>
        <v>-96.74970839985527</v>
      </c>
      <c r="AA34" s="74">
        <f>SUM(AA29:AA33)</f>
        <v>63237278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2864846</v>
      </c>
      <c r="D38" s="155"/>
      <c r="E38" s="59">
        <v>1224095</v>
      </c>
      <c r="F38" s="60">
        <v>1224095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306024</v>
      </c>
      <c r="Y38" s="60">
        <v>-306024</v>
      </c>
      <c r="Z38" s="140">
        <v>-100</v>
      </c>
      <c r="AA38" s="62">
        <v>1224095</v>
      </c>
    </row>
    <row r="39" spans="1:27" ht="13.5">
      <c r="A39" s="250" t="s">
        <v>59</v>
      </c>
      <c r="B39" s="253"/>
      <c r="C39" s="168">
        <f aca="true" t="shared" si="4" ref="C39:Y39">SUM(C37:C38)</f>
        <v>2864846</v>
      </c>
      <c r="D39" s="168">
        <f>SUM(D37:D38)</f>
        <v>0</v>
      </c>
      <c r="E39" s="76">
        <f t="shared" si="4"/>
        <v>1224095</v>
      </c>
      <c r="F39" s="77">
        <f t="shared" si="4"/>
        <v>1224095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306024</v>
      </c>
      <c r="Y39" s="77">
        <f t="shared" si="4"/>
        <v>-306024</v>
      </c>
      <c r="Z39" s="212">
        <f>+IF(X39&lt;&gt;0,+(Y39/X39)*100,0)</f>
        <v>-100</v>
      </c>
      <c r="AA39" s="79">
        <f>SUM(AA37:AA38)</f>
        <v>1224095</v>
      </c>
    </row>
    <row r="40" spans="1:27" ht="13.5">
      <c r="A40" s="250" t="s">
        <v>167</v>
      </c>
      <c r="B40" s="251"/>
      <c r="C40" s="168">
        <f aca="true" t="shared" si="5" ref="C40:Y40">+C34+C39</f>
        <v>25509624</v>
      </c>
      <c r="D40" s="168">
        <f>+D34+D39</f>
        <v>0</v>
      </c>
      <c r="E40" s="72">
        <f t="shared" si="5"/>
        <v>64461373</v>
      </c>
      <c r="F40" s="73">
        <f t="shared" si="5"/>
        <v>64461373</v>
      </c>
      <c r="G40" s="73">
        <f t="shared" si="5"/>
        <v>19934398</v>
      </c>
      <c r="H40" s="73">
        <f t="shared" si="5"/>
        <v>513849</v>
      </c>
      <c r="I40" s="73">
        <f t="shared" si="5"/>
        <v>0</v>
      </c>
      <c r="J40" s="73">
        <f t="shared" si="5"/>
        <v>513849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513849</v>
      </c>
      <c r="X40" s="73">
        <f t="shared" si="5"/>
        <v>16115344</v>
      </c>
      <c r="Y40" s="73">
        <f t="shared" si="5"/>
        <v>-15601495</v>
      </c>
      <c r="Z40" s="170">
        <f>+IF(X40&lt;&gt;0,+(Y40/X40)*100,0)</f>
        <v>-96.81143015004831</v>
      </c>
      <c r="AA40" s="74">
        <f>+AA34+AA39</f>
        <v>64461373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312902374</v>
      </c>
      <c r="D42" s="257">
        <f>+D25-D40</f>
        <v>0</v>
      </c>
      <c r="E42" s="258">
        <f t="shared" si="6"/>
        <v>208140120</v>
      </c>
      <c r="F42" s="259">
        <f t="shared" si="6"/>
        <v>208140120</v>
      </c>
      <c r="G42" s="259">
        <f t="shared" si="6"/>
        <v>7354647</v>
      </c>
      <c r="H42" s="259">
        <f t="shared" si="6"/>
        <v>1973859</v>
      </c>
      <c r="I42" s="259">
        <f t="shared" si="6"/>
        <v>0</v>
      </c>
      <c r="J42" s="259">
        <f t="shared" si="6"/>
        <v>1973859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1973859</v>
      </c>
      <c r="X42" s="259">
        <f t="shared" si="6"/>
        <v>52035030</v>
      </c>
      <c r="Y42" s="259">
        <f t="shared" si="6"/>
        <v>-50061171</v>
      </c>
      <c r="Z42" s="260">
        <f>+IF(X42&lt;&gt;0,+(Y42/X42)*100,0)</f>
        <v>-96.20667269721955</v>
      </c>
      <c r="AA42" s="261">
        <f>+AA25-AA40</f>
        <v>208140120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312902374</v>
      </c>
      <c r="D45" s="155"/>
      <c r="E45" s="59">
        <v>221939763</v>
      </c>
      <c r="F45" s="60">
        <v>221939763</v>
      </c>
      <c r="G45" s="60">
        <v>7354647</v>
      </c>
      <c r="H45" s="60">
        <v>1973859</v>
      </c>
      <c r="I45" s="60"/>
      <c r="J45" s="60">
        <v>1973859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1973859</v>
      </c>
      <c r="X45" s="60">
        <v>55484941</v>
      </c>
      <c r="Y45" s="60">
        <v>-53511082</v>
      </c>
      <c r="Z45" s="139">
        <v>-96.44</v>
      </c>
      <c r="AA45" s="62">
        <v>221939763</v>
      </c>
    </row>
    <row r="46" spans="1:27" ht="13.5">
      <c r="A46" s="249" t="s">
        <v>171</v>
      </c>
      <c r="B46" s="182"/>
      <c r="C46" s="155"/>
      <c r="D46" s="155"/>
      <c r="E46" s="59">
        <v>-13799643</v>
      </c>
      <c r="F46" s="60">
        <v>-13799643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-3449911</v>
      </c>
      <c r="Y46" s="60">
        <v>3449911</v>
      </c>
      <c r="Z46" s="139">
        <v>-100</v>
      </c>
      <c r="AA46" s="62">
        <v>-13799643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312902374</v>
      </c>
      <c r="D48" s="217">
        <f>SUM(D45:D47)</f>
        <v>0</v>
      </c>
      <c r="E48" s="264">
        <f t="shared" si="7"/>
        <v>208140120</v>
      </c>
      <c r="F48" s="219">
        <f t="shared" si="7"/>
        <v>208140120</v>
      </c>
      <c r="G48" s="219">
        <f t="shared" si="7"/>
        <v>7354647</v>
      </c>
      <c r="H48" s="219">
        <f t="shared" si="7"/>
        <v>1973859</v>
      </c>
      <c r="I48" s="219">
        <f t="shared" si="7"/>
        <v>0</v>
      </c>
      <c r="J48" s="219">
        <f t="shared" si="7"/>
        <v>1973859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1973859</v>
      </c>
      <c r="X48" s="219">
        <f t="shared" si="7"/>
        <v>52035030</v>
      </c>
      <c r="Y48" s="219">
        <f t="shared" si="7"/>
        <v>-50061171</v>
      </c>
      <c r="Z48" s="265">
        <f>+IF(X48&lt;&gt;0,+(Y48/X48)*100,0)</f>
        <v>-96.20667269721955</v>
      </c>
      <c r="AA48" s="232">
        <f>SUM(AA45:AA47)</f>
        <v>208140120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29068219</v>
      </c>
      <c r="D6" s="155"/>
      <c r="E6" s="59"/>
      <c r="F6" s="60"/>
      <c r="G6" s="60">
        <v>9245144</v>
      </c>
      <c r="H6" s="60">
        <v>2019418</v>
      </c>
      <c r="I6" s="60"/>
      <c r="J6" s="60">
        <v>11264562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11264562</v>
      </c>
      <c r="X6" s="60"/>
      <c r="Y6" s="60">
        <v>11264562</v>
      </c>
      <c r="Z6" s="140"/>
      <c r="AA6" s="62"/>
    </row>
    <row r="7" spans="1:27" ht="13.5">
      <c r="A7" s="249" t="s">
        <v>178</v>
      </c>
      <c r="B7" s="182"/>
      <c r="C7" s="155">
        <v>61678284</v>
      </c>
      <c r="D7" s="155"/>
      <c r="E7" s="59"/>
      <c r="F7" s="60"/>
      <c r="G7" s="60">
        <v>14727000</v>
      </c>
      <c r="H7" s="60">
        <v>1290000</v>
      </c>
      <c r="I7" s="60"/>
      <c r="J7" s="60">
        <v>16017000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16017000</v>
      </c>
      <c r="X7" s="60"/>
      <c r="Y7" s="60">
        <v>16017000</v>
      </c>
      <c r="Z7" s="140"/>
      <c r="AA7" s="62"/>
    </row>
    <row r="8" spans="1:27" ht="13.5">
      <c r="A8" s="249" t="s">
        <v>179</v>
      </c>
      <c r="B8" s="182"/>
      <c r="C8" s="155">
        <v>17763000</v>
      </c>
      <c r="D8" s="155"/>
      <c r="E8" s="59"/>
      <c r="F8" s="60"/>
      <c r="G8" s="60">
        <v>6800000</v>
      </c>
      <c r="H8" s="60">
        <v>3783381</v>
      </c>
      <c r="I8" s="60"/>
      <c r="J8" s="60">
        <v>10583381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10583381</v>
      </c>
      <c r="X8" s="60"/>
      <c r="Y8" s="60">
        <v>10583381</v>
      </c>
      <c r="Z8" s="140"/>
      <c r="AA8" s="62"/>
    </row>
    <row r="9" spans="1:27" ht="13.5">
      <c r="A9" s="249" t="s">
        <v>180</v>
      </c>
      <c r="B9" s="182"/>
      <c r="C9" s="155">
        <v>597258</v>
      </c>
      <c r="D9" s="155"/>
      <c r="E9" s="59"/>
      <c r="F9" s="60"/>
      <c r="G9" s="60">
        <v>75883</v>
      </c>
      <c r="H9" s="60">
        <v>34313</v>
      </c>
      <c r="I9" s="60"/>
      <c r="J9" s="60">
        <v>110196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110196</v>
      </c>
      <c r="X9" s="60"/>
      <c r="Y9" s="60">
        <v>110196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-57465140</v>
      </c>
      <c r="D12" s="155"/>
      <c r="E12" s="59"/>
      <c r="F12" s="60"/>
      <c r="G12" s="60">
        <v>-6878467</v>
      </c>
      <c r="H12" s="60">
        <v>-6167484</v>
      </c>
      <c r="I12" s="60"/>
      <c r="J12" s="60">
        <v>-13045951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-13045951</v>
      </c>
      <c r="X12" s="60"/>
      <c r="Y12" s="60">
        <v>-13045951</v>
      </c>
      <c r="Z12" s="140"/>
      <c r="AA12" s="62"/>
    </row>
    <row r="13" spans="1:27" ht="13.5">
      <c r="A13" s="249" t="s">
        <v>40</v>
      </c>
      <c r="B13" s="182"/>
      <c r="C13" s="155">
        <v>-466314</v>
      </c>
      <c r="D13" s="155"/>
      <c r="E13" s="59"/>
      <c r="F13" s="60"/>
      <c r="G13" s="60">
        <v>-785</v>
      </c>
      <c r="H13" s="60"/>
      <c r="I13" s="60"/>
      <c r="J13" s="60">
        <v>-785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-785</v>
      </c>
      <c r="X13" s="60"/>
      <c r="Y13" s="60">
        <v>-785</v>
      </c>
      <c r="Z13" s="140"/>
      <c r="AA13" s="62"/>
    </row>
    <row r="14" spans="1:27" ht="13.5">
      <c r="A14" s="249" t="s">
        <v>42</v>
      </c>
      <c r="B14" s="182"/>
      <c r="C14" s="155">
        <v>-39492262</v>
      </c>
      <c r="D14" s="155"/>
      <c r="E14" s="59"/>
      <c r="F14" s="60"/>
      <c r="G14" s="60">
        <v>-5202491</v>
      </c>
      <c r="H14" s="60">
        <v>-3495855</v>
      </c>
      <c r="I14" s="60"/>
      <c r="J14" s="60">
        <v>-8698346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-8698346</v>
      </c>
      <c r="X14" s="60"/>
      <c r="Y14" s="60">
        <v>-8698346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11683045</v>
      </c>
      <c r="D15" s="168">
        <f>SUM(D6:D14)</f>
        <v>0</v>
      </c>
      <c r="E15" s="72">
        <f t="shared" si="0"/>
        <v>0</v>
      </c>
      <c r="F15" s="73">
        <f t="shared" si="0"/>
        <v>0</v>
      </c>
      <c r="G15" s="73">
        <f t="shared" si="0"/>
        <v>18766284</v>
      </c>
      <c r="H15" s="73">
        <f t="shared" si="0"/>
        <v>-2536227</v>
      </c>
      <c r="I15" s="73">
        <f t="shared" si="0"/>
        <v>0</v>
      </c>
      <c r="J15" s="73">
        <f t="shared" si="0"/>
        <v>16230057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16230057</v>
      </c>
      <c r="X15" s="73">
        <f t="shared" si="0"/>
        <v>0</v>
      </c>
      <c r="Y15" s="73">
        <f t="shared" si="0"/>
        <v>16230057</v>
      </c>
      <c r="Z15" s="170">
        <f>+IF(X15&lt;&gt;0,+(Y15/X15)*100,0)</f>
        <v>0</v>
      </c>
      <c r="AA15" s="74">
        <f>SUM(AA6:AA14)</f>
        <v>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-11377252</v>
      </c>
      <c r="D24" s="155"/>
      <c r="E24" s="59"/>
      <c r="F24" s="60"/>
      <c r="G24" s="60">
        <v>-41935</v>
      </c>
      <c r="H24" s="60">
        <v>-1183350</v>
      </c>
      <c r="I24" s="60"/>
      <c r="J24" s="60">
        <v>-1225285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-1225285</v>
      </c>
      <c r="X24" s="60"/>
      <c r="Y24" s="60">
        <v>-1225285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-11377252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-41935</v>
      </c>
      <c r="H25" s="73">
        <f t="shared" si="1"/>
        <v>-1183350</v>
      </c>
      <c r="I25" s="73">
        <f t="shared" si="1"/>
        <v>0</v>
      </c>
      <c r="J25" s="73">
        <f t="shared" si="1"/>
        <v>-1225285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-1225285</v>
      </c>
      <c r="X25" s="73">
        <f t="shared" si="1"/>
        <v>0</v>
      </c>
      <c r="Y25" s="73">
        <f t="shared" si="1"/>
        <v>-1225285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305793</v>
      </c>
      <c r="D36" s="153">
        <f>+D15+D25+D34</f>
        <v>0</v>
      </c>
      <c r="E36" s="99">
        <f t="shared" si="3"/>
        <v>0</v>
      </c>
      <c r="F36" s="100">
        <f t="shared" si="3"/>
        <v>0</v>
      </c>
      <c r="G36" s="100">
        <f t="shared" si="3"/>
        <v>18724349</v>
      </c>
      <c r="H36" s="100">
        <f t="shared" si="3"/>
        <v>-3719577</v>
      </c>
      <c r="I36" s="100">
        <f t="shared" si="3"/>
        <v>0</v>
      </c>
      <c r="J36" s="100">
        <f t="shared" si="3"/>
        <v>15004772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15004772</v>
      </c>
      <c r="X36" s="100">
        <f t="shared" si="3"/>
        <v>0</v>
      </c>
      <c r="Y36" s="100">
        <f t="shared" si="3"/>
        <v>15004772</v>
      </c>
      <c r="Z36" s="137">
        <f>+IF(X36&lt;&gt;0,+(Y36/X36)*100,0)</f>
        <v>0</v>
      </c>
      <c r="AA36" s="102">
        <f>+AA15+AA25+AA34</f>
        <v>0</v>
      </c>
    </row>
    <row r="37" spans="1:27" ht="13.5">
      <c r="A37" s="249" t="s">
        <v>199</v>
      </c>
      <c r="B37" s="182"/>
      <c r="C37" s="153">
        <v>5265109</v>
      </c>
      <c r="D37" s="153"/>
      <c r="E37" s="99"/>
      <c r="F37" s="100"/>
      <c r="G37" s="100">
        <v>5510249</v>
      </c>
      <c r="H37" s="100">
        <v>24234598</v>
      </c>
      <c r="I37" s="100"/>
      <c r="J37" s="100">
        <v>5510249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5510249</v>
      </c>
      <c r="X37" s="100"/>
      <c r="Y37" s="100">
        <v>5510249</v>
      </c>
      <c r="Z37" s="137"/>
      <c r="AA37" s="102"/>
    </row>
    <row r="38" spans="1:27" ht="13.5">
      <c r="A38" s="269" t="s">
        <v>200</v>
      </c>
      <c r="B38" s="256"/>
      <c r="C38" s="257">
        <v>5570902</v>
      </c>
      <c r="D38" s="257"/>
      <c r="E38" s="258"/>
      <c r="F38" s="259"/>
      <c r="G38" s="259">
        <v>24234598</v>
      </c>
      <c r="H38" s="259">
        <v>20515021</v>
      </c>
      <c r="I38" s="259"/>
      <c r="J38" s="259">
        <v>20515021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20515021</v>
      </c>
      <c r="X38" s="259"/>
      <c r="Y38" s="259">
        <v>20515021</v>
      </c>
      <c r="Z38" s="260"/>
      <c r="AA38" s="261"/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41936</v>
      </c>
      <c r="H5" s="106">
        <f t="shared" si="0"/>
        <v>1183351</v>
      </c>
      <c r="I5" s="106">
        <f t="shared" si="0"/>
        <v>194279</v>
      </c>
      <c r="J5" s="106">
        <f t="shared" si="0"/>
        <v>1419566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1419566</v>
      </c>
      <c r="X5" s="106">
        <f t="shared" si="0"/>
        <v>0</v>
      </c>
      <c r="Y5" s="106">
        <f t="shared" si="0"/>
        <v>1419566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>
        <v>947265</v>
      </c>
      <c r="I8" s="60">
        <v>194279</v>
      </c>
      <c r="J8" s="60">
        <v>1141544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1141544</v>
      </c>
      <c r="X8" s="60"/>
      <c r="Y8" s="60">
        <v>1141544</v>
      </c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947265</v>
      </c>
      <c r="I11" s="295">
        <f t="shared" si="1"/>
        <v>194279</v>
      </c>
      <c r="J11" s="295">
        <f t="shared" si="1"/>
        <v>1141544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1141544</v>
      </c>
      <c r="X11" s="295">
        <f t="shared" si="1"/>
        <v>0</v>
      </c>
      <c r="Y11" s="295">
        <f t="shared" si="1"/>
        <v>1141544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>
        <v>41936</v>
      </c>
      <c r="H15" s="60">
        <v>236086</v>
      </c>
      <c r="I15" s="60"/>
      <c r="J15" s="60">
        <v>278022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278022</v>
      </c>
      <c r="X15" s="60"/>
      <c r="Y15" s="60">
        <v>278022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947265</v>
      </c>
      <c r="I38" s="60">
        <f t="shared" si="4"/>
        <v>194279</v>
      </c>
      <c r="J38" s="60">
        <f t="shared" si="4"/>
        <v>1141544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1141544</v>
      </c>
      <c r="X38" s="60">
        <f t="shared" si="4"/>
        <v>0</v>
      </c>
      <c r="Y38" s="60">
        <f t="shared" si="4"/>
        <v>1141544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947265</v>
      </c>
      <c r="I41" s="295">
        <f t="shared" si="6"/>
        <v>194279</v>
      </c>
      <c r="J41" s="295">
        <f t="shared" si="6"/>
        <v>1141544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1141544</v>
      </c>
      <c r="X41" s="295">
        <f t="shared" si="6"/>
        <v>0</v>
      </c>
      <c r="Y41" s="295">
        <f t="shared" si="6"/>
        <v>1141544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41936</v>
      </c>
      <c r="H45" s="54">
        <f t="shared" si="7"/>
        <v>236086</v>
      </c>
      <c r="I45" s="54">
        <f t="shared" si="7"/>
        <v>0</v>
      </c>
      <c r="J45" s="54">
        <f t="shared" si="7"/>
        <v>278022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278022</v>
      </c>
      <c r="X45" s="54">
        <f t="shared" si="7"/>
        <v>0</v>
      </c>
      <c r="Y45" s="54">
        <f t="shared" si="7"/>
        <v>278022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41936</v>
      </c>
      <c r="H49" s="220">
        <f t="shared" si="9"/>
        <v>1183351</v>
      </c>
      <c r="I49" s="220">
        <f t="shared" si="9"/>
        <v>194279</v>
      </c>
      <c r="J49" s="220">
        <f t="shared" si="9"/>
        <v>1419566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1419566</v>
      </c>
      <c r="X49" s="220">
        <f t="shared" si="9"/>
        <v>0</v>
      </c>
      <c r="Y49" s="220">
        <f t="shared" si="9"/>
        <v>1419566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1823668</v>
      </c>
      <c r="F68" s="60"/>
      <c r="G68" s="60">
        <v>35490</v>
      </c>
      <c r="H68" s="60">
        <v>31173</v>
      </c>
      <c r="I68" s="60">
        <v>106602</v>
      </c>
      <c r="J68" s="60">
        <v>173265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173265</v>
      </c>
      <c r="X68" s="60"/>
      <c r="Y68" s="60">
        <v>173265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1823668</v>
      </c>
      <c r="F69" s="220">
        <f t="shared" si="12"/>
        <v>0</v>
      </c>
      <c r="G69" s="220">
        <f t="shared" si="12"/>
        <v>35490</v>
      </c>
      <c r="H69" s="220">
        <f t="shared" si="12"/>
        <v>31173</v>
      </c>
      <c r="I69" s="220">
        <f t="shared" si="12"/>
        <v>106602</v>
      </c>
      <c r="J69" s="220">
        <f t="shared" si="12"/>
        <v>173265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173265</v>
      </c>
      <c r="X69" s="220">
        <f t="shared" si="12"/>
        <v>0</v>
      </c>
      <c r="Y69" s="220">
        <f t="shared" si="12"/>
        <v>173265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947265</v>
      </c>
      <c r="I5" s="356">
        <f t="shared" si="0"/>
        <v>194279</v>
      </c>
      <c r="J5" s="358">
        <f t="shared" si="0"/>
        <v>1141544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1141544</v>
      </c>
      <c r="X5" s="356">
        <f t="shared" si="0"/>
        <v>0</v>
      </c>
      <c r="Y5" s="358">
        <f t="shared" si="0"/>
        <v>1141544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947265</v>
      </c>
      <c r="I11" s="362">
        <f t="shared" si="3"/>
        <v>194279</v>
      </c>
      <c r="J11" s="364">
        <f t="shared" si="3"/>
        <v>1141544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1141544</v>
      </c>
      <c r="X11" s="362">
        <f t="shared" si="3"/>
        <v>0</v>
      </c>
      <c r="Y11" s="364">
        <f t="shared" si="3"/>
        <v>1141544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>
        <v>947265</v>
      </c>
      <c r="I12" s="60">
        <v>194279</v>
      </c>
      <c r="J12" s="59">
        <v>1141544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1141544</v>
      </c>
      <c r="X12" s="60"/>
      <c r="Y12" s="59">
        <v>1141544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41936</v>
      </c>
      <c r="H40" s="343">
        <f t="shared" si="9"/>
        <v>236086</v>
      </c>
      <c r="I40" s="343">
        <f t="shared" si="9"/>
        <v>0</v>
      </c>
      <c r="J40" s="345">
        <f t="shared" si="9"/>
        <v>278022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278022</v>
      </c>
      <c r="X40" s="343">
        <f t="shared" si="9"/>
        <v>0</v>
      </c>
      <c r="Y40" s="345">
        <f t="shared" si="9"/>
        <v>278022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35473</v>
      </c>
      <c r="H43" s="305"/>
      <c r="I43" s="305"/>
      <c r="J43" s="370">
        <v>35473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35473</v>
      </c>
      <c r="X43" s="305"/>
      <c r="Y43" s="370">
        <v>35473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6463</v>
      </c>
      <c r="H44" s="54">
        <v>236086</v>
      </c>
      <c r="I44" s="54"/>
      <c r="J44" s="53">
        <v>242549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242549</v>
      </c>
      <c r="X44" s="54"/>
      <c r="Y44" s="53">
        <v>242549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41936</v>
      </c>
      <c r="H60" s="219">
        <f t="shared" si="14"/>
        <v>1183351</v>
      </c>
      <c r="I60" s="219">
        <f t="shared" si="14"/>
        <v>194279</v>
      </c>
      <c r="J60" s="264">
        <f t="shared" si="14"/>
        <v>1419566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1419566</v>
      </c>
      <c r="X60" s="219">
        <f t="shared" si="14"/>
        <v>0</v>
      </c>
      <c r="Y60" s="264">
        <f t="shared" si="14"/>
        <v>1419566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2013-11-05T07:54:32Z</dcterms:created>
  <dcterms:modified xsi:type="dcterms:W3CDTF">2013-11-05T07:54:36Z</dcterms:modified>
  <cp:category/>
  <cp:version/>
  <cp:contentType/>
  <cp:contentStatus/>
</cp:coreProperties>
</file>