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<sst xmlns="http://schemas.openxmlformats.org/spreadsheetml/2006/main" count="855" uniqueCount="302">
  <si>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Mbhashe(EC121)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</si>
  <si>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</si>
  <si>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</si>
  <si>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</si>
  <si>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</si>
  <si>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</si>
  <si>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</si>
  <si>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</si>
  <si>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</si>
  <si>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</si>
  <si>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</si>
  <si>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</si>
  <si>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</si>
  <si>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</si>
  <si>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</si>
  <si>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</si>
  <si>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</si>
  <si>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</si>
  <si>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</si>
  <si>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</si>
  <si>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</si>
  <si>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</si>
  <si>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</si>
  <si>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</si>
  <si>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</si>
  <si>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</si>
  <si>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</si>
  <si>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</si>
  <si>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</si>
  <si>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</si>
  <si>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</si>
  <si>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</si>
  <si>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</si>
  <si>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</si>
  <si>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</si>
  <si>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</si>
  <si>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</si>
  <si>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</si>
  <si>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</si>
  <si>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</si>
  <si>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</si>
  <si>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</si>
  <si>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</si>
  <si>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</si>
  <si>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</si>
  <si>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</si>
  <si>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</si>
  <si>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</si>
  <si>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</si>
  <si>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</si>
  <si>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</si>
  <si>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</si>
  <si>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</si>
  <si>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</si>
  <si>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</si>
  <si>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</si>
  <si>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</si>
  <si>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</si>
  <si>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</si>
  <si>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</si>
  <si>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</si>
  <si>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</si>
  <si>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</si>
  <si>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</si>
  <si>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</si>
  <si>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</si>
  <si>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</si>
  <si>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</si>
  <si>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</si>
  <si>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</si>
  <si>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Mbhashe(EC121)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</si>
  <si>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</si>
  <si>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</si>
  <si>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</si>
  <si>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</si>
  <si>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</si>
  <si>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</si>
  <si>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</si>
  <si>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</si>
  <si>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</si>
  <si>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</si>
  <si>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</si>
  <si>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</si>
  <si>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</si>
  <si>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</si>
  <si>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</si>
  <si>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</si>
  <si>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</si>
  <si>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</si>
  <si>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</si>
  <si>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</si>
  <si>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</si>
  <si>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</si>
  <si>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</si>
  <si>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</si>
  <si>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</si>
  <si>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</si>
  <si>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</si>
  <si>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</si>
  <si>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</si>
  <si>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Mbhashe(EC121)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</si>
  <si>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</si>
  <si>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</si>
  <si>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</si>
  <si>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</si>
  <si>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</si>
  <si>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</si>
  <si>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</si>
  <si>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</si>
  <si>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</si>
  <si>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</si>
  <si>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</si>
  <si>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</si>
  <si>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</si>
  <si>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</si>
  <si>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</si>
  <si>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</si>
  <si>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</si>
  <si>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</si>
  <si>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</si>
  <si>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</si>
  <si>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</si>
  <si>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</si>
  <si>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</si>
  <si>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</si>
  <si>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</si>
  <si>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</si>
  <si>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</si>
  <si>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</si>
  <si>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Mbhashe(EC121)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</si>
  <si>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</si>
  <si>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</si>
  <si>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</si>
  <si>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</si>
  <si>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</si>
  <si>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</si>
  <si>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</si>
  <si>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</si>
  <si>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</si>
  <si>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</si>
  <si>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Mbhashe(EC121)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</si>
  <si>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</si>
  <si>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</si>
  <si>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</si>
  <si>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</si>
  <si>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</si>
  <si>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</si>
  <si>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</si>
  <si>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</si>
  <si>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</si>
  <si>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</si>
  <si>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</si>
  <si>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</si>
  <si>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</si>
  <si>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</si>
  <si>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</si>
  <si>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</si>
  <si>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</si>
  <si>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</si>
  <si>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</si>
  <si>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</si>
  <si>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</si>
  <si>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</si>
  <si>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</si>
  <si>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</si>
  <si>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</si>
  <si>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</si>
  <si>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</si>
  <si>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</si>
  <si>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</si>
  <si>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</si>
  <si>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</si>
  <si>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</si>
  <si>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</si>
  <si>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Mbhashe(EC121)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</si>
  <si>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</si>
  <si>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</si>
  <si>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</si>
  <si>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</si>
  <si>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</si>
  <si>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</si>
  <si>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</si>
  <si>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</si>
  <si>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</si>
  <si>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</si>
  <si>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</si>
  <si>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</si>
  <si>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</si>
  <si>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</si>
  <si>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</si>
  <si>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</si>
  <si>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</si>
  <si>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</si>
  <si>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</si>
  <si>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</si>
  <si>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</si>
  <si>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</si>
  <si>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</si>
  <si>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</si>
  <si>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</si>
  <si>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</si>
  <si>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Mbhashe(EC121)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</si>
  <si>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</si>
  <si>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</si>
  <si>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</si>
  <si>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</si>
  <si>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</si>
  <si>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</si>
  <si>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</si>
  <si>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</si>
  <si>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</si>
  <si>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</si>
  <si>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</si>
  <si>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</si>
  <si>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</si>
  <si>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</si>
  <si>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</si>
  <si>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</si>
  <si>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</si>
  <si>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</si>
  <si>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</si>
  <si>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</si>
  <si>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</si>
  <si>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</si>
  <si>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</si>
  <si>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</si>
  <si>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Mbhashe(EC121)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</si>
  <si>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</si>
  <si>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</si>
  <si>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</si>
  <si>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</si>
  <si>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</si>
  <si>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</si>
  <si>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</si>
  <si>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</si>
  <si>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</si>
  <si>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</si>
  <si>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</si>
  <si>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</si>
  <si>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</si>
  <si>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</si>
  <si>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</si>
  <si>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</si>
  <si>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</si>
  <si>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</si>
  <si>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</si>
  <si>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</si>
  <si>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</si>
  <si>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</si>
  <si>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</si>
  <si>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</si>
  <si>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</si>
  <si>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</si>
  <si>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</si>
  <si>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</si>
  <si>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</si>
  <si>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</si>
  <si>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</si>
  <si>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</si>
  <si>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</si>
  <si>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</si>
  <si>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</si>
  <si>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Mbhashe(EC121)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</si>
  <si>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</si>
  <si>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</si>
  <si>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Mbhashe(EC121)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</si>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</sst>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-141113914</v>
      </c>
      <c r="E5" s="60">
        <v>-141113914</v>
      </c>
      <c r="F5" s="60">
        <v>0</v>
      </c>
      <c r="G5" s="60">
        <v>0</v>
      </c>
      <c r="H5" s="60">
        <v>443844</v>
      </c>
      <c r="I5" s="60">
        <v>443844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443844</v>
      </c>
      <c r="W5" s="60">
        <v>-35278479</v>
      </c>
      <c r="X5" s="60">
        <v>35722323</v>
      </c>
      <c r="Y5" s="61">
        <v>-101.26</v>
      </c>
      <c r="Z5" s="62">
        <v>-141113914</v>
      </c>
    </row>
    <row r="6" spans="1:26" ht="13.5">
      <c r="A6" s="58" t="s">
        <v>32</v>
      </c>
      <c r="B6" s="19">
        <v>0</v>
      </c>
      <c r="C6" s="19">
        <v>0</v>
      </c>
      <c r="D6" s="59">
        <v>482444</v>
      </c>
      <c r="E6" s="60">
        <v>482444</v>
      </c>
      <c r="F6" s="60">
        <v>0</v>
      </c>
      <c r="G6" s="60">
        <v>0</v>
      </c>
      <c r="H6" s="60">
        <v>70376</v>
      </c>
      <c r="I6" s="60">
        <v>70376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70376</v>
      </c>
      <c r="W6" s="60">
        <v>120611</v>
      </c>
      <c r="X6" s="60">
        <v>-50235</v>
      </c>
      <c r="Y6" s="61">
        <v>-41.65</v>
      </c>
      <c r="Z6" s="62">
        <v>482444</v>
      </c>
    </row>
    <row r="7" spans="1:26" ht="13.5">
      <c r="A7" s="58" t="s">
        <v>33</v>
      </c>
      <c r="B7" s="19">
        <v>0</v>
      </c>
      <c r="C7" s="19">
        <v>0</v>
      </c>
      <c r="D7" s="59">
        <v>1700000</v>
      </c>
      <c r="E7" s="60">
        <v>1700000</v>
      </c>
      <c r="F7" s="60">
        <v>0</v>
      </c>
      <c r="G7" s="60">
        <v>0</v>
      </c>
      <c r="H7" s="60">
        <v>121697</v>
      </c>
      <c r="I7" s="60">
        <v>121697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121697</v>
      </c>
      <c r="W7" s="60">
        <v>425000</v>
      </c>
      <c r="X7" s="60">
        <v>-303303</v>
      </c>
      <c r="Y7" s="61">
        <v>-71.37</v>
      </c>
      <c r="Z7" s="62">
        <v>1700000</v>
      </c>
    </row>
    <row r="8" spans="1:26" ht="13.5">
      <c r="A8" s="58" t="s">
        <v>34</v>
      </c>
      <c r="B8" s="19">
        <v>0</v>
      </c>
      <c r="C8" s="19">
        <v>0</v>
      </c>
      <c r="D8" s="59">
        <v>134105700</v>
      </c>
      <c r="E8" s="60">
        <v>134105700</v>
      </c>
      <c r="F8" s="60">
        <v>0</v>
      </c>
      <c r="G8" s="60">
        <v>0</v>
      </c>
      <c r="H8" s="60">
        <v>530506</v>
      </c>
      <c r="I8" s="60">
        <v>530506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530506</v>
      </c>
      <c r="W8" s="60">
        <v>33526425</v>
      </c>
      <c r="X8" s="60">
        <v>-32995919</v>
      </c>
      <c r="Y8" s="61">
        <v>-98.42</v>
      </c>
      <c r="Z8" s="62">
        <v>134105700</v>
      </c>
    </row>
    <row r="9" spans="1:26" ht="13.5">
      <c r="A9" s="58" t="s">
        <v>35</v>
      </c>
      <c r="B9" s="19">
        <v>0</v>
      </c>
      <c r="C9" s="19">
        <v>0</v>
      </c>
      <c r="D9" s="59">
        <v>22931052</v>
      </c>
      <c r="E9" s="60">
        <v>22931052</v>
      </c>
      <c r="F9" s="60">
        <v>0</v>
      </c>
      <c r="G9" s="60">
        <v>0</v>
      </c>
      <c r="H9" s="60">
        <v>-31559</v>
      </c>
      <c r="I9" s="60">
        <v>-31559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-31559</v>
      </c>
      <c r="W9" s="60">
        <v>5732763</v>
      </c>
      <c r="X9" s="60">
        <v>-5764322</v>
      </c>
      <c r="Y9" s="61">
        <v>-100.55</v>
      </c>
      <c r="Z9" s="62">
        <v>22931052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18105282</v>
      </c>
      <c r="E10" s="66">
        <f t="shared" si="0"/>
        <v>18105282</v>
      </c>
      <c r="F10" s="66">
        <f t="shared" si="0"/>
        <v>0</v>
      </c>
      <c r="G10" s="66">
        <f t="shared" si="0"/>
        <v>0</v>
      </c>
      <c r="H10" s="66">
        <f t="shared" si="0"/>
        <v>1134864</v>
      </c>
      <c r="I10" s="66">
        <f t="shared" si="0"/>
        <v>1134864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1134864</v>
      </c>
      <c r="W10" s="66">
        <f t="shared" si="0"/>
        <v>4526320</v>
      </c>
      <c r="X10" s="66">
        <f t="shared" si="0"/>
        <v>-3391456</v>
      </c>
      <c r="Y10" s="67">
        <f>+IF(W10&lt;&gt;0,(X10/W10)*100,0)</f>
        <v>-74.92744657911946</v>
      </c>
      <c r="Z10" s="68">
        <f t="shared" si="0"/>
        <v>18105282</v>
      </c>
    </row>
    <row r="11" spans="1:26" ht="13.5">
      <c r="A11" s="58" t="s">
        <v>37</v>
      </c>
      <c r="B11" s="19">
        <v>0</v>
      </c>
      <c r="C11" s="19">
        <v>0</v>
      </c>
      <c r="D11" s="59">
        <v>59384767</v>
      </c>
      <c r="E11" s="60">
        <v>59384767</v>
      </c>
      <c r="F11" s="60">
        <v>0</v>
      </c>
      <c r="G11" s="60">
        <v>0</v>
      </c>
      <c r="H11" s="60">
        <v>2980848</v>
      </c>
      <c r="I11" s="60">
        <v>2980848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2980848</v>
      </c>
      <c r="W11" s="60">
        <v>14846192</v>
      </c>
      <c r="X11" s="60">
        <v>-11865344</v>
      </c>
      <c r="Y11" s="61">
        <v>-79.92</v>
      </c>
      <c r="Z11" s="62">
        <v>59384767</v>
      </c>
    </row>
    <row r="12" spans="1:26" ht="13.5">
      <c r="A12" s="58" t="s">
        <v>38</v>
      </c>
      <c r="B12" s="19">
        <v>0</v>
      </c>
      <c r="C12" s="19">
        <v>0</v>
      </c>
      <c r="D12" s="59">
        <v>18850898</v>
      </c>
      <c r="E12" s="60">
        <v>18850898</v>
      </c>
      <c r="F12" s="60">
        <v>0</v>
      </c>
      <c r="G12" s="60">
        <v>0</v>
      </c>
      <c r="H12" s="60">
        <v>1357251</v>
      </c>
      <c r="I12" s="60">
        <v>1357251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1357251</v>
      </c>
      <c r="W12" s="60">
        <v>4712725</v>
      </c>
      <c r="X12" s="60">
        <v>-3355474</v>
      </c>
      <c r="Y12" s="61">
        <v>-71.2</v>
      </c>
      <c r="Z12" s="62">
        <v>18850898</v>
      </c>
    </row>
    <row r="13" spans="1:26" ht="13.5">
      <c r="A13" s="58" t="s">
        <v>278</v>
      </c>
      <c r="B13" s="19">
        <v>0</v>
      </c>
      <c r="C13" s="19">
        <v>0</v>
      </c>
      <c r="D13" s="59">
        <v>24692249</v>
      </c>
      <c r="E13" s="60">
        <v>24692249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6173062</v>
      </c>
      <c r="X13" s="60">
        <v>-6173062</v>
      </c>
      <c r="Y13" s="61">
        <v>-100</v>
      </c>
      <c r="Z13" s="62">
        <v>24692249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10339496</v>
      </c>
      <c r="E15" s="60">
        <v>10339496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2584874</v>
      </c>
      <c r="X15" s="60">
        <v>-2584874</v>
      </c>
      <c r="Y15" s="61">
        <v>-100</v>
      </c>
      <c r="Z15" s="62">
        <v>10339496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65561053</v>
      </c>
      <c r="E17" s="60">
        <v>65561053</v>
      </c>
      <c r="F17" s="60">
        <v>0</v>
      </c>
      <c r="G17" s="60">
        <v>0</v>
      </c>
      <c r="H17" s="60">
        <v>6107548</v>
      </c>
      <c r="I17" s="60">
        <v>6107548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6107548</v>
      </c>
      <c r="W17" s="60">
        <v>16390263</v>
      </c>
      <c r="X17" s="60">
        <v>-10282715</v>
      </c>
      <c r="Y17" s="61">
        <v>-62.74</v>
      </c>
      <c r="Z17" s="62">
        <v>65561053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178828463</v>
      </c>
      <c r="E18" s="73">
        <f t="shared" si="1"/>
        <v>178828463</v>
      </c>
      <c r="F18" s="73">
        <f t="shared" si="1"/>
        <v>0</v>
      </c>
      <c r="G18" s="73">
        <f t="shared" si="1"/>
        <v>0</v>
      </c>
      <c r="H18" s="73">
        <f t="shared" si="1"/>
        <v>10445647</v>
      </c>
      <c r="I18" s="73">
        <f t="shared" si="1"/>
        <v>10445647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10445647</v>
      </c>
      <c r="W18" s="73">
        <f t="shared" si="1"/>
        <v>44707116</v>
      </c>
      <c r="X18" s="73">
        <f t="shared" si="1"/>
        <v>-34261469</v>
      </c>
      <c r="Y18" s="67">
        <f>+IF(W18&lt;&gt;0,(X18/W18)*100,0)</f>
        <v>-76.63538171417721</v>
      </c>
      <c r="Z18" s="74">
        <f t="shared" si="1"/>
        <v>178828463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-160723181</v>
      </c>
      <c r="E19" s="77">
        <f t="shared" si="2"/>
        <v>-160723181</v>
      </c>
      <c r="F19" s="77">
        <f t="shared" si="2"/>
        <v>0</v>
      </c>
      <c r="G19" s="77">
        <f t="shared" si="2"/>
        <v>0</v>
      </c>
      <c r="H19" s="77">
        <f t="shared" si="2"/>
        <v>-9310783</v>
      </c>
      <c r="I19" s="77">
        <f t="shared" si="2"/>
        <v>-9310783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-9310783</v>
      </c>
      <c r="W19" s="77">
        <f>IF(E10=E18,0,W10-W18)</f>
        <v>-40180796</v>
      </c>
      <c r="X19" s="77">
        <f t="shared" si="2"/>
        <v>30870013</v>
      </c>
      <c r="Y19" s="78">
        <f>+IF(W19&lt;&gt;0,(X19/W19)*100,0)</f>
        <v>-76.82777862340009</v>
      </c>
      <c r="Z19" s="79">
        <f t="shared" si="2"/>
        <v>-160723181</v>
      </c>
    </row>
    <row r="20" spans="1:26" ht="13.5">
      <c r="A20" s="58" t="s">
        <v>46</v>
      </c>
      <c r="B20" s="19">
        <v>0</v>
      </c>
      <c r="C20" s="19">
        <v>0</v>
      </c>
      <c r="D20" s="59">
        <v>62853300</v>
      </c>
      <c r="E20" s="60">
        <v>62853300</v>
      </c>
      <c r="F20" s="60">
        <v>0</v>
      </c>
      <c r="G20" s="60">
        <v>0</v>
      </c>
      <c r="H20" s="60">
        <v>3000000</v>
      </c>
      <c r="I20" s="60">
        <v>3000000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3000000</v>
      </c>
      <c r="W20" s="60">
        <v>15713325</v>
      </c>
      <c r="X20" s="60">
        <v>-12713325</v>
      </c>
      <c r="Y20" s="61">
        <v>-80.91</v>
      </c>
      <c r="Z20" s="62">
        <v>62853300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-97869881</v>
      </c>
      <c r="E22" s="88">
        <f t="shared" si="3"/>
        <v>-97869881</v>
      </c>
      <c r="F22" s="88">
        <f t="shared" si="3"/>
        <v>0</v>
      </c>
      <c r="G22" s="88">
        <f t="shared" si="3"/>
        <v>0</v>
      </c>
      <c r="H22" s="88">
        <f t="shared" si="3"/>
        <v>-6310783</v>
      </c>
      <c r="I22" s="88">
        <f t="shared" si="3"/>
        <v>-6310783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-6310783</v>
      </c>
      <c r="W22" s="88">
        <f t="shared" si="3"/>
        <v>-24467471</v>
      </c>
      <c r="X22" s="88">
        <f t="shared" si="3"/>
        <v>18156688</v>
      </c>
      <c r="Y22" s="89">
        <f>+IF(W22&lt;&gt;0,(X22/W22)*100,0)</f>
        <v>-74.20745691289467</v>
      </c>
      <c r="Z22" s="90">
        <f t="shared" si="3"/>
        <v>-97869881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-97869881</v>
      </c>
      <c r="E24" s="77">
        <f t="shared" si="4"/>
        <v>-97869881</v>
      </c>
      <c r="F24" s="77">
        <f t="shared" si="4"/>
        <v>0</v>
      </c>
      <c r="G24" s="77">
        <f t="shared" si="4"/>
        <v>0</v>
      </c>
      <c r="H24" s="77">
        <f t="shared" si="4"/>
        <v>-6310783</v>
      </c>
      <c r="I24" s="77">
        <f t="shared" si="4"/>
        <v>-6310783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-6310783</v>
      </c>
      <c r="W24" s="77">
        <f t="shared" si="4"/>
        <v>-24467471</v>
      </c>
      <c r="X24" s="77">
        <f t="shared" si="4"/>
        <v>18156688</v>
      </c>
      <c r="Y24" s="78">
        <f>+IF(W24&lt;&gt;0,(X24/W24)*100,0)</f>
        <v>-74.20745691289467</v>
      </c>
      <c r="Z24" s="79">
        <f t="shared" si="4"/>
        <v>-97869881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75042370</v>
      </c>
      <c r="E27" s="100">
        <v>75042370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18760593</v>
      </c>
      <c r="X27" s="100">
        <v>-18760593</v>
      </c>
      <c r="Y27" s="101">
        <v>-100</v>
      </c>
      <c r="Z27" s="102">
        <v>75042370</v>
      </c>
    </row>
    <row r="28" spans="1:26" ht="13.5">
      <c r="A28" s="103" t="s">
        <v>46</v>
      </c>
      <c r="B28" s="19">
        <v>0</v>
      </c>
      <c r="C28" s="19">
        <v>0</v>
      </c>
      <c r="D28" s="59">
        <v>75042370</v>
      </c>
      <c r="E28" s="60">
        <v>75042370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18760593</v>
      </c>
      <c r="X28" s="60">
        <v>-18760593</v>
      </c>
      <c r="Y28" s="61">
        <v>-100</v>
      </c>
      <c r="Z28" s="62">
        <v>75042370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75042370</v>
      </c>
      <c r="E32" s="100">
        <f t="shared" si="5"/>
        <v>75042370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18760593</v>
      </c>
      <c r="X32" s="100">
        <f t="shared" si="5"/>
        <v>-18760593</v>
      </c>
      <c r="Y32" s="101">
        <f>+IF(W32&lt;&gt;0,(X32/W32)*100,0)</f>
        <v>-100</v>
      </c>
      <c r="Z32" s="102">
        <f t="shared" si="5"/>
        <v>75042370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0</v>
      </c>
      <c r="E35" s="60">
        <v>0</v>
      </c>
      <c r="F35" s="60">
        <v>-104503</v>
      </c>
      <c r="G35" s="60">
        <v>59591251</v>
      </c>
      <c r="H35" s="60">
        <v>0</v>
      </c>
      <c r="I35" s="60">
        <v>59591251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59591251</v>
      </c>
      <c r="W35" s="60">
        <v>0</v>
      </c>
      <c r="X35" s="60">
        <v>59591251</v>
      </c>
      <c r="Y35" s="61">
        <v>0</v>
      </c>
      <c r="Z35" s="62">
        <v>0</v>
      </c>
    </row>
    <row r="36" spans="1:26" ht="13.5">
      <c r="A36" s="58" t="s">
        <v>57</v>
      </c>
      <c r="B36" s="19">
        <v>0</v>
      </c>
      <c r="C36" s="19">
        <v>0</v>
      </c>
      <c r="D36" s="59">
        <v>0</v>
      </c>
      <c r="E36" s="60">
        <v>0</v>
      </c>
      <c r="F36" s="60">
        <v>7378793</v>
      </c>
      <c r="G36" s="60">
        <v>8375399</v>
      </c>
      <c r="H36" s="60">
        <v>0</v>
      </c>
      <c r="I36" s="60">
        <v>8375399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8375399</v>
      </c>
      <c r="W36" s="60">
        <v>0</v>
      </c>
      <c r="X36" s="60">
        <v>8375399</v>
      </c>
      <c r="Y36" s="61">
        <v>0</v>
      </c>
      <c r="Z36" s="62">
        <v>0</v>
      </c>
    </row>
    <row r="37" spans="1:26" ht="13.5">
      <c r="A37" s="58" t="s">
        <v>58</v>
      </c>
      <c r="B37" s="19">
        <v>0</v>
      </c>
      <c r="C37" s="19">
        <v>0</v>
      </c>
      <c r="D37" s="59">
        <v>0</v>
      </c>
      <c r="E37" s="60">
        <v>0</v>
      </c>
      <c r="F37" s="60">
        <v>7274290</v>
      </c>
      <c r="G37" s="60">
        <v>67966650</v>
      </c>
      <c r="H37" s="60">
        <v>0</v>
      </c>
      <c r="I37" s="60">
        <v>67966650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67966650</v>
      </c>
      <c r="W37" s="60">
        <v>0</v>
      </c>
      <c r="X37" s="60">
        <v>67966650</v>
      </c>
      <c r="Y37" s="61">
        <v>0</v>
      </c>
      <c r="Z37" s="62">
        <v>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63026590</v>
      </c>
      <c r="E42" s="60">
        <v>63026590</v>
      </c>
      <c r="F42" s="60">
        <v>0</v>
      </c>
      <c r="G42" s="60">
        <v>76364057</v>
      </c>
      <c r="H42" s="60">
        <v>0</v>
      </c>
      <c r="I42" s="60">
        <v>76364057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76364057</v>
      </c>
      <c r="W42" s="60">
        <v>28299081</v>
      </c>
      <c r="X42" s="60">
        <v>48064976</v>
      </c>
      <c r="Y42" s="61">
        <v>169.85</v>
      </c>
      <c r="Z42" s="62">
        <v>63026590</v>
      </c>
    </row>
    <row r="43" spans="1:26" ht="13.5">
      <c r="A43" s="58" t="s">
        <v>63</v>
      </c>
      <c r="B43" s="19">
        <v>0</v>
      </c>
      <c r="C43" s="19">
        <v>0</v>
      </c>
      <c r="D43" s="59">
        <v>-62853302</v>
      </c>
      <c r="E43" s="60">
        <v>-62853302</v>
      </c>
      <c r="F43" s="60">
        <v>0</v>
      </c>
      <c r="G43" s="60">
        <v>-8375399</v>
      </c>
      <c r="H43" s="60">
        <v>0</v>
      </c>
      <c r="I43" s="60">
        <v>-8375399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-8375399</v>
      </c>
      <c r="W43" s="60">
        <v>-18760593</v>
      </c>
      <c r="X43" s="60">
        <v>10385194</v>
      </c>
      <c r="Y43" s="61">
        <v>-55.36</v>
      </c>
      <c r="Z43" s="62">
        <v>-62853302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173288</v>
      </c>
      <c r="E45" s="100">
        <v>173288</v>
      </c>
      <c r="F45" s="100">
        <v>0</v>
      </c>
      <c r="G45" s="100">
        <v>67988658</v>
      </c>
      <c r="H45" s="100">
        <v>0</v>
      </c>
      <c r="I45" s="100">
        <v>67988658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67988658</v>
      </c>
      <c r="W45" s="100">
        <v>9538488</v>
      </c>
      <c r="X45" s="100">
        <v>58450170</v>
      </c>
      <c r="Y45" s="101">
        <v>612.78</v>
      </c>
      <c r="Z45" s="102">
        <v>173288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1756392</v>
      </c>
      <c r="C51" s="52">
        <v>0</v>
      </c>
      <c r="D51" s="129">
        <v>768626</v>
      </c>
      <c r="E51" s="54">
        <v>300740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2825758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-3.6363902048382197</v>
      </c>
      <c r="E58" s="7">
        <f t="shared" si="6"/>
        <v>-3.6363902048382197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193.72389249737466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193.72389249737466</v>
      </c>
      <c r="W58" s="7">
        <f t="shared" si="6"/>
        <v>-0.7369303508392488</v>
      </c>
      <c r="X58" s="7">
        <f t="shared" si="6"/>
        <v>0</v>
      </c>
      <c r="Y58" s="7">
        <f t="shared" si="6"/>
        <v>0</v>
      </c>
      <c r="Z58" s="8">
        <f t="shared" si="6"/>
        <v>-3.6363902048382197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-3.3333580415039727</v>
      </c>
      <c r="E59" s="10">
        <f t="shared" si="7"/>
        <v>-3.3333580415039727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192.72875154333505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192.72875154333505</v>
      </c>
      <c r="W59" s="10">
        <f t="shared" si="7"/>
        <v>-0.3925339298216343</v>
      </c>
      <c r="X59" s="10">
        <f t="shared" si="7"/>
        <v>0</v>
      </c>
      <c r="Y59" s="10">
        <f t="shared" si="7"/>
        <v>0</v>
      </c>
      <c r="Z59" s="11">
        <f t="shared" si="7"/>
        <v>-3.3333580415039727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84.99991708882274</v>
      </c>
      <c r="E60" s="13">
        <f t="shared" si="7"/>
        <v>84.99991708882274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200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200</v>
      </c>
      <c r="W60" s="13">
        <f t="shared" si="7"/>
        <v>99.99834177645488</v>
      </c>
      <c r="X60" s="13">
        <f t="shared" si="7"/>
        <v>0</v>
      </c>
      <c r="Y60" s="13">
        <f t="shared" si="7"/>
        <v>0</v>
      </c>
      <c r="Z60" s="14">
        <f t="shared" si="7"/>
        <v>84.99991708882274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84.99991708882274</v>
      </c>
      <c r="E64" s="13">
        <f t="shared" si="7"/>
        <v>84.99991708882274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200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200</v>
      </c>
      <c r="W64" s="13">
        <f t="shared" si="7"/>
        <v>99.99834177645488</v>
      </c>
      <c r="X64" s="13">
        <f t="shared" si="7"/>
        <v>0</v>
      </c>
      <c r="Y64" s="13">
        <f t="shared" si="7"/>
        <v>0</v>
      </c>
      <c r="Z64" s="14">
        <f t="shared" si="7"/>
        <v>84.99991708882274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-140631470</v>
      </c>
      <c r="E67" s="26">
        <v>-140631470</v>
      </c>
      <c r="F67" s="26"/>
      <c r="G67" s="26"/>
      <c r="H67" s="26">
        <v>514220</v>
      </c>
      <c r="I67" s="26">
        <v>514220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514220</v>
      </c>
      <c r="W67" s="26">
        <v>-35157868</v>
      </c>
      <c r="X67" s="26"/>
      <c r="Y67" s="25"/>
      <c r="Z67" s="27">
        <v>-140631470</v>
      </c>
    </row>
    <row r="68" spans="1:26" ht="13.5" hidden="1">
      <c r="A68" s="37" t="s">
        <v>31</v>
      </c>
      <c r="B68" s="19"/>
      <c r="C68" s="19"/>
      <c r="D68" s="20">
        <v>-141113914</v>
      </c>
      <c r="E68" s="21">
        <v>-141113914</v>
      </c>
      <c r="F68" s="21"/>
      <c r="G68" s="21"/>
      <c r="H68" s="21">
        <v>443844</v>
      </c>
      <c r="I68" s="21">
        <v>443844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443844</v>
      </c>
      <c r="W68" s="21">
        <v>-35278479</v>
      </c>
      <c r="X68" s="21"/>
      <c r="Y68" s="20"/>
      <c r="Z68" s="23">
        <v>-141113914</v>
      </c>
    </row>
    <row r="69" spans="1:26" ht="13.5" hidden="1">
      <c r="A69" s="38" t="s">
        <v>32</v>
      </c>
      <c r="B69" s="19"/>
      <c r="C69" s="19"/>
      <c r="D69" s="20">
        <v>482444</v>
      </c>
      <c r="E69" s="21">
        <v>482444</v>
      </c>
      <c r="F69" s="21"/>
      <c r="G69" s="21"/>
      <c r="H69" s="21">
        <v>70376</v>
      </c>
      <c r="I69" s="21">
        <v>70376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70376</v>
      </c>
      <c r="W69" s="21">
        <v>120611</v>
      </c>
      <c r="X69" s="21"/>
      <c r="Y69" s="20"/>
      <c r="Z69" s="23">
        <v>482444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482444</v>
      </c>
      <c r="E73" s="21">
        <v>482444</v>
      </c>
      <c r="F73" s="21"/>
      <c r="G73" s="21"/>
      <c r="H73" s="21">
        <v>70376</v>
      </c>
      <c r="I73" s="21">
        <v>70376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70376</v>
      </c>
      <c r="W73" s="21">
        <v>120611</v>
      </c>
      <c r="X73" s="21"/>
      <c r="Y73" s="20"/>
      <c r="Z73" s="23">
        <v>482444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5113909</v>
      </c>
      <c r="E76" s="34">
        <v>5113909</v>
      </c>
      <c r="F76" s="34"/>
      <c r="G76" s="34">
        <v>996167</v>
      </c>
      <c r="H76" s="34"/>
      <c r="I76" s="34">
        <v>996167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996167</v>
      </c>
      <c r="W76" s="34">
        <v>259089</v>
      </c>
      <c r="X76" s="34"/>
      <c r="Y76" s="33"/>
      <c r="Z76" s="35">
        <v>5113909</v>
      </c>
    </row>
    <row r="77" spans="1:26" ht="13.5" hidden="1">
      <c r="A77" s="37" t="s">
        <v>31</v>
      </c>
      <c r="B77" s="19"/>
      <c r="C77" s="19"/>
      <c r="D77" s="20">
        <v>4703832</v>
      </c>
      <c r="E77" s="21">
        <v>4703832</v>
      </c>
      <c r="F77" s="21"/>
      <c r="G77" s="21">
        <v>855415</v>
      </c>
      <c r="H77" s="21"/>
      <c r="I77" s="21">
        <v>855415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855415</v>
      </c>
      <c r="W77" s="21">
        <v>138480</v>
      </c>
      <c r="X77" s="21"/>
      <c r="Y77" s="20"/>
      <c r="Z77" s="23">
        <v>4703832</v>
      </c>
    </row>
    <row r="78" spans="1:26" ht="13.5" hidden="1">
      <c r="A78" s="38" t="s">
        <v>32</v>
      </c>
      <c r="B78" s="19"/>
      <c r="C78" s="19"/>
      <c r="D78" s="20">
        <v>410077</v>
      </c>
      <c r="E78" s="21">
        <v>410077</v>
      </c>
      <c r="F78" s="21"/>
      <c r="G78" s="21">
        <v>140752</v>
      </c>
      <c r="H78" s="21"/>
      <c r="I78" s="21">
        <v>140752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140752</v>
      </c>
      <c r="W78" s="21">
        <v>120609</v>
      </c>
      <c r="X78" s="21"/>
      <c r="Y78" s="20"/>
      <c r="Z78" s="23">
        <v>410077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410077</v>
      </c>
      <c r="E82" s="21">
        <v>410077</v>
      </c>
      <c r="F82" s="21"/>
      <c r="G82" s="21">
        <v>140752</v>
      </c>
      <c r="H82" s="21"/>
      <c r="I82" s="21">
        <v>140752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140752</v>
      </c>
      <c r="W82" s="21">
        <v>120609</v>
      </c>
      <c r="X82" s="21"/>
      <c r="Y82" s="20"/>
      <c r="Z82" s="23">
        <v>410077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8920000</v>
      </c>
      <c r="F5" s="358">
        <f t="shared" si="0"/>
        <v>8920000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2230000</v>
      </c>
      <c r="Y5" s="358">
        <f t="shared" si="0"/>
        <v>-2230000</v>
      </c>
      <c r="Z5" s="359">
        <f>+IF(X5&lt;&gt;0,+(Y5/X5)*100,0)</f>
        <v>-100</v>
      </c>
      <c r="AA5" s="360">
        <f>+AA6+AA8+AA11+AA13+AA15</f>
        <v>8920000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8120000</v>
      </c>
      <c r="F6" s="59">
        <f t="shared" si="1"/>
        <v>8120000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2030000</v>
      </c>
      <c r="Y6" s="59">
        <f t="shared" si="1"/>
        <v>-2030000</v>
      </c>
      <c r="Z6" s="61">
        <f>+IF(X6&lt;&gt;0,+(Y6/X6)*100,0)</f>
        <v>-100</v>
      </c>
      <c r="AA6" s="62">
        <f t="shared" si="1"/>
        <v>8120000</v>
      </c>
    </row>
    <row r="7" spans="1:27" ht="13.5">
      <c r="A7" s="291" t="s">
        <v>228</v>
      </c>
      <c r="B7" s="142"/>
      <c r="C7" s="60"/>
      <c r="D7" s="340"/>
      <c r="E7" s="60">
        <v>8120000</v>
      </c>
      <c r="F7" s="59">
        <v>8120000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2030000</v>
      </c>
      <c r="Y7" s="59">
        <v>-2030000</v>
      </c>
      <c r="Z7" s="61">
        <v>-100</v>
      </c>
      <c r="AA7" s="62">
        <v>8120000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800000</v>
      </c>
      <c r="F8" s="59">
        <f t="shared" si="2"/>
        <v>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200000</v>
      </c>
      <c r="Y8" s="59">
        <f t="shared" si="2"/>
        <v>-200000</v>
      </c>
      <c r="Z8" s="61">
        <f>+IF(X8&lt;&gt;0,+(Y8/X8)*100,0)</f>
        <v>-100</v>
      </c>
      <c r="AA8" s="62">
        <f>SUM(AA9:AA10)</f>
        <v>800000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800000</v>
      </c>
      <c r="F10" s="59">
        <v>800000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200000</v>
      </c>
      <c r="Y10" s="59">
        <v>-200000</v>
      </c>
      <c r="Z10" s="61">
        <v>-100</v>
      </c>
      <c r="AA10" s="62">
        <v>800000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</v>
      </c>
      <c r="F22" s="345">
        <f t="shared" si="6"/>
        <v>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125000</v>
      </c>
      <c r="Y22" s="345">
        <f t="shared" si="6"/>
        <v>-125000</v>
      </c>
      <c r="Z22" s="336">
        <f>+IF(X22&lt;&gt;0,+(Y22/X22)*100,0)</f>
        <v>-100</v>
      </c>
      <c r="AA22" s="350">
        <f>SUM(AA23:AA32)</f>
        <v>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500000</v>
      </c>
      <c r="F25" s="59">
        <v>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125000</v>
      </c>
      <c r="Y25" s="59">
        <v>-125000</v>
      </c>
      <c r="Z25" s="61">
        <v>-100</v>
      </c>
      <c r="AA25" s="62">
        <v>500000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2699804</v>
      </c>
      <c r="F40" s="345">
        <f t="shared" si="9"/>
        <v>2699804</v>
      </c>
      <c r="G40" s="345">
        <f t="shared" si="9"/>
        <v>26909</v>
      </c>
      <c r="H40" s="343">
        <f t="shared" si="9"/>
        <v>0</v>
      </c>
      <c r="I40" s="343">
        <f t="shared" si="9"/>
        <v>0</v>
      </c>
      <c r="J40" s="345">
        <f t="shared" si="9"/>
        <v>26909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26909</v>
      </c>
      <c r="X40" s="343">
        <f t="shared" si="9"/>
        <v>674951</v>
      </c>
      <c r="Y40" s="345">
        <f t="shared" si="9"/>
        <v>-648042</v>
      </c>
      <c r="Z40" s="336">
        <f>+IF(X40&lt;&gt;0,+(Y40/X40)*100,0)</f>
        <v>-96.01319206875758</v>
      </c>
      <c r="AA40" s="350">
        <f>SUM(AA41:AA49)</f>
        <v>2699804</v>
      </c>
    </row>
    <row r="41" spans="1:27" ht="13.5">
      <c r="A41" s="361" t="s">
        <v>247</v>
      </c>
      <c r="B41" s="142"/>
      <c r="C41" s="362"/>
      <c r="D41" s="363"/>
      <c r="E41" s="362">
        <v>867644</v>
      </c>
      <c r="F41" s="364">
        <v>867644</v>
      </c>
      <c r="G41" s="364">
        <v>26909</v>
      </c>
      <c r="H41" s="362"/>
      <c r="I41" s="362"/>
      <c r="J41" s="364">
        <v>26909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26909</v>
      </c>
      <c r="X41" s="362">
        <v>216911</v>
      </c>
      <c r="Y41" s="364">
        <v>-190002</v>
      </c>
      <c r="Z41" s="365">
        <v>-87.59</v>
      </c>
      <c r="AA41" s="366">
        <v>867644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174000</v>
      </c>
      <c r="F44" s="53">
        <v>174000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43500</v>
      </c>
      <c r="Y44" s="53">
        <v>-43500</v>
      </c>
      <c r="Z44" s="94">
        <v>-100</v>
      </c>
      <c r="AA44" s="95">
        <v>174000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933920</v>
      </c>
      <c r="F48" s="53">
        <v>933920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233480</v>
      </c>
      <c r="Y48" s="53">
        <v>-233480</v>
      </c>
      <c r="Z48" s="94">
        <v>-100</v>
      </c>
      <c r="AA48" s="95">
        <v>933920</v>
      </c>
    </row>
    <row r="49" spans="1:27" ht="13.5">
      <c r="A49" s="361" t="s">
        <v>93</v>
      </c>
      <c r="B49" s="136"/>
      <c r="C49" s="54"/>
      <c r="D49" s="368"/>
      <c r="E49" s="54">
        <v>724240</v>
      </c>
      <c r="F49" s="53">
        <v>724240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181060</v>
      </c>
      <c r="Y49" s="53">
        <v>-181060</v>
      </c>
      <c r="Z49" s="94">
        <v>-100</v>
      </c>
      <c r="AA49" s="95">
        <v>724240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12119804</v>
      </c>
      <c r="F60" s="264">
        <f t="shared" si="14"/>
        <v>12119804</v>
      </c>
      <c r="G60" s="264">
        <f t="shared" si="14"/>
        <v>26909</v>
      </c>
      <c r="H60" s="219">
        <f t="shared" si="14"/>
        <v>0</v>
      </c>
      <c r="I60" s="219">
        <f t="shared" si="14"/>
        <v>0</v>
      </c>
      <c r="J60" s="264">
        <f t="shared" si="14"/>
        <v>26909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26909</v>
      </c>
      <c r="X60" s="219">
        <f t="shared" si="14"/>
        <v>3029951</v>
      </c>
      <c r="Y60" s="264">
        <f t="shared" si="14"/>
        <v>-3003042</v>
      </c>
      <c r="Z60" s="337">
        <f>+IF(X60&lt;&gt;0,+(Y60/X60)*100,0)</f>
        <v>-99.11189982940319</v>
      </c>
      <c r="AA60" s="232">
        <f>+AA57+AA54+AA51+AA40+AA37+AA34+AA22+AA5</f>
        <v>12119804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9256561</v>
      </c>
      <c r="F5" s="100">
        <f t="shared" si="0"/>
        <v>9256561</v>
      </c>
      <c r="G5" s="100">
        <f t="shared" si="0"/>
        <v>0</v>
      </c>
      <c r="H5" s="100">
        <f t="shared" si="0"/>
        <v>0</v>
      </c>
      <c r="I5" s="100">
        <f t="shared" si="0"/>
        <v>582995</v>
      </c>
      <c r="J5" s="100">
        <f t="shared" si="0"/>
        <v>582995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582995</v>
      </c>
      <c r="X5" s="100">
        <f t="shared" si="0"/>
        <v>2314140</v>
      </c>
      <c r="Y5" s="100">
        <f t="shared" si="0"/>
        <v>-1731145</v>
      </c>
      <c r="Z5" s="137">
        <f>+IF(X5&lt;&gt;0,+(Y5/X5)*100,0)</f>
        <v>-74.80727181587976</v>
      </c>
      <c r="AA5" s="153">
        <f>SUM(AA6:AA8)</f>
        <v>9256561</v>
      </c>
    </row>
    <row r="6" spans="1:27" ht="13.5">
      <c r="A6" s="138" t="s">
        <v>75</v>
      </c>
      <c r="B6" s="136"/>
      <c r="C6" s="155"/>
      <c r="D6" s="155"/>
      <c r="E6" s="156">
        <v>8357000</v>
      </c>
      <c r="F6" s="60">
        <v>8357000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2089250</v>
      </c>
      <c r="Y6" s="60">
        <v>-2089250</v>
      </c>
      <c r="Z6" s="140">
        <v>-100</v>
      </c>
      <c r="AA6" s="155">
        <v>8357000</v>
      </c>
    </row>
    <row r="7" spans="1:27" ht="13.5">
      <c r="A7" s="138" t="s">
        <v>76</v>
      </c>
      <c r="B7" s="136"/>
      <c r="C7" s="157"/>
      <c r="D7" s="157"/>
      <c r="E7" s="158">
        <v>360000</v>
      </c>
      <c r="F7" s="159">
        <v>360000</v>
      </c>
      <c r="G7" s="159"/>
      <c r="H7" s="159"/>
      <c r="I7" s="159">
        <v>534805</v>
      </c>
      <c r="J7" s="159">
        <v>534805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534805</v>
      </c>
      <c r="X7" s="159">
        <v>90000</v>
      </c>
      <c r="Y7" s="159">
        <v>444805</v>
      </c>
      <c r="Z7" s="141">
        <v>494.23</v>
      </c>
      <c r="AA7" s="157">
        <v>360000</v>
      </c>
    </row>
    <row r="8" spans="1:27" ht="13.5">
      <c r="A8" s="138" t="s">
        <v>77</v>
      </c>
      <c r="B8" s="136"/>
      <c r="C8" s="155"/>
      <c r="D8" s="155"/>
      <c r="E8" s="156">
        <v>539561</v>
      </c>
      <c r="F8" s="60">
        <v>539561</v>
      </c>
      <c r="G8" s="60"/>
      <c r="H8" s="60"/>
      <c r="I8" s="60">
        <v>48190</v>
      </c>
      <c r="J8" s="60">
        <v>48190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48190</v>
      </c>
      <c r="X8" s="60">
        <v>134890</v>
      </c>
      <c r="Y8" s="60">
        <v>-86700</v>
      </c>
      <c r="Z8" s="140">
        <v>-64.27</v>
      </c>
      <c r="AA8" s="155">
        <v>539561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3631090</v>
      </c>
      <c r="F9" s="100">
        <f t="shared" si="1"/>
        <v>3631090</v>
      </c>
      <c r="G9" s="100">
        <f t="shared" si="1"/>
        <v>0</v>
      </c>
      <c r="H9" s="100">
        <f t="shared" si="1"/>
        <v>0</v>
      </c>
      <c r="I9" s="100">
        <f t="shared" si="1"/>
        <v>76584</v>
      </c>
      <c r="J9" s="100">
        <f t="shared" si="1"/>
        <v>76584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76584</v>
      </c>
      <c r="X9" s="100">
        <f t="shared" si="1"/>
        <v>907772</v>
      </c>
      <c r="Y9" s="100">
        <f t="shared" si="1"/>
        <v>-831188</v>
      </c>
      <c r="Z9" s="137">
        <f>+IF(X9&lt;&gt;0,+(Y9/X9)*100,0)</f>
        <v>-91.56352035533152</v>
      </c>
      <c r="AA9" s="153">
        <f>SUM(AA10:AA14)</f>
        <v>3631090</v>
      </c>
    </row>
    <row r="10" spans="1:27" ht="13.5">
      <c r="A10" s="138" t="s">
        <v>79</v>
      </c>
      <c r="B10" s="136"/>
      <c r="C10" s="155"/>
      <c r="D10" s="155"/>
      <c r="E10" s="156">
        <v>859445</v>
      </c>
      <c r="F10" s="60">
        <v>859445</v>
      </c>
      <c r="G10" s="60"/>
      <c r="H10" s="60"/>
      <c r="I10" s="60">
        <v>17098</v>
      </c>
      <c r="J10" s="60">
        <v>17098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17098</v>
      </c>
      <c r="X10" s="60">
        <v>214861</v>
      </c>
      <c r="Y10" s="60">
        <v>-197763</v>
      </c>
      <c r="Z10" s="140">
        <v>-92.04</v>
      </c>
      <c r="AA10" s="155">
        <v>859445</v>
      </c>
    </row>
    <row r="11" spans="1:27" ht="13.5">
      <c r="A11" s="138" t="s">
        <v>80</v>
      </c>
      <c r="B11" s="136"/>
      <c r="C11" s="155"/>
      <c r="D11" s="155"/>
      <c r="E11" s="156">
        <v>367873</v>
      </c>
      <c r="F11" s="60">
        <v>367873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91968</v>
      </c>
      <c r="Y11" s="60">
        <v>-91968</v>
      </c>
      <c r="Z11" s="140">
        <v>-100</v>
      </c>
      <c r="AA11" s="155">
        <v>367873</v>
      </c>
    </row>
    <row r="12" spans="1:27" ht="13.5">
      <c r="A12" s="138" t="s">
        <v>81</v>
      </c>
      <c r="B12" s="136"/>
      <c r="C12" s="155"/>
      <c r="D12" s="155"/>
      <c r="E12" s="156">
        <v>2403772</v>
      </c>
      <c r="F12" s="60">
        <v>2403772</v>
      </c>
      <c r="G12" s="60"/>
      <c r="H12" s="60"/>
      <c r="I12" s="60">
        <v>59486</v>
      </c>
      <c r="J12" s="60">
        <v>59486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59486</v>
      </c>
      <c r="X12" s="60">
        <v>600943</v>
      </c>
      <c r="Y12" s="60">
        <v>-541457</v>
      </c>
      <c r="Z12" s="140">
        <v>-90.1</v>
      </c>
      <c r="AA12" s="155">
        <v>2403772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67588487</v>
      </c>
      <c r="F15" s="100">
        <f t="shared" si="2"/>
        <v>67588487</v>
      </c>
      <c r="G15" s="100">
        <f t="shared" si="2"/>
        <v>0</v>
      </c>
      <c r="H15" s="100">
        <f t="shared" si="2"/>
        <v>0</v>
      </c>
      <c r="I15" s="100">
        <f t="shared" si="2"/>
        <v>3403111</v>
      </c>
      <c r="J15" s="100">
        <f t="shared" si="2"/>
        <v>3403111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3403111</v>
      </c>
      <c r="X15" s="100">
        <f t="shared" si="2"/>
        <v>16897122</v>
      </c>
      <c r="Y15" s="100">
        <f t="shared" si="2"/>
        <v>-13494011</v>
      </c>
      <c r="Z15" s="137">
        <f>+IF(X15&lt;&gt;0,+(Y15/X15)*100,0)</f>
        <v>-79.85981873126087</v>
      </c>
      <c r="AA15" s="153">
        <f>SUM(AA16:AA18)</f>
        <v>67588487</v>
      </c>
    </row>
    <row r="16" spans="1:27" ht="13.5">
      <c r="A16" s="138" t="s">
        <v>85</v>
      </c>
      <c r="B16" s="136"/>
      <c r="C16" s="155"/>
      <c r="D16" s="155"/>
      <c r="E16" s="156">
        <v>1374487</v>
      </c>
      <c r="F16" s="60">
        <v>1374487</v>
      </c>
      <c r="G16" s="60"/>
      <c r="H16" s="60"/>
      <c r="I16" s="60">
        <v>3111</v>
      </c>
      <c r="J16" s="60">
        <v>3111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3111</v>
      </c>
      <c r="X16" s="60">
        <v>343622</v>
      </c>
      <c r="Y16" s="60">
        <v>-340511</v>
      </c>
      <c r="Z16" s="140">
        <v>-99.09</v>
      </c>
      <c r="AA16" s="155">
        <v>1374487</v>
      </c>
    </row>
    <row r="17" spans="1:27" ht="13.5">
      <c r="A17" s="138" t="s">
        <v>86</v>
      </c>
      <c r="B17" s="136"/>
      <c r="C17" s="155"/>
      <c r="D17" s="155"/>
      <c r="E17" s="156">
        <v>66214000</v>
      </c>
      <c r="F17" s="60">
        <v>66214000</v>
      </c>
      <c r="G17" s="60"/>
      <c r="H17" s="60"/>
      <c r="I17" s="60">
        <v>3400000</v>
      </c>
      <c r="J17" s="60">
        <v>3400000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3400000</v>
      </c>
      <c r="X17" s="60">
        <v>16553500</v>
      </c>
      <c r="Y17" s="60">
        <v>-13153500</v>
      </c>
      <c r="Z17" s="140">
        <v>-79.46</v>
      </c>
      <c r="AA17" s="155">
        <v>66214000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482444</v>
      </c>
      <c r="F19" s="100">
        <f t="shared" si="3"/>
        <v>482444</v>
      </c>
      <c r="G19" s="100">
        <f t="shared" si="3"/>
        <v>0</v>
      </c>
      <c r="H19" s="100">
        <f t="shared" si="3"/>
        <v>0</v>
      </c>
      <c r="I19" s="100">
        <f t="shared" si="3"/>
        <v>72174</v>
      </c>
      <c r="J19" s="100">
        <f t="shared" si="3"/>
        <v>72174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72174</v>
      </c>
      <c r="X19" s="100">
        <f t="shared" si="3"/>
        <v>120611</v>
      </c>
      <c r="Y19" s="100">
        <f t="shared" si="3"/>
        <v>-48437</v>
      </c>
      <c r="Z19" s="137">
        <f>+IF(X19&lt;&gt;0,+(Y19/X19)*100,0)</f>
        <v>-40.15968692739468</v>
      </c>
      <c r="AA19" s="153">
        <f>SUM(AA20:AA23)</f>
        <v>482444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>
        <v>1798</v>
      </c>
      <c r="J22" s="159">
        <v>1798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1798</v>
      </c>
      <c r="X22" s="159"/>
      <c r="Y22" s="159">
        <v>1798</v>
      </c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482444</v>
      </c>
      <c r="F23" s="60">
        <v>482444</v>
      </c>
      <c r="G23" s="60"/>
      <c r="H23" s="60"/>
      <c r="I23" s="60">
        <v>70376</v>
      </c>
      <c r="J23" s="60">
        <v>70376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70376</v>
      </c>
      <c r="X23" s="60">
        <v>120611</v>
      </c>
      <c r="Y23" s="60">
        <v>-50235</v>
      </c>
      <c r="Z23" s="140">
        <v>-41.65</v>
      </c>
      <c r="AA23" s="155">
        <v>482444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80958582</v>
      </c>
      <c r="F25" s="73">
        <f t="shared" si="4"/>
        <v>80958582</v>
      </c>
      <c r="G25" s="73">
        <f t="shared" si="4"/>
        <v>0</v>
      </c>
      <c r="H25" s="73">
        <f t="shared" si="4"/>
        <v>0</v>
      </c>
      <c r="I25" s="73">
        <f t="shared" si="4"/>
        <v>4134864</v>
      </c>
      <c r="J25" s="73">
        <f t="shared" si="4"/>
        <v>4134864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4134864</v>
      </c>
      <c r="X25" s="73">
        <f t="shared" si="4"/>
        <v>20239645</v>
      </c>
      <c r="Y25" s="73">
        <f t="shared" si="4"/>
        <v>-16104781</v>
      </c>
      <c r="Z25" s="170">
        <f>+IF(X25&lt;&gt;0,+(Y25/X25)*100,0)</f>
        <v>-79.57047171528947</v>
      </c>
      <c r="AA25" s="168">
        <f>+AA5+AA9+AA15+AA19+AA24</f>
        <v>80958582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93050373</v>
      </c>
      <c r="F28" s="100">
        <f t="shared" si="5"/>
        <v>93050373</v>
      </c>
      <c r="G28" s="100">
        <f t="shared" si="5"/>
        <v>0</v>
      </c>
      <c r="H28" s="100">
        <f t="shared" si="5"/>
        <v>0</v>
      </c>
      <c r="I28" s="100">
        <f t="shared" si="5"/>
        <v>6456026</v>
      </c>
      <c r="J28" s="100">
        <f t="shared" si="5"/>
        <v>6456026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6456026</v>
      </c>
      <c r="X28" s="100">
        <f t="shared" si="5"/>
        <v>23262593</v>
      </c>
      <c r="Y28" s="100">
        <f t="shared" si="5"/>
        <v>-16806567</v>
      </c>
      <c r="Z28" s="137">
        <f>+IF(X28&lt;&gt;0,+(Y28/X28)*100,0)</f>
        <v>-72.24717811982525</v>
      </c>
      <c r="AA28" s="153">
        <f>SUM(AA29:AA31)</f>
        <v>93050373</v>
      </c>
    </row>
    <row r="29" spans="1:27" ht="13.5">
      <c r="A29" s="138" t="s">
        <v>75</v>
      </c>
      <c r="B29" s="136"/>
      <c r="C29" s="155"/>
      <c r="D29" s="155"/>
      <c r="E29" s="156">
        <v>41447721</v>
      </c>
      <c r="F29" s="60">
        <v>41447721</v>
      </c>
      <c r="G29" s="60"/>
      <c r="H29" s="60"/>
      <c r="I29" s="60">
        <v>2156065</v>
      </c>
      <c r="J29" s="60">
        <v>2156065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2156065</v>
      </c>
      <c r="X29" s="60">
        <v>10361930</v>
      </c>
      <c r="Y29" s="60">
        <v>-8205865</v>
      </c>
      <c r="Z29" s="140">
        <v>-79.19</v>
      </c>
      <c r="AA29" s="155">
        <v>41447721</v>
      </c>
    </row>
    <row r="30" spans="1:27" ht="13.5">
      <c r="A30" s="138" t="s">
        <v>76</v>
      </c>
      <c r="B30" s="136"/>
      <c r="C30" s="157"/>
      <c r="D30" s="157"/>
      <c r="E30" s="158">
        <v>32701835</v>
      </c>
      <c r="F30" s="159">
        <v>32701835</v>
      </c>
      <c r="G30" s="159"/>
      <c r="H30" s="159"/>
      <c r="I30" s="159">
        <v>3347602</v>
      </c>
      <c r="J30" s="159">
        <v>3347602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3347602</v>
      </c>
      <c r="X30" s="159">
        <v>8175459</v>
      </c>
      <c r="Y30" s="159">
        <v>-4827857</v>
      </c>
      <c r="Z30" s="141">
        <v>-59.05</v>
      </c>
      <c r="AA30" s="157">
        <v>32701835</v>
      </c>
    </row>
    <row r="31" spans="1:27" ht="13.5">
      <c r="A31" s="138" t="s">
        <v>77</v>
      </c>
      <c r="B31" s="136"/>
      <c r="C31" s="155"/>
      <c r="D31" s="155"/>
      <c r="E31" s="156">
        <v>18900817</v>
      </c>
      <c r="F31" s="60">
        <v>18900817</v>
      </c>
      <c r="G31" s="60"/>
      <c r="H31" s="60"/>
      <c r="I31" s="60">
        <v>952359</v>
      </c>
      <c r="J31" s="60">
        <v>952359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952359</v>
      </c>
      <c r="X31" s="60">
        <v>4725204</v>
      </c>
      <c r="Y31" s="60">
        <v>-3772845</v>
      </c>
      <c r="Z31" s="140">
        <v>-79.85</v>
      </c>
      <c r="AA31" s="155">
        <v>18900817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23624830</v>
      </c>
      <c r="F32" s="100">
        <f t="shared" si="6"/>
        <v>23624830</v>
      </c>
      <c r="G32" s="100">
        <f t="shared" si="6"/>
        <v>0</v>
      </c>
      <c r="H32" s="100">
        <f t="shared" si="6"/>
        <v>0</v>
      </c>
      <c r="I32" s="100">
        <f t="shared" si="6"/>
        <v>2149311</v>
      </c>
      <c r="J32" s="100">
        <f t="shared" si="6"/>
        <v>2149311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2149311</v>
      </c>
      <c r="X32" s="100">
        <f t="shared" si="6"/>
        <v>5906208</v>
      </c>
      <c r="Y32" s="100">
        <f t="shared" si="6"/>
        <v>-3756897</v>
      </c>
      <c r="Z32" s="137">
        <f>+IF(X32&lt;&gt;0,+(Y32/X32)*100,0)</f>
        <v>-63.60929042797002</v>
      </c>
      <c r="AA32" s="153">
        <f>SUM(AA33:AA37)</f>
        <v>23624830</v>
      </c>
    </row>
    <row r="33" spans="1:27" ht="13.5">
      <c r="A33" s="138" t="s">
        <v>79</v>
      </c>
      <c r="B33" s="136"/>
      <c r="C33" s="155"/>
      <c r="D33" s="155"/>
      <c r="E33" s="156">
        <v>1905415</v>
      </c>
      <c r="F33" s="60">
        <v>1905415</v>
      </c>
      <c r="G33" s="60"/>
      <c r="H33" s="60"/>
      <c r="I33" s="60">
        <v>350816</v>
      </c>
      <c r="J33" s="60">
        <v>350816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350816</v>
      </c>
      <c r="X33" s="60">
        <v>476354</v>
      </c>
      <c r="Y33" s="60">
        <v>-125538</v>
      </c>
      <c r="Z33" s="140">
        <v>-26.35</v>
      </c>
      <c r="AA33" s="155">
        <v>1905415</v>
      </c>
    </row>
    <row r="34" spans="1:27" ht="13.5">
      <c r="A34" s="138" t="s">
        <v>80</v>
      </c>
      <c r="B34" s="136"/>
      <c r="C34" s="155"/>
      <c r="D34" s="155"/>
      <c r="E34" s="156">
        <v>1038936</v>
      </c>
      <c r="F34" s="60">
        <v>1038936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259734</v>
      </c>
      <c r="Y34" s="60">
        <v>-259734</v>
      </c>
      <c r="Z34" s="140">
        <v>-100</v>
      </c>
      <c r="AA34" s="155">
        <v>1038936</v>
      </c>
    </row>
    <row r="35" spans="1:27" ht="13.5">
      <c r="A35" s="138" t="s">
        <v>81</v>
      </c>
      <c r="B35" s="136"/>
      <c r="C35" s="155"/>
      <c r="D35" s="155"/>
      <c r="E35" s="156">
        <v>13587051</v>
      </c>
      <c r="F35" s="60">
        <v>13587051</v>
      </c>
      <c r="G35" s="60"/>
      <c r="H35" s="60"/>
      <c r="I35" s="60">
        <v>1327584</v>
      </c>
      <c r="J35" s="60">
        <v>1327584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1327584</v>
      </c>
      <c r="X35" s="60">
        <v>3396763</v>
      </c>
      <c r="Y35" s="60">
        <v>-2069179</v>
      </c>
      <c r="Z35" s="140">
        <v>-60.92</v>
      </c>
      <c r="AA35" s="155">
        <v>13587051</v>
      </c>
    </row>
    <row r="36" spans="1:27" ht="13.5">
      <c r="A36" s="138" t="s">
        <v>82</v>
      </c>
      <c r="B36" s="136"/>
      <c r="C36" s="155"/>
      <c r="D36" s="155"/>
      <c r="E36" s="156">
        <v>7093428</v>
      </c>
      <c r="F36" s="60">
        <v>7093428</v>
      </c>
      <c r="G36" s="60"/>
      <c r="H36" s="60"/>
      <c r="I36" s="60">
        <v>470911</v>
      </c>
      <c r="J36" s="60">
        <v>470911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470911</v>
      </c>
      <c r="X36" s="60">
        <v>1773357</v>
      </c>
      <c r="Y36" s="60">
        <v>-1302446</v>
      </c>
      <c r="Z36" s="140">
        <v>-73.45</v>
      </c>
      <c r="AA36" s="155">
        <v>7093428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50296875</v>
      </c>
      <c r="F38" s="100">
        <f t="shared" si="7"/>
        <v>50296875</v>
      </c>
      <c r="G38" s="100">
        <f t="shared" si="7"/>
        <v>0</v>
      </c>
      <c r="H38" s="100">
        <f t="shared" si="7"/>
        <v>0</v>
      </c>
      <c r="I38" s="100">
        <f t="shared" si="7"/>
        <v>1284488</v>
      </c>
      <c r="J38" s="100">
        <f t="shared" si="7"/>
        <v>1284488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1284488</v>
      </c>
      <c r="X38" s="100">
        <f t="shared" si="7"/>
        <v>12574219</v>
      </c>
      <c r="Y38" s="100">
        <f t="shared" si="7"/>
        <v>-11289731</v>
      </c>
      <c r="Z38" s="137">
        <f>+IF(X38&lt;&gt;0,+(Y38/X38)*100,0)</f>
        <v>-89.78474925559989</v>
      </c>
      <c r="AA38" s="153">
        <f>SUM(AA39:AA41)</f>
        <v>50296875</v>
      </c>
    </row>
    <row r="39" spans="1:27" ht="13.5">
      <c r="A39" s="138" t="s">
        <v>85</v>
      </c>
      <c r="B39" s="136"/>
      <c r="C39" s="155"/>
      <c r="D39" s="155"/>
      <c r="E39" s="156">
        <v>10694553</v>
      </c>
      <c r="F39" s="60">
        <v>10694553</v>
      </c>
      <c r="G39" s="60"/>
      <c r="H39" s="60"/>
      <c r="I39" s="60">
        <v>746104</v>
      </c>
      <c r="J39" s="60">
        <v>746104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746104</v>
      </c>
      <c r="X39" s="60">
        <v>2673638</v>
      </c>
      <c r="Y39" s="60">
        <v>-1927534</v>
      </c>
      <c r="Z39" s="140">
        <v>-72.09</v>
      </c>
      <c r="AA39" s="155">
        <v>10694553</v>
      </c>
    </row>
    <row r="40" spans="1:27" ht="13.5">
      <c r="A40" s="138" t="s">
        <v>86</v>
      </c>
      <c r="B40" s="136"/>
      <c r="C40" s="155"/>
      <c r="D40" s="155"/>
      <c r="E40" s="156">
        <v>39602322</v>
      </c>
      <c r="F40" s="60">
        <v>39602322</v>
      </c>
      <c r="G40" s="60"/>
      <c r="H40" s="60"/>
      <c r="I40" s="60">
        <v>521008</v>
      </c>
      <c r="J40" s="60">
        <v>521008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521008</v>
      </c>
      <c r="X40" s="60">
        <v>9900581</v>
      </c>
      <c r="Y40" s="60">
        <v>-9379573</v>
      </c>
      <c r="Z40" s="140">
        <v>-94.74</v>
      </c>
      <c r="AA40" s="155">
        <v>39602322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>
        <v>17376</v>
      </c>
      <c r="J41" s="60">
        <v>17376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17376</v>
      </c>
      <c r="X41" s="60"/>
      <c r="Y41" s="60">
        <v>17376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11856385</v>
      </c>
      <c r="F42" s="100">
        <f t="shared" si="8"/>
        <v>11856385</v>
      </c>
      <c r="G42" s="100">
        <f t="shared" si="8"/>
        <v>0</v>
      </c>
      <c r="H42" s="100">
        <f t="shared" si="8"/>
        <v>0</v>
      </c>
      <c r="I42" s="100">
        <f t="shared" si="8"/>
        <v>555822</v>
      </c>
      <c r="J42" s="100">
        <f t="shared" si="8"/>
        <v>555822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555822</v>
      </c>
      <c r="X42" s="100">
        <f t="shared" si="8"/>
        <v>2964096</v>
      </c>
      <c r="Y42" s="100">
        <f t="shared" si="8"/>
        <v>-2408274</v>
      </c>
      <c r="Z42" s="137">
        <f>+IF(X42&lt;&gt;0,+(Y42/X42)*100,0)</f>
        <v>-81.24817819665759</v>
      </c>
      <c r="AA42" s="153">
        <f>SUM(AA43:AA46)</f>
        <v>11856385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>
        <v>62792</v>
      </c>
      <c r="J45" s="159">
        <v>62792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62792</v>
      </c>
      <c r="X45" s="159"/>
      <c r="Y45" s="159">
        <v>62792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11856385</v>
      </c>
      <c r="F46" s="60">
        <v>11856385</v>
      </c>
      <c r="G46" s="60"/>
      <c r="H46" s="60"/>
      <c r="I46" s="60">
        <v>493030</v>
      </c>
      <c r="J46" s="60">
        <v>493030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493030</v>
      </c>
      <c r="X46" s="60">
        <v>2964096</v>
      </c>
      <c r="Y46" s="60">
        <v>-2471066</v>
      </c>
      <c r="Z46" s="140">
        <v>-83.37</v>
      </c>
      <c r="AA46" s="155">
        <v>11856385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178828463</v>
      </c>
      <c r="F48" s="73">
        <f t="shared" si="9"/>
        <v>178828463</v>
      </c>
      <c r="G48" s="73">
        <f t="shared" si="9"/>
        <v>0</v>
      </c>
      <c r="H48" s="73">
        <f t="shared" si="9"/>
        <v>0</v>
      </c>
      <c r="I48" s="73">
        <f t="shared" si="9"/>
        <v>10445647</v>
      </c>
      <c r="J48" s="73">
        <f t="shared" si="9"/>
        <v>10445647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10445647</v>
      </c>
      <c r="X48" s="73">
        <f t="shared" si="9"/>
        <v>44707116</v>
      </c>
      <c r="Y48" s="73">
        <f t="shared" si="9"/>
        <v>-34261469</v>
      </c>
      <c r="Z48" s="170">
        <f>+IF(X48&lt;&gt;0,+(Y48/X48)*100,0)</f>
        <v>-76.63538171417721</v>
      </c>
      <c r="AA48" s="168">
        <f>+AA28+AA32+AA38+AA42+AA47</f>
        <v>178828463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-97869881</v>
      </c>
      <c r="F49" s="173">
        <f t="shared" si="10"/>
        <v>-97869881</v>
      </c>
      <c r="G49" s="173">
        <f t="shared" si="10"/>
        <v>0</v>
      </c>
      <c r="H49" s="173">
        <f t="shared" si="10"/>
        <v>0</v>
      </c>
      <c r="I49" s="173">
        <f t="shared" si="10"/>
        <v>-6310783</v>
      </c>
      <c r="J49" s="173">
        <f t="shared" si="10"/>
        <v>-6310783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-6310783</v>
      </c>
      <c r="X49" s="173">
        <f>IF(F25=F48,0,X25-X48)</f>
        <v>-24467471</v>
      </c>
      <c r="Y49" s="173">
        <f t="shared" si="10"/>
        <v>18156688</v>
      </c>
      <c r="Z49" s="174">
        <f>+IF(X49&lt;&gt;0,+(Y49/X49)*100,0)</f>
        <v>-74.20745691289467</v>
      </c>
      <c r="AA49" s="171">
        <f>+AA25-AA48</f>
        <v>-97869881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-141113914</v>
      </c>
      <c r="F5" s="60">
        <v>-141113914</v>
      </c>
      <c r="G5" s="60">
        <v>0</v>
      </c>
      <c r="H5" s="60">
        <v>0</v>
      </c>
      <c r="I5" s="60">
        <v>443844</v>
      </c>
      <c r="J5" s="60">
        <v>443844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443844</v>
      </c>
      <c r="X5" s="60">
        <v>-35278479</v>
      </c>
      <c r="Y5" s="60">
        <v>35722323</v>
      </c>
      <c r="Z5" s="140">
        <v>-101.26</v>
      </c>
      <c r="AA5" s="155">
        <v>-141113914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482444</v>
      </c>
      <c r="F10" s="54">
        <v>482444</v>
      </c>
      <c r="G10" s="54">
        <v>0</v>
      </c>
      <c r="H10" s="54">
        <v>0</v>
      </c>
      <c r="I10" s="54">
        <v>70376</v>
      </c>
      <c r="J10" s="54">
        <v>70376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70376</v>
      </c>
      <c r="X10" s="54">
        <v>120611</v>
      </c>
      <c r="Y10" s="54">
        <v>-50235</v>
      </c>
      <c r="Z10" s="184">
        <v>-41.65</v>
      </c>
      <c r="AA10" s="130">
        <v>482444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864532</v>
      </c>
      <c r="F12" s="60">
        <v>864532</v>
      </c>
      <c r="G12" s="60">
        <v>0</v>
      </c>
      <c r="H12" s="60">
        <v>0</v>
      </c>
      <c r="I12" s="60">
        <v>53094</v>
      </c>
      <c r="J12" s="60">
        <v>53094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53094</v>
      </c>
      <c r="X12" s="60">
        <v>216133</v>
      </c>
      <c r="Y12" s="60">
        <v>-163039</v>
      </c>
      <c r="Z12" s="140">
        <v>-75.43</v>
      </c>
      <c r="AA12" s="155">
        <v>864532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1700000</v>
      </c>
      <c r="F13" s="60">
        <v>1700000</v>
      </c>
      <c r="G13" s="60">
        <v>0</v>
      </c>
      <c r="H13" s="60">
        <v>0</v>
      </c>
      <c r="I13" s="60">
        <v>121697</v>
      </c>
      <c r="J13" s="60">
        <v>121697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121697</v>
      </c>
      <c r="X13" s="60">
        <v>425000</v>
      </c>
      <c r="Y13" s="60">
        <v>-303303</v>
      </c>
      <c r="Z13" s="140">
        <v>-71.37</v>
      </c>
      <c r="AA13" s="155">
        <v>1700000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635664</v>
      </c>
      <c r="F16" s="60">
        <v>635664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158916</v>
      </c>
      <c r="Y16" s="60">
        <v>-158916</v>
      </c>
      <c r="Z16" s="140">
        <v>-100</v>
      </c>
      <c r="AA16" s="155">
        <v>635664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1584000</v>
      </c>
      <c r="F17" s="60">
        <v>1584000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396000</v>
      </c>
      <c r="Y17" s="60">
        <v>-396000</v>
      </c>
      <c r="Z17" s="140">
        <v>-100</v>
      </c>
      <c r="AA17" s="155">
        <v>1584000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134105700</v>
      </c>
      <c r="F19" s="60">
        <v>134105700</v>
      </c>
      <c r="G19" s="60">
        <v>0</v>
      </c>
      <c r="H19" s="60">
        <v>0</v>
      </c>
      <c r="I19" s="60">
        <v>530506</v>
      </c>
      <c r="J19" s="60">
        <v>530506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530506</v>
      </c>
      <c r="X19" s="60">
        <v>33526425</v>
      </c>
      <c r="Y19" s="60">
        <v>-32995919</v>
      </c>
      <c r="Z19" s="140">
        <v>-98.42</v>
      </c>
      <c r="AA19" s="155">
        <v>134105700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19486856</v>
      </c>
      <c r="F20" s="54">
        <v>19486856</v>
      </c>
      <c r="G20" s="54">
        <v>0</v>
      </c>
      <c r="H20" s="54">
        <v>0</v>
      </c>
      <c r="I20" s="54">
        <v>-84653</v>
      </c>
      <c r="J20" s="54">
        <v>-84653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-84653</v>
      </c>
      <c r="X20" s="54">
        <v>4871714</v>
      </c>
      <c r="Y20" s="54">
        <v>-4956367</v>
      </c>
      <c r="Z20" s="184">
        <v>-101.74</v>
      </c>
      <c r="AA20" s="130">
        <v>19486856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360000</v>
      </c>
      <c r="F21" s="60">
        <v>360000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90000</v>
      </c>
      <c r="Y21" s="60">
        <v>-90000</v>
      </c>
      <c r="Z21" s="140">
        <v>-100</v>
      </c>
      <c r="AA21" s="155">
        <v>360000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18105282</v>
      </c>
      <c r="F22" s="190">
        <f t="shared" si="0"/>
        <v>18105282</v>
      </c>
      <c r="G22" s="190">
        <f t="shared" si="0"/>
        <v>0</v>
      </c>
      <c r="H22" s="190">
        <f t="shared" si="0"/>
        <v>0</v>
      </c>
      <c r="I22" s="190">
        <f t="shared" si="0"/>
        <v>1134864</v>
      </c>
      <c r="J22" s="190">
        <f t="shared" si="0"/>
        <v>1134864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1134864</v>
      </c>
      <c r="X22" s="190">
        <f t="shared" si="0"/>
        <v>4526320</v>
      </c>
      <c r="Y22" s="190">
        <f t="shared" si="0"/>
        <v>-3391456</v>
      </c>
      <c r="Z22" s="191">
        <f>+IF(X22&lt;&gt;0,+(Y22/X22)*100,0)</f>
        <v>-74.92744657911946</v>
      </c>
      <c r="AA22" s="188">
        <f>SUM(AA5:AA21)</f>
        <v>18105282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59384767</v>
      </c>
      <c r="F25" s="60">
        <v>59384767</v>
      </c>
      <c r="G25" s="60">
        <v>0</v>
      </c>
      <c r="H25" s="60">
        <v>0</v>
      </c>
      <c r="I25" s="60">
        <v>2980848</v>
      </c>
      <c r="J25" s="60">
        <v>2980848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2980848</v>
      </c>
      <c r="X25" s="60">
        <v>14846192</v>
      </c>
      <c r="Y25" s="60">
        <v>-11865344</v>
      </c>
      <c r="Z25" s="140">
        <v>-79.92</v>
      </c>
      <c r="AA25" s="155">
        <v>59384767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18850898</v>
      </c>
      <c r="F26" s="60">
        <v>18850898</v>
      </c>
      <c r="G26" s="60">
        <v>0</v>
      </c>
      <c r="H26" s="60">
        <v>0</v>
      </c>
      <c r="I26" s="60">
        <v>1357251</v>
      </c>
      <c r="J26" s="60">
        <v>1357251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1357251</v>
      </c>
      <c r="X26" s="60">
        <v>4712725</v>
      </c>
      <c r="Y26" s="60">
        <v>-3355474</v>
      </c>
      <c r="Z26" s="140">
        <v>-71.2</v>
      </c>
      <c r="AA26" s="155">
        <v>18850898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2815277</v>
      </c>
      <c r="F27" s="60">
        <v>2815277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703819</v>
      </c>
      <c r="Y27" s="60">
        <v>-703819</v>
      </c>
      <c r="Z27" s="140">
        <v>-100</v>
      </c>
      <c r="AA27" s="155">
        <v>2815277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24692249</v>
      </c>
      <c r="F28" s="60">
        <v>24692249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6173062</v>
      </c>
      <c r="Y28" s="60">
        <v>-6173062</v>
      </c>
      <c r="Z28" s="140">
        <v>-100</v>
      </c>
      <c r="AA28" s="155">
        <v>24692249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10339496</v>
      </c>
      <c r="F31" s="60">
        <v>10339496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2584874</v>
      </c>
      <c r="Y31" s="60">
        <v>-2584874</v>
      </c>
      <c r="Z31" s="140">
        <v>-100</v>
      </c>
      <c r="AA31" s="155">
        <v>10339496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62745776</v>
      </c>
      <c r="F34" s="60">
        <v>62745776</v>
      </c>
      <c r="G34" s="60">
        <v>0</v>
      </c>
      <c r="H34" s="60">
        <v>0</v>
      </c>
      <c r="I34" s="60">
        <v>6107548</v>
      </c>
      <c r="J34" s="60">
        <v>6107548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6107548</v>
      </c>
      <c r="X34" s="60">
        <v>15686444</v>
      </c>
      <c r="Y34" s="60">
        <v>-9578896</v>
      </c>
      <c r="Z34" s="140">
        <v>-61.06</v>
      </c>
      <c r="AA34" s="155">
        <v>62745776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178828463</v>
      </c>
      <c r="F36" s="190">
        <f t="shared" si="1"/>
        <v>178828463</v>
      </c>
      <c r="G36" s="190">
        <f t="shared" si="1"/>
        <v>0</v>
      </c>
      <c r="H36" s="190">
        <f t="shared" si="1"/>
        <v>0</v>
      </c>
      <c r="I36" s="190">
        <f t="shared" si="1"/>
        <v>10445647</v>
      </c>
      <c r="J36" s="190">
        <f t="shared" si="1"/>
        <v>10445647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10445647</v>
      </c>
      <c r="X36" s="190">
        <f t="shared" si="1"/>
        <v>44707116</v>
      </c>
      <c r="Y36" s="190">
        <f t="shared" si="1"/>
        <v>-34261469</v>
      </c>
      <c r="Z36" s="191">
        <f>+IF(X36&lt;&gt;0,+(Y36/X36)*100,0)</f>
        <v>-76.63538171417721</v>
      </c>
      <c r="AA36" s="188">
        <f>SUM(AA25:AA35)</f>
        <v>178828463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-160723181</v>
      </c>
      <c r="F38" s="106">
        <f t="shared" si="2"/>
        <v>-160723181</v>
      </c>
      <c r="G38" s="106">
        <f t="shared" si="2"/>
        <v>0</v>
      </c>
      <c r="H38" s="106">
        <f t="shared" si="2"/>
        <v>0</v>
      </c>
      <c r="I38" s="106">
        <f t="shared" si="2"/>
        <v>-9310783</v>
      </c>
      <c r="J38" s="106">
        <f t="shared" si="2"/>
        <v>-9310783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-9310783</v>
      </c>
      <c r="X38" s="106">
        <f>IF(F22=F36,0,X22-X36)</f>
        <v>-40180796</v>
      </c>
      <c r="Y38" s="106">
        <f t="shared" si="2"/>
        <v>30870013</v>
      </c>
      <c r="Z38" s="201">
        <f>+IF(X38&lt;&gt;0,+(Y38/X38)*100,0)</f>
        <v>-76.82777862340009</v>
      </c>
      <c r="AA38" s="199">
        <f>+AA22-AA36</f>
        <v>-160723181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62853300</v>
      </c>
      <c r="F39" s="60">
        <v>62853300</v>
      </c>
      <c r="G39" s="60">
        <v>0</v>
      </c>
      <c r="H39" s="60">
        <v>0</v>
      </c>
      <c r="I39" s="60">
        <v>3000000</v>
      </c>
      <c r="J39" s="60">
        <v>3000000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3000000</v>
      </c>
      <c r="X39" s="60">
        <v>15713325</v>
      </c>
      <c r="Y39" s="60">
        <v>-12713325</v>
      </c>
      <c r="Z39" s="140">
        <v>-80.91</v>
      </c>
      <c r="AA39" s="155">
        <v>62853300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-97869881</v>
      </c>
      <c r="F42" s="88">
        <f t="shared" si="3"/>
        <v>-97869881</v>
      </c>
      <c r="G42" s="88">
        <f t="shared" si="3"/>
        <v>0</v>
      </c>
      <c r="H42" s="88">
        <f t="shared" si="3"/>
        <v>0</v>
      </c>
      <c r="I42" s="88">
        <f t="shared" si="3"/>
        <v>-6310783</v>
      </c>
      <c r="J42" s="88">
        <f t="shared" si="3"/>
        <v>-6310783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-6310783</v>
      </c>
      <c r="X42" s="88">
        <f t="shared" si="3"/>
        <v>-24467471</v>
      </c>
      <c r="Y42" s="88">
        <f t="shared" si="3"/>
        <v>18156688</v>
      </c>
      <c r="Z42" s="208">
        <f>+IF(X42&lt;&gt;0,+(Y42/X42)*100,0)</f>
        <v>-74.20745691289467</v>
      </c>
      <c r="AA42" s="206">
        <f>SUM(AA38:AA41)</f>
        <v>-97869881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-97869881</v>
      </c>
      <c r="F44" s="77">
        <f t="shared" si="4"/>
        <v>-97869881</v>
      </c>
      <c r="G44" s="77">
        <f t="shared" si="4"/>
        <v>0</v>
      </c>
      <c r="H44" s="77">
        <f t="shared" si="4"/>
        <v>0</v>
      </c>
      <c r="I44" s="77">
        <f t="shared" si="4"/>
        <v>-6310783</v>
      </c>
      <c r="J44" s="77">
        <f t="shared" si="4"/>
        <v>-6310783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-6310783</v>
      </c>
      <c r="X44" s="77">
        <f t="shared" si="4"/>
        <v>-24467471</v>
      </c>
      <c r="Y44" s="77">
        <f t="shared" si="4"/>
        <v>18156688</v>
      </c>
      <c r="Z44" s="212">
        <f>+IF(X44&lt;&gt;0,+(Y44/X44)*100,0)</f>
        <v>-74.20745691289467</v>
      </c>
      <c r="AA44" s="210">
        <f>+AA42-AA43</f>
        <v>-97869881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-97869881</v>
      </c>
      <c r="F46" s="88">
        <f t="shared" si="5"/>
        <v>-97869881</v>
      </c>
      <c r="G46" s="88">
        <f t="shared" si="5"/>
        <v>0</v>
      </c>
      <c r="H46" s="88">
        <f t="shared" si="5"/>
        <v>0</v>
      </c>
      <c r="I46" s="88">
        <f t="shared" si="5"/>
        <v>-6310783</v>
      </c>
      <c r="J46" s="88">
        <f t="shared" si="5"/>
        <v>-6310783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-6310783</v>
      </c>
      <c r="X46" s="88">
        <f t="shared" si="5"/>
        <v>-24467471</v>
      </c>
      <c r="Y46" s="88">
        <f t="shared" si="5"/>
        <v>18156688</v>
      </c>
      <c r="Z46" s="208">
        <f>+IF(X46&lt;&gt;0,+(Y46/X46)*100,0)</f>
        <v>-74.20745691289467</v>
      </c>
      <c r="AA46" s="206">
        <f>SUM(AA44:AA45)</f>
        <v>-97869881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-97869881</v>
      </c>
      <c r="F48" s="219">
        <f t="shared" si="6"/>
        <v>-97869881</v>
      </c>
      <c r="G48" s="219">
        <f t="shared" si="6"/>
        <v>0</v>
      </c>
      <c r="H48" s="220">
        <f t="shared" si="6"/>
        <v>0</v>
      </c>
      <c r="I48" s="220">
        <f t="shared" si="6"/>
        <v>-6310783</v>
      </c>
      <c r="J48" s="220">
        <f t="shared" si="6"/>
        <v>-6310783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-6310783</v>
      </c>
      <c r="X48" s="220">
        <f t="shared" si="6"/>
        <v>-24467471</v>
      </c>
      <c r="Y48" s="220">
        <f t="shared" si="6"/>
        <v>18156688</v>
      </c>
      <c r="Z48" s="221">
        <f>+IF(X48&lt;&gt;0,+(Y48/X48)*100,0)</f>
        <v>-74.20745691289467</v>
      </c>
      <c r="AA48" s="222">
        <f>SUM(AA46:AA47)</f>
        <v>-97869881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3971130</v>
      </c>
      <c r="F5" s="100">
        <f t="shared" si="0"/>
        <v>3971130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992783</v>
      </c>
      <c r="Y5" s="100">
        <f t="shared" si="0"/>
        <v>-992783</v>
      </c>
      <c r="Z5" s="137">
        <f>+IF(X5&lt;&gt;0,+(Y5/X5)*100,0)</f>
        <v>-100</v>
      </c>
      <c r="AA5" s="153">
        <f>SUM(AA6:AA8)</f>
        <v>3971130</v>
      </c>
    </row>
    <row r="6" spans="1:27" ht="13.5">
      <c r="A6" s="138" t="s">
        <v>75</v>
      </c>
      <c r="B6" s="136"/>
      <c r="C6" s="155"/>
      <c r="D6" s="155"/>
      <c r="E6" s="156">
        <v>500000</v>
      </c>
      <c r="F6" s="60">
        <v>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125000</v>
      </c>
      <c r="Y6" s="60">
        <v>-125000</v>
      </c>
      <c r="Z6" s="140">
        <v>-100</v>
      </c>
      <c r="AA6" s="62">
        <v>500000</v>
      </c>
    </row>
    <row r="7" spans="1:27" ht="13.5">
      <c r="A7" s="138" t="s">
        <v>76</v>
      </c>
      <c r="B7" s="136"/>
      <c r="C7" s="157"/>
      <c r="D7" s="157"/>
      <c r="E7" s="158">
        <v>1021130</v>
      </c>
      <c r="F7" s="159">
        <v>1021130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255283</v>
      </c>
      <c r="Y7" s="159">
        <v>-255283</v>
      </c>
      <c r="Z7" s="141">
        <v>-100</v>
      </c>
      <c r="AA7" s="225">
        <v>1021130</v>
      </c>
    </row>
    <row r="8" spans="1:27" ht="13.5">
      <c r="A8" s="138" t="s">
        <v>77</v>
      </c>
      <c r="B8" s="136"/>
      <c r="C8" s="155"/>
      <c r="D8" s="155"/>
      <c r="E8" s="156">
        <v>2450000</v>
      </c>
      <c r="F8" s="60">
        <v>2450000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612500</v>
      </c>
      <c r="Y8" s="60">
        <v>-612500</v>
      </c>
      <c r="Z8" s="140">
        <v>-100</v>
      </c>
      <c r="AA8" s="62">
        <v>2450000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2482435</v>
      </c>
      <c r="F9" s="100">
        <f t="shared" si="1"/>
        <v>2482435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620609</v>
      </c>
      <c r="Y9" s="100">
        <f t="shared" si="1"/>
        <v>-620609</v>
      </c>
      <c r="Z9" s="137">
        <f>+IF(X9&lt;&gt;0,+(Y9/X9)*100,0)</f>
        <v>-100</v>
      </c>
      <c r="AA9" s="102">
        <f>SUM(AA10:AA14)</f>
        <v>2482435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2482435</v>
      </c>
      <c r="F12" s="60">
        <v>2482435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620609</v>
      </c>
      <c r="Y12" s="60">
        <v>-620609</v>
      </c>
      <c r="Z12" s="140">
        <v>-100</v>
      </c>
      <c r="AA12" s="62">
        <v>2482435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66026370</v>
      </c>
      <c r="F15" s="100">
        <f t="shared" si="2"/>
        <v>66026370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16506593</v>
      </c>
      <c r="Y15" s="100">
        <f t="shared" si="2"/>
        <v>-16506593</v>
      </c>
      <c r="Z15" s="137">
        <f>+IF(X15&lt;&gt;0,+(Y15/X15)*100,0)</f>
        <v>-100</v>
      </c>
      <c r="AA15" s="102">
        <f>SUM(AA16:AA18)</f>
        <v>66026370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66026370</v>
      </c>
      <c r="F17" s="60">
        <v>66026370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16506593</v>
      </c>
      <c r="Y17" s="60">
        <v>-16506593</v>
      </c>
      <c r="Z17" s="140">
        <v>-100</v>
      </c>
      <c r="AA17" s="62">
        <v>66026370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2562435</v>
      </c>
      <c r="F19" s="100">
        <f t="shared" si="3"/>
        <v>2562435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640609</v>
      </c>
      <c r="Y19" s="100">
        <f t="shared" si="3"/>
        <v>-640609</v>
      </c>
      <c r="Z19" s="137">
        <f>+IF(X19&lt;&gt;0,+(Y19/X19)*100,0)</f>
        <v>-100</v>
      </c>
      <c r="AA19" s="102">
        <f>SUM(AA20:AA23)</f>
        <v>2562435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2562435</v>
      </c>
      <c r="F23" s="60">
        <v>2562435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640609</v>
      </c>
      <c r="Y23" s="60">
        <v>-640609</v>
      </c>
      <c r="Z23" s="140">
        <v>-100</v>
      </c>
      <c r="AA23" s="62">
        <v>2562435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75042370</v>
      </c>
      <c r="F25" s="219">
        <f t="shared" si="4"/>
        <v>75042370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18760594</v>
      </c>
      <c r="Y25" s="219">
        <f t="shared" si="4"/>
        <v>-18760594</v>
      </c>
      <c r="Z25" s="231">
        <f>+IF(X25&lt;&gt;0,+(Y25/X25)*100,0)</f>
        <v>-100</v>
      </c>
      <c r="AA25" s="232">
        <f>+AA5+AA9+AA15+AA19+AA24</f>
        <v>75042370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75042370</v>
      </c>
      <c r="F28" s="60">
        <v>75042370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18760593</v>
      </c>
      <c r="Y28" s="60">
        <v>-18760593</v>
      </c>
      <c r="Z28" s="140">
        <v>-100</v>
      </c>
      <c r="AA28" s="155">
        <v>75042370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75042370</v>
      </c>
      <c r="F32" s="77">
        <f t="shared" si="5"/>
        <v>75042370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18760593</v>
      </c>
      <c r="Y32" s="77">
        <f t="shared" si="5"/>
        <v>-18760593</v>
      </c>
      <c r="Z32" s="212">
        <f>+IF(X32&lt;&gt;0,+(Y32/X32)*100,0)</f>
        <v>-100</v>
      </c>
      <c r="AA32" s="79">
        <f>SUM(AA28:AA31)</f>
        <v>75042370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75042370</v>
      </c>
      <c r="F36" s="220">
        <f t="shared" si="6"/>
        <v>75042370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18760593</v>
      </c>
      <c r="Y36" s="220">
        <f t="shared" si="6"/>
        <v>-18760593</v>
      </c>
      <c r="Z36" s="221">
        <f>+IF(X36&lt;&gt;0,+(Y36/X36)*100,0)</f>
        <v>-100</v>
      </c>
      <c r="AA36" s="239">
        <f>SUM(AA32:AA35)</f>
        <v>75042370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/>
      <c r="H6" s="60">
        <v>59809511</v>
      </c>
      <c r="I6" s="60"/>
      <c r="J6" s="60">
        <v>59809511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59809511</v>
      </c>
      <c r="X6" s="60"/>
      <c r="Y6" s="60">
        <v>59809511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>
        <v>-104503</v>
      </c>
      <c r="H8" s="60">
        <v>-218260</v>
      </c>
      <c r="I8" s="60"/>
      <c r="J8" s="60">
        <v>-218260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-218260</v>
      </c>
      <c r="X8" s="60"/>
      <c r="Y8" s="60">
        <v>-218260</v>
      </c>
      <c r="Z8" s="140"/>
      <c r="AA8" s="62"/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-104503</v>
      </c>
      <c r="H12" s="73">
        <f t="shared" si="0"/>
        <v>59591251</v>
      </c>
      <c r="I12" s="73">
        <f t="shared" si="0"/>
        <v>0</v>
      </c>
      <c r="J12" s="73">
        <f t="shared" si="0"/>
        <v>59591251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59591251</v>
      </c>
      <c r="X12" s="73">
        <f t="shared" si="0"/>
        <v>0</v>
      </c>
      <c r="Y12" s="73">
        <f t="shared" si="0"/>
        <v>59591251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/>
      <c r="F19" s="60"/>
      <c r="G19" s="60">
        <v>7378793</v>
      </c>
      <c r="H19" s="60">
        <v>8375399</v>
      </c>
      <c r="I19" s="60"/>
      <c r="J19" s="60">
        <v>8375399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8375399</v>
      </c>
      <c r="X19" s="60"/>
      <c r="Y19" s="60">
        <v>8375399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7378793</v>
      </c>
      <c r="H24" s="77">
        <f t="shared" si="1"/>
        <v>8375399</v>
      </c>
      <c r="I24" s="77">
        <f t="shared" si="1"/>
        <v>0</v>
      </c>
      <c r="J24" s="77">
        <f t="shared" si="1"/>
        <v>8375399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8375399</v>
      </c>
      <c r="X24" s="77">
        <f t="shared" si="1"/>
        <v>0</v>
      </c>
      <c r="Y24" s="77">
        <f t="shared" si="1"/>
        <v>8375399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7274290</v>
      </c>
      <c r="H25" s="73">
        <f t="shared" si="2"/>
        <v>67966650</v>
      </c>
      <c r="I25" s="73">
        <f t="shared" si="2"/>
        <v>0</v>
      </c>
      <c r="J25" s="73">
        <f t="shared" si="2"/>
        <v>67966650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67966650</v>
      </c>
      <c r="X25" s="73">
        <f t="shared" si="2"/>
        <v>0</v>
      </c>
      <c r="Y25" s="73">
        <f t="shared" si="2"/>
        <v>67966650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7282858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>
        <v>68226274</v>
      </c>
      <c r="I31" s="60"/>
      <c r="J31" s="60">
        <v>68226274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68226274</v>
      </c>
      <c r="X31" s="60"/>
      <c r="Y31" s="60">
        <v>68226274</v>
      </c>
      <c r="Z31" s="140"/>
      <c r="AA31" s="62"/>
    </row>
    <row r="32" spans="1:27" ht="13.5">
      <c r="A32" s="249" t="s">
        <v>164</v>
      </c>
      <c r="B32" s="182"/>
      <c r="C32" s="155"/>
      <c r="D32" s="155"/>
      <c r="E32" s="59"/>
      <c r="F32" s="60"/>
      <c r="G32" s="60">
        <v>-8568</v>
      </c>
      <c r="H32" s="60">
        <v>-259624</v>
      </c>
      <c r="I32" s="60"/>
      <c r="J32" s="60">
        <v>-259624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-259624</v>
      </c>
      <c r="X32" s="60"/>
      <c r="Y32" s="60">
        <v>-259624</v>
      </c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7274290</v>
      </c>
      <c r="H34" s="73">
        <f t="shared" si="3"/>
        <v>67966650</v>
      </c>
      <c r="I34" s="73">
        <f t="shared" si="3"/>
        <v>0</v>
      </c>
      <c r="J34" s="73">
        <f t="shared" si="3"/>
        <v>67966650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67966650</v>
      </c>
      <c r="X34" s="73">
        <f t="shared" si="3"/>
        <v>0</v>
      </c>
      <c r="Y34" s="73">
        <f t="shared" si="3"/>
        <v>67966650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7274290</v>
      </c>
      <c r="H40" s="73">
        <f t="shared" si="5"/>
        <v>67966650</v>
      </c>
      <c r="I40" s="73">
        <f t="shared" si="5"/>
        <v>0</v>
      </c>
      <c r="J40" s="73">
        <f t="shared" si="5"/>
        <v>67966650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67966650</v>
      </c>
      <c r="X40" s="73">
        <f t="shared" si="5"/>
        <v>0</v>
      </c>
      <c r="Y40" s="73">
        <f t="shared" si="5"/>
        <v>67966650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0</v>
      </c>
      <c r="Y42" s="259">
        <f t="shared" si="6"/>
        <v>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0</v>
      </c>
      <c r="Y48" s="219">
        <f t="shared" si="7"/>
        <v>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17925445</v>
      </c>
      <c r="F6" s="60">
        <v>17925445</v>
      </c>
      <c r="G6" s="60"/>
      <c r="H6" s="60">
        <v>5501236</v>
      </c>
      <c r="I6" s="60"/>
      <c r="J6" s="60">
        <v>5501236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5501236</v>
      </c>
      <c r="X6" s="60">
        <v>3499959</v>
      </c>
      <c r="Y6" s="60">
        <v>2001277</v>
      </c>
      <c r="Z6" s="140">
        <v>57.18</v>
      </c>
      <c r="AA6" s="62">
        <v>17925445</v>
      </c>
    </row>
    <row r="7" spans="1:27" ht="13.5">
      <c r="A7" s="249" t="s">
        <v>178</v>
      </c>
      <c r="B7" s="182"/>
      <c r="C7" s="155"/>
      <c r="D7" s="155"/>
      <c r="E7" s="59">
        <v>130973630</v>
      </c>
      <c r="F7" s="60">
        <v>130973630</v>
      </c>
      <c r="G7" s="60"/>
      <c r="H7" s="60">
        <v>61898700</v>
      </c>
      <c r="I7" s="60"/>
      <c r="J7" s="60">
        <v>61898700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61898700</v>
      </c>
      <c r="X7" s="60">
        <v>42741900</v>
      </c>
      <c r="Y7" s="60">
        <v>19156800</v>
      </c>
      <c r="Z7" s="140">
        <v>44.82</v>
      </c>
      <c r="AA7" s="62">
        <v>130973630</v>
      </c>
    </row>
    <row r="8" spans="1:27" ht="13.5">
      <c r="A8" s="249" t="s">
        <v>179</v>
      </c>
      <c r="B8" s="182"/>
      <c r="C8" s="155"/>
      <c r="D8" s="155"/>
      <c r="E8" s="59">
        <v>62853300</v>
      </c>
      <c r="F8" s="60">
        <v>62853300</v>
      </c>
      <c r="G8" s="60"/>
      <c r="H8" s="60">
        <v>19153300</v>
      </c>
      <c r="I8" s="60"/>
      <c r="J8" s="60">
        <v>19153300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19153300</v>
      </c>
      <c r="X8" s="60">
        <v>22284333</v>
      </c>
      <c r="Y8" s="60">
        <v>-3131033</v>
      </c>
      <c r="Z8" s="140">
        <v>-14.05</v>
      </c>
      <c r="AA8" s="62">
        <v>62853300</v>
      </c>
    </row>
    <row r="9" spans="1:27" ht="13.5">
      <c r="A9" s="249" t="s">
        <v>180</v>
      </c>
      <c r="B9" s="182"/>
      <c r="C9" s="155"/>
      <c r="D9" s="155"/>
      <c r="E9" s="59">
        <v>1700000</v>
      </c>
      <c r="F9" s="60">
        <v>1700000</v>
      </c>
      <c r="G9" s="60"/>
      <c r="H9" s="60">
        <v>163566</v>
      </c>
      <c r="I9" s="60"/>
      <c r="J9" s="60">
        <v>163566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163566</v>
      </c>
      <c r="X9" s="60">
        <v>264000</v>
      </c>
      <c r="Y9" s="60">
        <v>-100434</v>
      </c>
      <c r="Z9" s="140">
        <v>-38.04</v>
      </c>
      <c r="AA9" s="62">
        <v>1700000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-150425785</v>
      </c>
      <c r="F12" s="60">
        <v>-150425785</v>
      </c>
      <c r="G12" s="60"/>
      <c r="H12" s="60">
        <v>-10352745</v>
      </c>
      <c r="I12" s="60"/>
      <c r="J12" s="60">
        <v>-10352745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-10352745</v>
      </c>
      <c r="X12" s="60">
        <v>-40491111</v>
      </c>
      <c r="Y12" s="60">
        <v>30138366</v>
      </c>
      <c r="Z12" s="140">
        <v>-74.43</v>
      </c>
      <c r="AA12" s="62">
        <v>-150425785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63026590</v>
      </c>
      <c r="F15" s="73">
        <f t="shared" si="0"/>
        <v>63026590</v>
      </c>
      <c r="G15" s="73">
        <f t="shared" si="0"/>
        <v>0</v>
      </c>
      <c r="H15" s="73">
        <f t="shared" si="0"/>
        <v>76364057</v>
      </c>
      <c r="I15" s="73">
        <f t="shared" si="0"/>
        <v>0</v>
      </c>
      <c r="J15" s="73">
        <f t="shared" si="0"/>
        <v>76364057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76364057</v>
      </c>
      <c r="X15" s="73">
        <f t="shared" si="0"/>
        <v>28299081</v>
      </c>
      <c r="Y15" s="73">
        <f t="shared" si="0"/>
        <v>48064976</v>
      </c>
      <c r="Z15" s="170">
        <f>+IF(X15&lt;&gt;0,+(Y15/X15)*100,0)</f>
        <v>169.84642010106265</v>
      </c>
      <c r="AA15" s="74">
        <f>SUM(AA6:AA14)</f>
        <v>63026590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12189070</v>
      </c>
      <c r="F19" s="60">
        <v>12189070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12189070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-75042372</v>
      </c>
      <c r="F24" s="60">
        <v>-75042372</v>
      </c>
      <c r="G24" s="60"/>
      <c r="H24" s="60">
        <v>-8375399</v>
      </c>
      <c r="I24" s="60"/>
      <c r="J24" s="60">
        <v>-8375399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-8375399</v>
      </c>
      <c r="X24" s="60">
        <v>-18760593</v>
      </c>
      <c r="Y24" s="60">
        <v>10385194</v>
      </c>
      <c r="Z24" s="140">
        <v>-55.36</v>
      </c>
      <c r="AA24" s="62">
        <v>-75042372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-62853302</v>
      </c>
      <c r="F25" s="73">
        <f t="shared" si="1"/>
        <v>-62853302</v>
      </c>
      <c r="G25" s="73">
        <f t="shared" si="1"/>
        <v>0</v>
      </c>
      <c r="H25" s="73">
        <f t="shared" si="1"/>
        <v>-8375399</v>
      </c>
      <c r="I25" s="73">
        <f t="shared" si="1"/>
        <v>0</v>
      </c>
      <c r="J25" s="73">
        <f t="shared" si="1"/>
        <v>-8375399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-8375399</v>
      </c>
      <c r="X25" s="73">
        <f t="shared" si="1"/>
        <v>-18760593</v>
      </c>
      <c r="Y25" s="73">
        <f t="shared" si="1"/>
        <v>10385194</v>
      </c>
      <c r="Z25" s="170">
        <f>+IF(X25&lt;&gt;0,+(Y25/X25)*100,0)</f>
        <v>-55.356427166241495</v>
      </c>
      <c r="AA25" s="74">
        <f>SUM(AA19:AA24)</f>
        <v>-62853302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173288</v>
      </c>
      <c r="F36" s="100">
        <f t="shared" si="3"/>
        <v>173288</v>
      </c>
      <c r="G36" s="100">
        <f t="shared" si="3"/>
        <v>0</v>
      </c>
      <c r="H36" s="100">
        <f t="shared" si="3"/>
        <v>67988658</v>
      </c>
      <c r="I36" s="100">
        <f t="shared" si="3"/>
        <v>0</v>
      </c>
      <c r="J36" s="100">
        <f t="shared" si="3"/>
        <v>67988658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67988658</v>
      </c>
      <c r="X36" s="100">
        <f t="shared" si="3"/>
        <v>9538488</v>
      </c>
      <c r="Y36" s="100">
        <f t="shared" si="3"/>
        <v>58450170</v>
      </c>
      <c r="Z36" s="137">
        <f>+IF(X36&lt;&gt;0,+(Y36/X36)*100,0)</f>
        <v>612.7823403457655</v>
      </c>
      <c r="AA36" s="102">
        <f>+AA15+AA25+AA34</f>
        <v>173288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173288</v>
      </c>
      <c r="F38" s="259">
        <v>173288</v>
      </c>
      <c r="G38" s="259"/>
      <c r="H38" s="259">
        <v>67988658</v>
      </c>
      <c r="I38" s="259"/>
      <c r="J38" s="259">
        <v>67988658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67988658</v>
      </c>
      <c r="X38" s="259">
        <v>9538488</v>
      </c>
      <c r="Y38" s="259">
        <v>58450170</v>
      </c>
      <c r="Z38" s="260">
        <v>612.78</v>
      </c>
      <c r="AA38" s="261">
        <v>173288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75042370</v>
      </c>
      <c r="F5" s="106">
        <f t="shared" si="0"/>
        <v>75042370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18760593</v>
      </c>
      <c r="Y5" s="106">
        <f t="shared" si="0"/>
        <v>-18760593</v>
      </c>
      <c r="Z5" s="201">
        <f>+IF(X5&lt;&gt;0,+(Y5/X5)*100,0)</f>
        <v>-100</v>
      </c>
      <c r="AA5" s="199">
        <f>SUM(AA11:AA18)</f>
        <v>75042370</v>
      </c>
    </row>
    <row r="6" spans="1:27" ht="13.5">
      <c r="A6" s="291" t="s">
        <v>204</v>
      </c>
      <c r="B6" s="142"/>
      <c r="C6" s="62"/>
      <c r="D6" s="156"/>
      <c r="E6" s="60">
        <v>44853300</v>
      </c>
      <c r="F6" s="60">
        <v>44853300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11213325</v>
      </c>
      <c r="Y6" s="60">
        <v>-11213325</v>
      </c>
      <c r="Z6" s="140">
        <v>-100</v>
      </c>
      <c r="AA6" s="155">
        <v>44853300</v>
      </c>
    </row>
    <row r="7" spans="1:27" ht="13.5">
      <c r="A7" s="291" t="s">
        <v>205</v>
      </c>
      <c r="B7" s="142"/>
      <c r="C7" s="62"/>
      <c r="D7" s="156"/>
      <c r="E7" s="60">
        <v>1820000</v>
      </c>
      <c r="F7" s="60">
        <v>1820000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455000</v>
      </c>
      <c r="Y7" s="60">
        <v>-455000</v>
      </c>
      <c r="Z7" s="140">
        <v>-100</v>
      </c>
      <c r="AA7" s="155">
        <v>1820000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18000000</v>
      </c>
      <c r="F10" s="60">
        <v>18000000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4500000</v>
      </c>
      <c r="Y10" s="60">
        <v>-4500000</v>
      </c>
      <c r="Z10" s="140">
        <v>-100</v>
      </c>
      <c r="AA10" s="155">
        <v>18000000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64673300</v>
      </c>
      <c r="F11" s="295">
        <f t="shared" si="1"/>
        <v>64673300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16168325</v>
      </c>
      <c r="Y11" s="295">
        <f t="shared" si="1"/>
        <v>-16168325</v>
      </c>
      <c r="Z11" s="296">
        <f>+IF(X11&lt;&gt;0,+(Y11/X11)*100,0)</f>
        <v>-100</v>
      </c>
      <c r="AA11" s="297">
        <f>SUM(AA6:AA10)</f>
        <v>64673300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9869070</v>
      </c>
      <c r="F15" s="60">
        <v>9869070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2467268</v>
      </c>
      <c r="Y15" s="60">
        <v>-2467268</v>
      </c>
      <c r="Z15" s="140">
        <v>-100</v>
      </c>
      <c r="AA15" s="155">
        <v>9869070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500000</v>
      </c>
      <c r="F18" s="82">
        <v>500000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125000</v>
      </c>
      <c r="Y18" s="82">
        <v>-125000</v>
      </c>
      <c r="Z18" s="270">
        <v>-100</v>
      </c>
      <c r="AA18" s="278">
        <v>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44853300</v>
      </c>
      <c r="F36" s="60">
        <f t="shared" si="4"/>
        <v>44853300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11213325</v>
      </c>
      <c r="Y36" s="60">
        <f t="shared" si="4"/>
        <v>-11213325</v>
      </c>
      <c r="Z36" s="140">
        <f aca="true" t="shared" si="5" ref="Z36:Z49">+IF(X36&lt;&gt;0,+(Y36/X36)*100,0)</f>
        <v>-100</v>
      </c>
      <c r="AA36" s="155">
        <f>AA6+AA21</f>
        <v>44853300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1820000</v>
      </c>
      <c r="F37" s="60">
        <f t="shared" si="4"/>
        <v>1820000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455000</v>
      </c>
      <c r="Y37" s="60">
        <f t="shared" si="4"/>
        <v>-455000</v>
      </c>
      <c r="Z37" s="140">
        <f t="shared" si="5"/>
        <v>-100</v>
      </c>
      <c r="AA37" s="155">
        <f>AA7+AA22</f>
        <v>1820000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18000000</v>
      </c>
      <c r="F40" s="60">
        <f t="shared" si="4"/>
        <v>18000000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4500000</v>
      </c>
      <c r="Y40" s="60">
        <f t="shared" si="4"/>
        <v>-4500000</v>
      </c>
      <c r="Z40" s="140">
        <f t="shared" si="5"/>
        <v>-100</v>
      </c>
      <c r="AA40" s="155">
        <f>AA10+AA25</f>
        <v>18000000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64673300</v>
      </c>
      <c r="F41" s="295">
        <f t="shared" si="6"/>
        <v>64673300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16168325</v>
      </c>
      <c r="Y41" s="295">
        <f t="shared" si="6"/>
        <v>-16168325</v>
      </c>
      <c r="Z41" s="296">
        <f t="shared" si="5"/>
        <v>-100</v>
      </c>
      <c r="AA41" s="297">
        <f>SUM(AA36:AA40)</f>
        <v>64673300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9869070</v>
      </c>
      <c r="F45" s="54">
        <f t="shared" si="7"/>
        <v>9869070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2467268</v>
      </c>
      <c r="Y45" s="54">
        <f t="shared" si="7"/>
        <v>-2467268</v>
      </c>
      <c r="Z45" s="184">
        <f t="shared" si="5"/>
        <v>-100</v>
      </c>
      <c r="AA45" s="130">
        <f t="shared" si="8"/>
        <v>9869070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500000</v>
      </c>
      <c r="F48" s="54">
        <f t="shared" si="7"/>
        <v>500000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125000</v>
      </c>
      <c r="Y48" s="54">
        <f t="shared" si="7"/>
        <v>-125000</v>
      </c>
      <c r="Z48" s="184">
        <f t="shared" si="5"/>
        <v>-100</v>
      </c>
      <c r="AA48" s="130">
        <f t="shared" si="8"/>
        <v>500000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75042370</v>
      </c>
      <c r="F49" s="220">
        <f t="shared" si="9"/>
        <v>75042370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18760593</v>
      </c>
      <c r="Y49" s="220">
        <f t="shared" si="9"/>
        <v>-18760593</v>
      </c>
      <c r="Z49" s="221">
        <f t="shared" si="5"/>
        <v>-100</v>
      </c>
      <c r="AA49" s="222">
        <f>SUM(AA41:AA48)</f>
        <v>75042370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12119804</v>
      </c>
      <c r="F51" s="54">
        <f t="shared" si="10"/>
        <v>12119804</v>
      </c>
      <c r="G51" s="54">
        <f t="shared" si="10"/>
        <v>26909</v>
      </c>
      <c r="H51" s="54">
        <f t="shared" si="10"/>
        <v>0</v>
      </c>
      <c r="I51" s="54">
        <f t="shared" si="10"/>
        <v>0</v>
      </c>
      <c r="J51" s="54">
        <f t="shared" si="10"/>
        <v>26909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26909</v>
      </c>
      <c r="X51" s="54">
        <f t="shared" si="10"/>
        <v>3029951</v>
      </c>
      <c r="Y51" s="54">
        <f t="shared" si="10"/>
        <v>-3003042</v>
      </c>
      <c r="Z51" s="184">
        <f>+IF(X51&lt;&gt;0,+(Y51/X51)*100,0)</f>
        <v>-99.11189982940319</v>
      </c>
      <c r="AA51" s="130">
        <f>SUM(AA57:AA61)</f>
        <v>12119804</v>
      </c>
    </row>
    <row r="52" spans="1:27" ht="13.5">
      <c r="A52" s="310" t="s">
        <v>204</v>
      </c>
      <c r="B52" s="142"/>
      <c r="C52" s="62"/>
      <c r="D52" s="156"/>
      <c r="E52" s="60">
        <v>8120000</v>
      </c>
      <c r="F52" s="60">
        <v>8120000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2030000</v>
      </c>
      <c r="Y52" s="60">
        <v>-2030000</v>
      </c>
      <c r="Z52" s="140">
        <v>-100</v>
      </c>
      <c r="AA52" s="155">
        <v>8120000</v>
      </c>
    </row>
    <row r="53" spans="1:27" ht="13.5">
      <c r="A53" s="310" t="s">
        <v>205</v>
      </c>
      <c r="B53" s="142"/>
      <c r="C53" s="62"/>
      <c r="D53" s="156"/>
      <c r="E53" s="60">
        <v>800000</v>
      </c>
      <c r="F53" s="60">
        <v>800000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200000</v>
      </c>
      <c r="Y53" s="60">
        <v>-200000</v>
      </c>
      <c r="Z53" s="140">
        <v>-100</v>
      </c>
      <c r="AA53" s="155">
        <v>800000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8920000</v>
      </c>
      <c r="F57" s="295">
        <f t="shared" si="11"/>
        <v>8920000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2230000</v>
      </c>
      <c r="Y57" s="295">
        <f t="shared" si="11"/>
        <v>-2230000</v>
      </c>
      <c r="Z57" s="296">
        <f>+IF(X57&lt;&gt;0,+(Y57/X57)*100,0)</f>
        <v>-100</v>
      </c>
      <c r="AA57" s="297">
        <f>SUM(AA52:AA56)</f>
        <v>8920000</v>
      </c>
    </row>
    <row r="58" spans="1:27" ht="13.5">
      <c r="A58" s="311" t="s">
        <v>210</v>
      </c>
      <c r="B58" s="136"/>
      <c r="C58" s="62"/>
      <c r="D58" s="156"/>
      <c r="E58" s="60">
        <v>500000</v>
      </c>
      <c r="F58" s="60">
        <v>500000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125000</v>
      </c>
      <c r="Y58" s="60">
        <v>-125000</v>
      </c>
      <c r="Z58" s="140">
        <v>-100</v>
      </c>
      <c r="AA58" s="155">
        <v>500000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2699804</v>
      </c>
      <c r="F61" s="60">
        <v>2699804</v>
      </c>
      <c r="G61" s="60">
        <v>26909</v>
      </c>
      <c r="H61" s="60"/>
      <c r="I61" s="60"/>
      <c r="J61" s="60">
        <v>26909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26909</v>
      </c>
      <c r="X61" s="60">
        <v>674951</v>
      </c>
      <c r="Y61" s="60">
        <v>-648042</v>
      </c>
      <c r="Z61" s="140">
        <v>-96.01</v>
      </c>
      <c r="AA61" s="155">
        <v>2699804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12120044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12120044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64673300</v>
      </c>
      <c r="F5" s="358">
        <f t="shared" si="0"/>
        <v>64673300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16168325</v>
      </c>
      <c r="Y5" s="358">
        <f t="shared" si="0"/>
        <v>-16168325</v>
      </c>
      <c r="Z5" s="359">
        <f>+IF(X5&lt;&gt;0,+(Y5/X5)*100,0)</f>
        <v>-100</v>
      </c>
      <c r="AA5" s="360">
        <f>+AA6+AA8+AA11+AA13+AA15</f>
        <v>64673300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44853300</v>
      </c>
      <c r="F6" s="59">
        <f t="shared" si="1"/>
        <v>44853300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11213325</v>
      </c>
      <c r="Y6" s="59">
        <f t="shared" si="1"/>
        <v>-11213325</v>
      </c>
      <c r="Z6" s="61">
        <f>+IF(X6&lt;&gt;0,+(Y6/X6)*100,0)</f>
        <v>-100</v>
      </c>
      <c r="AA6" s="62">
        <f t="shared" si="1"/>
        <v>44853300</v>
      </c>
    </row>
    <row r="7" spans="1:27" ht="13.5">
      <c r="A7" s="291" t="s">
        <v>228</v>
      </c>
      <c r="B7" s="142"/>
      <c r="C7" s="60"/>
      <c r="D7" s="340"/>
      <c r="E7" s="60">
        <v>44853300</v>
      </c>
      <c r="F7" s="59">
        <v>44853300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11213325</v>
      </c>
      <c r="Y7" s="59">
        <v>-11213325</v>
      </c>
      <c r="Z7" s="61">
        <v>-100</v>
      </c>
      <c r="AA7" s="62">
        <v>44853300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1820000</v>
      </c>
      <c r="F8" s="59">
        <f t="shared" si="2"/>
        <v>1820000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455000</v>
      </c>
      <c r="Y8" s="59">
        <f t="shared" si="2"/>
        <v>-455000</v>
      </c>
      <c r="Z8" s="61">
        <f>+IF(X8&lt;&gt;0,+(Y8/X8)*100,0)</f>
        <v>-100</v>
      </c>
      <c r="AA8" s="62">
        <f>SUM(AA9:AA10)</f>
        <v>1820000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1820000</v>
      </c>
      <c r="F10" s="59">
        <v>1820000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455000</v>
      </c>
      <c r="Y10" s="59">
        <v>-455000</v>
      </c>
      <c r="Z10" s="61">
        <v>-100</v>
      </c>
      <c r="AA10" s="62">
        <v>1820000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18000000</v>
      </c>
      <c r="F15" s="59">
        <f t="shared" si="5"/>
        <v>18000000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4500000</v>
      </c>
      <c r="Y15" s="59">
        <f t="shared" si="5"/>
        <v>-4500000</v>
      </c>
      <c r="Z15" s="61">
        <f>+IF(X15&lt;&gt;0,+(Y15/X15)*100,0)</f>
        <v>-100</v>
      </c>
      <c r="AA15" s="62">
        <f>SUM(AA16:AA20)</f>
        <v>18000000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18000000</v>
      </c>
      <c r="F20" s="59">
        <v>18000000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4500000</v>
      </c>
      <c r="Y20" s="59">
        <v>-4500000</v>
      </c>
      <c r="Z20" s="61">
        <v>-100</v>
      </c>
      <c r="AA20" s="62">
        <v>18000000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9869070</v>
      </c>
      <c r="F40" s="345">
        <f t="shared" si="9"/>
        <v>9869070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2467268</v>
      </c>
      <c r="Y40" s="345">
        <f t="shared" si="9"/>
        <v>-2467268</v>
      </c>
      <c r="Z40" s="336">
        <f>+IF(X40&lt;&gt;0,+(Y40/X40)*100,0)</f>
        <v>-100</v>
      </c>
      <c r="AA40" s="350">
        <f>SUM(AA41:AA49)</f>
        <v>9869070</v>
      </c>
    </row>
    <row r="41" spans="1:27" ht="13.5">
      <c r="A41" s="361" t="s">
        <v>247</v>
      </c>
      <c r="B41" s="142"/>
      <c r="C41" s="362"/>
      <c r="D41" s="363"/>
      <c r="E41" s="362">
        <v>500000</v>
      </c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125000</v>
      </c>
      <c r="Y41" s="364">
        <v>-125000</v>
      </c>
      <c r="Z41" s="365">
        <v>-100</v>
      </c>
      <c r="AA41" s="366">
        <v>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1600000</v>
      </c>
      <c r="F42" s="53">
        <f t="shared" si="10"/>
        <v>1600000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400000</v>
      </c>
      <c r="Y42" s="53">
        <f t="shared" si="10"/>
        <v>-400000</v>
      </c>
      <c r="Z42" s="94">
        <f>+IF(X42&lt;&gt;0,+(Y42/X42)*100,0)</f>
        <v>-100</v>
      </c>
      <c r="AA42" s="95">
        <f>+AA62</f>
        <v>1600000</v>
      </c>
    </row>
    <row r="43" spans="1:27" ht="13.5">
      <c r="A43" s="361" t="s">
        <v>249</v>
      </c>
      <c r="B43" s="136"/>
      <c r="C43" s="275"/>
      <c r="D43" s="369"/>
      <c r="E43" s="305">
        <v>4100000</v>
      </c>
      <c r="F43" s="370">
        <v>4100000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1025000</v>
      </c>
      <c r="Y43" s="370">
        <v>-1025000</v>
      </c>
      <c r="Z43" s="371">
        <v>-100</v>
      </c>
      <c r="AA43" s="303">
        <v>4100000</v>
      </c>
    </row>
    <row r="44" spans="1:27" ht="13.5">
      <c r="A44" s="361" t="s">
        <v>250</v>
      </c>
      <c r="B44" s="136"/>
      <c r="C44" s="60"/>
      <c r="D44" s="368"/>
      <c r="E44" s="54">
        <v>424870</v>
      </c>
      <c r="F44" s="53">
        <v>424870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106218</v>
      </c>
      <c r="Y44" s="53">
        <v>-106218</v>
      </c>
      <c r="Z44" s="94">
        <v>-100</v>
      </c>
      <c r="AA44" s="95">
        <v>424870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3244200</v>
      </c>
      <c r="F49" s="53">
        <v>3244200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811050</v>
      </c>
      <c r="Y49" s="53">
        <v>-811050</v>
      </c>
      <c r="Z49" s="94">
        <v>-100</v>
      </c>
      <c r="AA49" s="95">
        <v>3244200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500000</v>
      </c>
      <c r="F57" s="345">
        <f t="shared" si="13"/>
        <v>500000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125000</v>
      </c>
      <c r="Y57" s="345">
        <f t="shared" si="13"/>
        <v>-125000</v>
      </c>
      <c r="Z57" s="336">
        <f>+IF(X57&lt;&gt;0,+(Y57/X57)*100,0)</f>
        <v>-100</v>
      </c>
      <c r="AA57" s="350">
        <f t="shared" si="13"/>
        <v>500000</v>
      </c>
    </row>
    <row r="58" spans="1:27" ht="13.5">
      <c r="A58" s="361" t="s">
        <v>216</v>
      </c>
      <c r="B58" s="136"/>
      <c r="C58" s="60"/>
      <c r="D58" s="340"/>
      <c r="E58" s="60">
        <v>500000</v>
      </c>
      <c r="F58" s="59">
        <v>500000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125000</v>
      </c>
      <c r="Y58" s="59">
        <v>-125000</v>
      </c>
      <c r="Z58" s="61">
        <v>-100</v>
      </c>
      <c r="AA58" s="62">
        <v>500000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75042370</v>
      </c>
      <c r="F60" s="264">
        <f t="shared" si="14"/>
        <v>75042370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18760593</v>
      </c>
      <c r="Y60" s="264">
        <f t="shared" si="14"/>
        <v>-18760593</v>
      </c>
      <c r="Z60" s="337">
        <f>+IF(X60&lt;&gt;0,+(Y60/X60)*100,0)</f>
        <v>-100</v>
      </c>
      <c r="AA60" s="232">
        <f>+AA57+AA54+AA51+AA40+AA37+AA34+AA22+AA5</f>
        <v>75042370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1600000</v>
      </c>
      <c r="F62" s="349">
        <f t="shared" si="15"/>
        <v>1600000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400000</v>
      </c>
      <c r="Y62" s="349">
        <f t="shared" si="15"/>
        <v>-400000</v>
      </c>
      <c r="Z62" s="338">
        <f>+IF(X62&lt;&gt;0,+(Y62/X62)*100,0)</f>
        <v>-100</v>
      </c>
      <c r="AA62" s="351">
        <f>SUM(AA63:AA66)</f>
        <v>1600000</v>
      </c>
    </row>
    <row r="63" spans="1:27" ht="13.5">
      <c r="A63" s="361" t="s">
        <v>258</v>
      </c>
      <c r="B63" s="136"/>
      <c r="C63" s="60"/>
      <c r="D63" s="340"/>
      <c r="E63" s="60">
        <v>1600000</v>
      </c>
      <c r="F63" s="59">
        <v>1600000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400000</v>
      </c>
      <c r="Y63" s="59">
        <v>-400000</v>
      </c>
      <c r="Z63" s="61">
        <v>-100</v>
      </c>
      <c r="AA63" s="62">
        <v>1600000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2013-11-05T07:54:54Z</dcterms:created>
  <dcterms:modified xsi:type="dcterms:W3CDTF">2013-11-05T07:54:57Z</dcterms:modified>
  <cp:category/>
  <cp:version/>
  <cp:contentType/>
  <cp:contentStatus/>
</cp:coreProperties>
</file>