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<sst xmlns="http://schemas.openxmlformats.org/spreadsheetml/2006/main" count="855" uniqueCount="302">
  <si>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Mnquma(EC122)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</si>
  <si>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</si>
  <si>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</si>
  <si>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</si>
  <si>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</si>
  <si>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</si>
  <si>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</si>
  <si>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</si>
  <si>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</si>
  <si>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</si>
  <si>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</si>
  <si>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</si>
  <si>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</si>
  <si>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</si>
  <si>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</si>
  <si>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</si>
  <si>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</si>
  <si>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</si>
  <si>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</si>
  <si>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</si>
  <si>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</si>
  <si>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</si>
  <si>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</si>
  <si>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</si>
  <si>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</si>
  <si>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</si>
  <si>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</si>
  <si>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</si>
  <si>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</si>
  <si>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</si>
  <si>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</si>
  <si>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</si>
  <si>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</si>
  <si>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</si>
  <si>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</si>
  <si>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</si>
  <si>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</si>
  <si>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</si>
  <si>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</si>
  <si>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</si>
  <si>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</si>
  <si>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</si>
  <si>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</si>
  <si>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</si>
  <si>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</si>
  <si>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</si>
  <si>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</si>
  <si>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</si>
  <si>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</si>
  <si>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</si>
  <si>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</si>
  <si>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</si>
  <si>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</si>
  <si>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</si>
  <si>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</si>
  <si>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</si>
  <si>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</si>
  <si>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</si>
  <si>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</si>
  <si>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</si>
  <si>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</si>
  <si>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</si>
  <si>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</si>
  <si>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</si>
  <si>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</si>
  <si>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</si>
  <si>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</si>
  <si>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</si>
  <si>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</si>
  <si>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</si>
  <si>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Mnquma(EC122)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</si>
  <si>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</si>
  <si>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</si>
  <si>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</si>
  <si>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</si>
  <si>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</si>
  <si>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</si>
  <si>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</si>
  <si>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</si>
  <si>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</si>
  <si>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</si>
  <si>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</si>
  <si>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</si>
  <si>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</si>
  <si>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</si>
  <si>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</si>
  <si>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</si>
  <si>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</si>
  <si>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</si>
  <si>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</si>
  <si>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</si>
  <si>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</si>
  <si>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</si>
  <si>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</si>
  <si>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</si>
  <si>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</si>
  <si>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</si>
  <si>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</si>
  <si>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</si>
  <si>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</si>
  <si>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Mnquma(EC122)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</si>
  <si>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</si>
  <si>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</si>
  <si>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</si>
  <si>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</si>
  <si>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</si>
  <si>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</si>
  <si>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</si>
  <si>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</si>
  <si>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</si>
  <si>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</si>
  <si>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</si>
  <si>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</si>
  <si>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</si>
  <si>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</si>
  <si>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</si>
  <si>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</si>
  <si>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</si>
  <si>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</si>
  <si>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</si>
  <si>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</si>
  <si>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</si>
  <si>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</si>
  <si>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</si>
  <si>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</si>
  <si>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</si>
  <si>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</si>
  <si>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</si>
  <si>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</si>
  <si>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Mnquma(EC122)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</si>
  <si>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</si>
  <si>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</si>
  <si>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</si>
  <si>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</si>
  <si>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</si>
  <si>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</si>
  <si>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</si>
  <si>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</si>
  <si>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</si>
  <si>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</si>
  <si>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Mnquma(EC122)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</si>
  <si>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</si>
  <si>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</si>
  <si>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</si>
  <si>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</si>
  <si>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</si>
  <si>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</si>
  <si>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</si>
  <si>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</si>
  <si>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</si>
  <si>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</si>
  <si>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</si>
  <si>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</si>
  <si>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</si>
  <si>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</si>
  <si>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</si>
  <si>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</si>
  <si>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</si>
  <si>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</si>
  <si>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</si>
  <si>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</si>
  <si>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</si>
  <si>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</si>
  <si>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</si>
  <si>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</si>
  <si>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</si>
  <si>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</si>
  <si>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</si>
  <si>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</si>
  <si>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</si>
  <si>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</si>
  <si>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</si>
  <si>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</si>
  <si>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</si>
  <si>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Mnquma(EC122)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</si>
  <si>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</si>
  <si>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</si>
  <si>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</si>
  <si>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</si>
  <si>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</si>
  <si>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</si>
  <si>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</si>
  <si>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</si>
  <si>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</si>
  <si>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</si>
  <si>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</si>
  <si>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</si>
  <si>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</si>
  <si>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</si>
  <si>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</si>
  <si>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</si>
  <si>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</si>
  <si>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</si>
  <si>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</si>
  <si>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</si>
  <si>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</si>
  <si>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</si>
  <si>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</si>
  <si>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</si>
  <si>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</si>
  <si>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</si>
  <si>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Mnquma(EC122)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</si>
  <si>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</si>
  <si>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</si>
  <si>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</si>
  <si>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</si>
  <si>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</si>
  <si>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</si>
  <si>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</si>
  <si>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</si>
  <si>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</si>
  <si>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</si>
  <si>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</si>
  <si>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</si>
  <si>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</si>
  <si>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</si>
  <si>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</si>
  <si>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</si>
  <si>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</si>
  <si>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</si>
  <si>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</si>
  <si>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</si>
  <si>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</si>
  <si>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</si>
  <si>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</si>
  <si>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</si>
  <si>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Mnquma(EC122)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</si>
  <si>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</si>
  <si>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</si>
  <si>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</si>
  <si>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</si>
  <si>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</si>
  <si>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</si>
  <si>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</si>
  <si>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</si>
  <si>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</si>
  <si>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</si>
  <si>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</si>
  <si>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</si>
  <si>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</si>
  <si>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</si>
  <si>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</si>
  <si>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</si>
  <si>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</si>
  <si>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</si>
  <si>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</si>
  <si>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</si>
  <si>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</si>
  <si>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</si>
  <si>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</si>
  <si>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</si>
  <si>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</si>
  <si>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</si>
  <si>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</si>
  <si>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</si>
  <si>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</si>
  <si>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</si>
  <si>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</si>
  <si>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</si>
  <si>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</si>
  <si>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</si>
  <si>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</si>
  <si>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Mnquma(EC122)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</si>
  <si>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</si>
  <si>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</si>
  <si>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Mnquma(EC122)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</si>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</sst>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13566246</v>
      </c>
      <c r="E5" s="60">
        <v>13566246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3391562</v>
      </c>
      <c r="X5" s="60">
        <v>-3391562</v>
      </c>
      <c r="Y5" s="61">
        <v>-100</v>
      </c>
      <c r="Z5" s="62">
        <v>13566246</v>
      </c>
    </row>
    <row r="6" spans="1:26" ht="13.5">
      <c r="A6" s="58" t="s">
        <v>32</v>
      </c>
      <c r="B6" s="19">
        <v>0</v>
      </c>
      <c r="C6" s="19">
        <v>0</v>
      </c>
      <c r="D6" s="59">
        <v>4099866</v>
      </c>
      <c r="E6" s="60">
        <v>4099866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1024967</v>
      </c>
      <c r="X6" s="60">
        <v>-1024967</v>
      </c>
      <c r="Y6" s="61">
        <v>-100</v>
      </c>
      <c r="Z6" s="62">
        <v>4099866</v>
      </c>
    </row>
    <row r="7" spans="1:26" ht="13.5">
      <c r="A7" s="58" t="s">
        <v>33</v>
      </c>
      <c r="B7" s="19">
        <v>0</v>
      </c>
      <c r="C7" s="19">
        <v>0</v>
      </c>
      <c r="D7" s="59">
        <v>2500000</v>
      </c>
      <c r="E7" s="60">
        <v>2500000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625000</v>
      </c>
      <c r="X7" s="60">
        <v>-625000</v>
      </c>
      <c r="Y7" s="61">
        <v>-100</v>
      </c>
      <c r="Z7" s="62">
        <v>2500000</v>
      </c>
    </row>
    <row r="8" spans="1:26" ht="13.5">
      <c r="A8" s="58" t="s">
        <v>34</v>
      </c>
      <c r="B8" s="19">
        <v>0</v>
      </c>
      <c r="C8" s="19">
        <v>0</v>
      </c>
      <c r="D8" s="59">
        <v>167913537</v>
      </c>
      <c r="E8" s="60">
        <v>182806420</v>
      </c>
      <c r="F8" s="60">
        <v>68183000</v>
      </c>
      <c r="G8" s="60">
        <v>0</v>
      </c>
      <c r="H8" s="60">
        <v>0</v>
      </c>
      <c r="I8" s="60">
        <v>68183000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68183000</v>
      </c>
      <c r="W8" s="60">
        <v>45701605</v>
      </c>
      <c r="X8" s="60">
        <v>22481395</v>
      </c>
      <c r="Y8" s="61">
        <v>49.19</v>
      </c>
      <c r="Z8" s="62">
        <v>182806420</v>
      </c>
    </row>
    <row r="9" spans="1:26" ht="13.5">
      <c r="A9" s="58" t="s">
        <v>35</v>
      </c>
      <c r="B9" s="19">
        <v>0</v>
      </c>
      <c r="C9" s="19">
        <v>0</v>
      </c>
      <c r="D9" s="59">
        <v>10557760</v>
      </c>
      <c r="E9" s="60">
        <v>10557759</v>
      </c>
      <c r="F9" s="60">
        <v>429831</v>
      </c>
      <c r="G9" s="60">
        <v>0</v>
      </c>
      <c r="H9" s="60">
        <v>0</v>
      </c>
      <c r="I9" s="60">
        <v>429831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429831</v>
      </c>
      <c r="W9" s="60">
        <v>2639440</v>
      </c>
      <c r="X9" s="60">
        <v>-2209609</v>
      </c>
      <c r="Y9" s="61">
        <v>-83.72</v>
      </c>
      <c r="Z9" s="62">
        <v>10557759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198637409</v>
      </c>
      <c r="E10" s="66">
        <f t="shared" si="0"/>
        <v>213530291</v>
      </c>
      <c r="F10" s="66">
        <f t="shared" si="0"/>
        <v>68612831</v>
      </c>
      <c r="G10" s="66">
        <f t="shared" si="0"/>
        <v>0</v>
      </c>
      <c r="H10" s="66">
        <f t="shared" si="0"/>
        <v>0</v>
      </c>
      <c r="I10" s="66">
        <f t="shared" si="0"/>
        <v>68612831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68612831</v>
      </c>
      <c r="W10" s="66">
        <f t="shared" si="0"/>
        <v>53382574</v>
      </c>
      <c r="X10" s="66">
        <f t="shared" si="0"/>
        <v>15230257</v>
      </c>
      <c r="Y10" s="67">
        <f>+IF(W10&lt;&gt;0,(X10/W10)*100,0)</f>
        <v>28.53039083503167</v>
      </c>
      <c r="Z10" s="68">
        <f t="shared" si="0"/>
        <v>213530291</v>
      </c>
    </row>
    <row r="11" spans="1:26" ht="13.5">
      <c r="A11" s="58" t="s">
        <v>37</v>
      </c>
      <c r="B11" s="19">
        <v>0</v>
      </c>
      <c r="C11" s="19">
        <v>0</v>
      </c>
      <c r="D11" s="59">
        <v>113714597</v>
      </c>
      <c r="E11" s="60">
        <v>113714597</v>
      </c>
      <c r="F11" s="60">
        <v>10091442</v>
      </c>
      <c r="G11" s="60">
        <v>0</v>
      </c>
      <c r="H11" s="60">
        <v>0</v>
      </c>
      <c r="I11" s="60">
        <v>10091442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10091442</v>
      </c>
      <c r="W11" s="60">
        <v>28428649</v>
      </c>
      <c r="X11" s="60">
        <v>-18337207</v>
      </c>
      <c r="Y11" s="61">
        <v>-64.5</v>
      </c>
      <c r="Z11" s="62">
        <v>113714597</v>
      </c>
    </row>
    <row r="12" spans="1:26" ht="13.5">
      <c r="A12" s="58" t="s">
        <v>38</v>
      </c>
      <c r="B12" s="19">
        <v>0</v>
      </c>
      <c r="C12" s="19">
        <v>0</v>
      </c>
      <c r="D12" s="59">
        <v>21091173</v>
      </c>
      <c r="E12" s="60">
        <v>21091173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5272793</v>
      </c>
      <c r="X12" s="60">
        <v>-5272793</v>
      </c>
      <c r="Y12" s="61">
        <v>-100</v>
      </c>
      <c r="Z12" s="62">
        <v>21091173</v>
      </c>
    </row>
    <row r="13" spans="1:26" ht="13.5">
      <c r="A13" s="58" t="s">
        <v>278</v>
      </c>
      <c r="B13" s="19">
        <v>0</v>
      </c>
      <c r="C13" s="19">
        <v>0</v>
      </c>
      <c r="D13" s="59">
        <v>31544564</v>
      </c>
      <c r="E13" s="60">
        <v>31544564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7886141</v>
      </c>
      <c r="X13" s="60">
        <v>-7886141</v>
      </c>
      <c r="Y13" s="61">
        <v>-100</v>
      </c>
      <c r="Z13" s="62">
        <v>31544564</v>
      </c>
    </row>
    <row r="14" spans="1:26" ht="13.5">
      <c r="A14" s="58" t="s">
        <v>40</v>
      </c>
      <c r="B14" s="19">
        <v>0</v>
      </c>
      <c r="C14" s="19">
        <v>0</v>
      </c>
      <c r="D14" s="59">
        <v>3167889</v>
      </c>
      <c r="E14" s="60">
        <v>3167889</v>
      </c>
      <c r="F14" s="60">
        <v>219840</v>
      </c>
      <c r="G14" s="60">
        <v>0</v>
      </c>
      <c r="H14" s="60">
        <v>0</v>
      </c>
      <c r="I14" s="60">
        <v>219840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219840</v>
      </c>
      <c r="W14" s="60">
        <v>791972</v>
      </c>
      <c r="X14" s="60">
        <v>-572132</v>
      </c>
      <c r="Y14" s="61">
        <v>-72.24</v>
      </c>
      <c r="Z14" s="62">
        <v>3167889</v>
      </c>
    </row>
    <row r="15" spans="1:26" ht="13.5">
      <c r="A15" s="58" t="s">
        <v>41</v>
      </c>
      <c r="B15" s="19">
        <v>0</v>
      </c>
      <c r="C15" s="19">
        <v>0</v>
      </c>
      <c r="D15" s="59">
        <v>10068536</v>
      </c>
      <c r="E15" s="60">
        <v>10068536</v>
      </c>
      <c r="F15" s="60">
        <v>24217</v>
      </c>
      <c r="G15" s="60">
        <v>0</v>
      </c>
      <c r="H15" s="60">
        <v>0</v>
      </c>
      <c r="I15" s="60">
        <v>24217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24217</v>
      </c>
      <c r="W15" s="60">
        <v>2517134</v>
      </c>
      <c r="X15" s="60">
        <v>-2492917</v>
      </c>
      <c r="Y15" s="61">
        <v>-99.04</v>
      </c>
      <c r="Z15" s="62">
        <v>10068536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13098000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3274500</v>
      </c>
      <c r="X16" s="60">
        <v>-3274500</v>
      </c>
      <c r="Y16" s="61">
        <v>-100</v>
      </c>
      <c r="Z16" s="62">
        <v>13098000</v>
      </c>
    </row>
    <row r="17" spans="1:26" ht="13.5">
      <c r="A17" s="58" t="s">
        <v>43</v>
      </c>
      <c r="B17" s="19">
        <v>0</v>
      </c>
      <c r="C17" s="19">
        <v>0</v>
      </c>
      <c r="D17" s="59">
        <v>55282160</v>
      </c>
      <c r="E17" s="60">
        <v>57077041</v>
      </c>
      <c r="F17" s="60">
        <v>2418398</v>
      </c>
      <c r="G17" s="60">
        <v>0</v>
      </c>
      <c r="H17" s="60">
        <v>0</v>
      </c>
      <c r="I17" s="60">
        <v>2418398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2418398</v>
      </c>
      <c r="W17" s="60">
        <v>14269260</v>
      </c>
      <c r="X17" s="60">
        <v>-11850862</v>
      </c>
      <c r="Y17" s="61">
        <v>-83.05</v>
      </c>
      <c r="Z17" s="62">
        <v>57077041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234868919</v>
      </c>
      <c r="E18" s="73">
        <f t="shared" si="1"/>
        <v>249761800</v>
      </c>
      <c r="F18" s="73">
        <f t="shared" si="1"/>
        <v>12753897</v>
      </c>
      <c r="G18" s="73">
        <f t="shared" si="1"/>
        <v>0</v>
      </c>
      <c r="H18" s="73">
        <f t="shared" si="1"/>
        <v>0</v>
      </c>
      <c r="I18" s="73">
        <f t="shared" si="1"/>
        <v>12753897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12753897</v>
      </c>
      <c r="W18" s="73">
        <f t="shared" si="1"/>
        <v>62440449</v>
      </c>
      <c r="X18" s="73">
        <f t="shared" si="1"/>
        <v>-49686552</v>
      </c>
      <c r="Y18" s="67">
        <f>+IF(W18&lt;&gt;0,(X18/W18)*100,0)</f>
        <v>-79.5743028689624</v>
      </c>
      <c r="Z18" s="74">
        <f t="shared" si="1"/>
        <v>249761800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-36231510</v>
      </c>
      <c r="E19" s="77">
        <f t="shared" si="2"/>
        <v>-36231509</v>
      </c>
      <c r="F19" s="77">
        <f t="shared" si="2"/>
        <v>55858934</v>
      </c>
      <c r="G19" s="77">
        <f t="shared" si="2"/>
        <v>0</v>
      </c>
      <c r="H19" s="77">
        <f t="shared" si="2"/>
        <v>0</v>
      </c>
      <c r="I19" s="77">
        <f t="shared" si="2"/>
        <v>55858934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55858934</v>
      </c>
      <c r="W19" s="77">
        <f>IF(E10=E18,0,W10-W18)</f>
        <v>-9057875</v>
      </c>
      <c r="X19" s="77">
        <f t="shared" si="2"/>
        <v>64916809</v>
      </c>
      <c r="Y19" s="78">
        <f>+IF(W19&lt;&gt;0,(X19/W19)*100,0)</f>
        <v>-716.6891682651836</v>
      </c>
      <c r="Z19" s="79">
        <f t="shared" si="2"/>
        <v>-36231509</v>
      </c>
    </row>
    <row r="20" spans="1:26" ht="13.5">
      <c r="A20" s="58" t="s">
        <v>46</v>
      </c>
      <c r="B20" s="19">
        <v>0</v>
      </c>
      <c r="C20" s="19">
        <v>0</v>
      </c>
      <c r="D20" s="59">
        <v>84508462</v>
      </c>
      <c r="E20" s="60">
        <v>92699846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23174962</v>
      </c>
      <c r="X20" s="60">
        <v>-23174962</v>
      </c>
      <c r="Y20" s="61">
        <v>-100</v>
      </c>
      <c r="Z20" s="62">
        <v>92699846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48276952</v>
      </c>
      <c r="E22" s="88">
        <f t="shared" si="3"/>
        <v>56468337</v>
      </c>
      <c r="F22" s="88">
        <f t="shared" si="3"/>
        <v>55858934</v>
      </c>
      <c r="G22" s="88">
        <f t="shared" si="3"/>
        <v>0</v>
      </c>
      <c r="H22" s="88">
        <f t="shared" si="3"/>
        <v>0</v>
      </c>
      <c r="I22" s="88">
        <f t="shared" si="3"/>
        <v>55858934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55858934</v>
      </c>
      <c r="W22" s="88">
        <f t="shared" si="3"/>
        <v>14117087</v>
      </c>
      <c r="X22" s="88">
        <f t="shared" si="3"/>
        <v>41741847</v>
      </c>
      <c r="Y22" s="89">
        <f>+IF(W22&lt;&gt;0,(X22/W22)*100,0)</f>
        <v>295.6831462468142</v>
      </c>
      <c r="Z22" s="90">
        <f t="shared" si="3"/>
        <v>56468337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48276952</v>
      </c>
      <c r="E24" s="77">
        <f t="shared" si="4"/>
        <v>56468337</v>
      </c>
      <c r="F24" s="77">
        <f t="shared" si="4"/>
        <v>55858934</v>
      </c>
      <c r="G24" s="77">
        <f t="shared" si="4"/>
        <v>0</v>
      </c>
      <c r="H24" s="77">
        <f t="shared" si="4"/>
        <v>0</v>
      </c>
      <c r="I24" s="77">
        <f t="shared" si="4"/>
        <v>55858934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55858934</v>
      </c>
      <c r="W24" s="77">
        <f t="shared" si="4"/>
        <v>14117087</v>
      </c>
      <c r="X24" s="77">
        <f t="shared" si="4"/>
        <v>41741847</v>
      </c>
      <c r="Y24" s="78">
        <f>+IF(W24&lt;&gt;0,(X24/W24)*100,0)</f>
        <v>295.6831462468142</v>
      </c>
      <c r="Z24" s="79">
        <f t="shared" si="4"/>
        <v>56468337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84508462</v>
      </c>
      <c r="E27" s="100">
        <v>92699846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23174962</v>
      </c>
      <c r="X27" s="100">
        <v>-23174962</v>
      </c>
      <c r="Y27" s="101">
        <v>-100</v>
      </c>
      <c r="Z27" s="102">
        <v>92699846</v>
      </c>
    </row>
    <row r="28" spans="1:26" ht="13.5">
      <c r="A28" s="103" t="s">
        <v>46</v>
      </c>
      <c r="B28" s="19">
        <v>0</v>
      </c>
      <c r="C28" s="19">
        <v>0</v>
      </c>
      <c r="D28" s="59">
        <v>84508462</v>
      </c>
      <c r="E28" s="60">
        <v>92699846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23174962</v>
      </c>
      <c r="X28" s="60">
        <v>-23174962</v>
      </c>
      <c r="Y28" s="61">
        <v>-100</v>
      </c>
      <c r="Z28" s="62">
        <v>92699846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84508462</v>
      </c>
      <c r="E32" s="100">
        <f t="shared" si="5"/>
        <v>92699846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23174962</v>
      </c>
      <c r="X32" s="100">
        <f t="shared" si="5"/>
        <v>-23174962</v>
      </c>
      <c r="Y32" s="101">
        <f>+IF(W32&lt;&gt;0,(X32/W32)*100,0)</f>
        <v>-100</v>
      </c>
      <c r="Z32" s="102">
        <f t="shared" si="5"/>
        <v>92699846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162428722</v>
      </c>
      <c r="E35" s="60">
        <v>88203164</v>
      </c>
      <c r="F35" s="60">
        <v>246682532</v>
      </c>
      <c r="G35" s="60">
        <v>0</v>
      </c>
      <c r="H35" s="60">
        <v>0</v>
      </c>
      <c r="I35" s="60">
        <v>246682532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246682532</v>
      </c>
      <c r="W35" s="60">
        <v>22050791</v>
      </c>
      <c r="X35" s="60">
        <v>224631741</v>
      </c>
      <c r="Y35" s="61">
        <v>1018.7</v>
      </c>
      <c r="Z35" s="62">
        <v>88203164</v>
      </c>
    </row>
    <row r="36" spans="1:26" ht="13.5">
      <c r="A36" s="58" t="s">
        <v>57</v>
      </c>
      <c r="B36" s="19">
        <v>0</v>
      </c>
      <c r="C36" s="19">
        <v>0</v>
      </c>
      <c r="D36" s="59">
        <v>289035591</v>
      </c>
      <c r="E36" s="60">
        <v>148716363</v>
      </c>
      <c r="F36" s="60">
        <v>4820026</v>
      </c>
      <c r="G36" s="60">
        <v>0</v>
      </c>
      <c r="H36" s="60">
        <v>0</v>
      </c>
      <c r="I36" s="60">
        <v>4820026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4820026</v>
      </c>
      <c r="W36" s="60">
        <v>37179091</v>
      </c>
      <c r="X36" s="60">
        <v>-32359065</v>
      </c>
      <c r="Y36" s="61">
        <v>-87.04</v>
      </c>
      <c r="Z36" s="62">
        <v>148716363</v>
      </c>
    </row>
    <row r="37" spans="1:26" ht="13.5">
      <c r="A37" s="58" t="s">
        <v>58</v>
      </c>
      <c r="B37" s="19">
        <v>0</v>
      </c>
      <c r="C37" s="19">
        <v>0</v>
      </c>
      <c r="D37" s="59">
        <v>29093486</v>
      </c>
      <c r="E37" s="60">
        <v>26127243</v>
      </c>
      <c r="F37" s="60">
        <v>50182195</v>
      </c>
      <c r="G37" s="60">
        <v>0</v>
      </c>
      <c r="H37" s="60">
        <v>0</v>
      </c>
      <c r="I37" s="60">
        <v>50182195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50182195</v>
      </c>
      <c r="W37" s="60">
        <v>6531811</v>
      </c>
      <c r="X37" s="60">
        <v>43650384</v>
      </c>
      <c r="Y37" s="61">
        <v>668.27</v>
      </c>
      <c r="Z37" s="62">
        <v>26127243</v>
      </c>
    </row>
    <row r="38" spans="1:26" ht="13.5">
      <c r="A38" s="58" t="s">
        <v>59</v>
      </c>
      <c r="B38" s="19">
        <v>0</v>
      </c>
      <c r="C38" s="19">
        <v>0</v>
      </c>
      <c r="D38" s="59">
        <v>1911250</v>
      </c>
      <c r="E38" s="60">
        <v>6931201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1732800</v>
      </c>
      <c r="X38" s="60">
        <v>-1732800</v>
      </c>
      <c r="Y38" s="61">
        <v>-100</v>
      </c>
      <c r="Z38" s="62">
        <v>6931201</v>
      </c>
    </row>
    <row r="39" spans="1:26" ht="13.5">
      <c r="A39" s="58" t="s">
        <v>60</v>
      </c>
      <c r="B39" s="19">
        <v>0</v>
      </c>
      <c r="C39" s="19">
        <v>0</v>
      </c>
      <c r="D39" s="59">
        <v>420459577</v>
      </c>
      <c r="E39" s="60">
        <v>203861083</v>
      </c>
      <c r="F39" s="60">
        <v>201320363</v>
      </c>
      <c r="G39" s="60">
        <v>0</v>
      </c>
      <c r="H39" s="60">
        <v>0</v>
      </c>
      <c r="I39" s="60">
        <v>201320363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201320363</v>
      </c>
      <c r="W39" s="60">
        <v>50965271</v>
      </c>
      <c r="X39" s="60">
        <v>150355092</v>
      </c>
      <c r="Y39" s="61">
        <v>295.01</v>
      </c>
      <c r="Z39" s="62">
        <v>203861083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706320</v>
      </c>
      <c r="E42" s="60">
        <v>80594244</v>
      </c>
      <c r="F42" s="60">
        <v>78378274</v>
      </c>
      <c r="G42" s="60">
        <v>0</v>
      </c>
      <c r="H42" s="60">
        <v>0</v>
      </c>
      <c r="I42" s="60">
        <v>78378274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78378274</v>
      </c>
      <c r="W42" s="60">
        <v>20148561</v>
      </c>
      <c r="X42" s="60">
        <v>58229713</v>
      </c>
      <c r="Y42" s="61">
        <v>289</v>
      </c>
      <c r="Z42" s="62">
        <v>80594244</v>
      </c>
    </row>
    <row r="43" spans="1:26" ht="13.5">
      <c r="A43" s="58" t="s">
        <v>63</v>
      </c>
      <c r="B43" s="19">
        <v>0</v>
      </c>
      <c r="C43" s="19">
        <v>0</v>
      </c>
      <c r="D43" s="59">
        <v>-84508464</v>
      </c>
      <c r="E43" s="60">
        <v>92699844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23174961</v>
      </c>
      <c r="X43" s="60">
        <v>-23174961</v>
      </c>
      <c r="Y43" s="61">
        <v>-100</v>
      </c>
      <c r="Z43" s="62">
        <v>92699844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-75827</v>
      </c>
      <c r="G44" s="60">
        <v>0</v>
      </c>
      <c r="H44" s="60">
        <v>0</v>
      </c>
      <c r="I44" s="60">
        <v>-75827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-75827</v>
      </c>
      <c r="W44" s="60">
        <v>0</v>
      </c>
      <c r="X44" s="60">
        <v>-75827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45794716</v>
      </c>
      <c r="E45" s="100">
        <v>233406258</v>
      </c>
      <c r="F45" s="100">
        <v>78302447</v>
      </c>
      <c r="G45" s="100">
        <v>0</v>
      </c>
      <c r="H45" s="100">
        <v>0</v>
      </c>
      <c r="I45" s="100">
        <v>78302447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78302447</v>
      </c>
      <c r="W45" s="100">
        <v>103435692</v>
      </c>
      <c r="X45" s="100">
        <v>-25133245</v>
      </c>
      <c r="Y45" s="101">
        <v>-24.3</v>
      </c>
      <c r="Z45" s="102">
        <v>233406258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100.00004677871625</v>
      </c>
      <c r="E58" s="7">
        <f t="shared" si="6"/>
        <v>100.00004677871625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100.00002079053516</v>
      </c>
      <c r="X58" s="7">
        <f t="shared" si="6"/>
        <v>0</v>
      </c>
      <c r="Y58" s="7">
        <f t="shared" si="6"/>
        <v>0</v>
      </c>
      <c r="Z58" s="8">
        <f t="shared" si="6"/>
        <v>100.00004677871625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100.0000442274156</v>
      </c>
      <c r="E59" s="10">
        <f t="shared" si="7"/>
        <v>100.0000442274156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100.00002948493938</v>
      </c>
      <c r="X59" s="10">
        <f t="shared" si="7"/>
        <v>0</v>
      </c>
      <c r="Y59" s="10">
        <f t="shared" si="7"/>
        <v>0</v>
      </c>
      <c r="Z59" s="11">
        <f t="shared" si="7"/>
        <v>100.0000442274156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100.00014634624644</v>
      </c>
      <c r="E60" s="13">
        <f t="shared" si="7"/>
        <v>100.00014634624644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100.0000975641167</v>
      </c>
      <c r="X60" s="13">
        <f t="shared" si="7"/>
        <v>0</v>
      </c>
      <c r="Y60" s="13">
        <f t="shared" si="7"/>
        <v>0</v>
      </c>
      <c r="Z60" s="14">
        <f t="shared" si="7"/>
        <v>100.00014634624644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99.99980933096141</v>
      </c>
      <c r="E66" s="16">
        <f t="shared" si="7"/>
        <v>99.99980933096141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99.9997457747768</v>
      </c>
      <c r="X66" s="16">
        <f t="shared" si="7"/>
        <v>0</v>
      </c>
      <c r="Y66" s="16">
        <f t="shared" si="7"/>
        <v>0</v>
      </c>
      <c r="Z66" s="17">
        <f t="shared" si="7"/>
        <v>99.99980933096141</v>
      </c>
    </row>
    <row r="67" spans="1:26" ht="13.5" hidden="1">
      <c r="A67" s="41" t="s">
        <v>285</v>
      </c>
      <c r="B67" s="24"/>
      <c r="C67" s="24"/>
      <c r="D67" s="25">
        <v>19239519</v>
      </c>
      <c r="E67" s="26">
        <v>19239519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>
        <v>4809881</v>
      </c>
      <c r="X67" s="26"/>
      <c r="Y67" s="25"/>
      <c r="Z67" s="27">
        <v>19239519</v>
      </c>
    </row>
    <row r="68" spans="1:26" ht="13.5" hidden="1">
      <c r="A68" s="37" t="s">
        <v>31</v>
      </c>
      <c r="B68" s="19"/>
      <c r="C68" s="19"/>
      <c r="D68" s="20">
        <v>13566246</v>
      </c>
      <c r="E68" s="21">
        <v>13566246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>
        <v>3391562</v>
      </c>
      <c r="X68" s="21"/>
      <c r="Y68" s="20"/>
      <c r="Z68" s="23">
        <v>13566246</v>
      </c>
    </row>
    <row r="69" spans="1:26" ht="13.5" hidden="1">
      <c r="A69" s="38" t="s">
        <v>32</v>
      </c>
      <c r="B69" s="19"/>
      <c r="C69" s="19"/>
      <c r="D69" s="20">
        <v>4099866</v>
      </c>
      <c r="E69" s="21">
        <v>4099866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>
        <v>1024967</v>
      </c>
      <c r="X69" s="21"/>
      <c r="Y69" s="20"/>
      <c r="Z69" s="23">
        <v>4099866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4099866</v>
      </c>
      <c r="E74" s="21">
        <v>4099866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1024967</v>
      </c>
      <c r="X74" s="21"/>
      <c r="Y74" s="20"/>
      <c r="Z74" s="23">
        <v>4099866</v>
      </c>
    </row>
    <row r="75" spans="1:26" ht="13.5" hidden="1">
      <c r="A75" s="40" t="s">
        <v>110</v>
      </c>
      <c r="B75" s="28"/>
      <c r="C75" s="28"/>
      <c r="D75" s="29">
        <v>1573407</v>
      </c>
      <c r="E75" s="30">
        <v>1573407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393352</v>
      </c>
      <c r="X75" s="30"/>
      <c r="Y75" s="29"/>
      <c r="Z75" s="31">
        <v>1573407</v>
      </c>
    </row>
    <row r="76" spans="1:26" ht="13.5" hidden="1">
      <c r="A76" s="42" t="s">
        <v>286</v>
      </c>
      <c r="B76" s="32"/>
      <c r="C76" s="32"/>
      <c r="D76" s="33">
        <v>19239528</v>
      </c>
      <c r="E76" s="34">
        <v>19239528</v>
      </c>
      <c r="F76" s="34">
        <v>926053</v>
      </c>
      <c r="G76" s="34"/>
      <c r="H76" s="34"/>
      <c r="I76" s="34">
        <v>926053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926053</v>
      </c>
      <c r="W76" s="34">
        <v>4809882</v>
      </c>
      <c r="X76" s="34"/>
      <c r="Y76" s="33"/>
      <c r="Z76" s="35">
        <v>19239528</v>
      </c>
    </row>
    <row r="77" spans="1:26" ht="13.5" hidden="1">
      <c r="A77" s="37" t="s">
        <v>31</v>
      </c>
      <c r="B77" s="19"/>
      <c r="C77" s="19"/>
      <c r="D77" s="20">
        <v>13566252</v>
      </c>
      <c r="E77" s="21">
        <v>13566252</v>
      </c>
      <c r="F77" s="21">
        <v>926053</v>
      </c>
      <c r="G77" s="21"/>
      <c r="H77" s="21"/>
      <c r="I77" s="21">
        <v>926053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926053</v>
      </c>
      <c r="W77" s="21">
        <v>3391563</v>
      </c>
      <c r="X77" s="21"/>
      <c r="Y77" s="20"/>
      <c r="Z77" s="23">
        <v>13566252</v>
      </c>
    </row>
    <row r="78" spans="1:26" ht="13.5" hidden="1">
      <c r="A78" s="38" t="s">
        <v>32</v>
      </c>
      <c r="B78" s="19"/>
      <c r="C78" s="19"/>
      <c r="D78" s="20">
        <v>4099872</v>
      </c>
      <c r="E78" s="21">
        <v>4099872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1024968</v>
      </c>
      <c r="X78" s="21"/>
      <c r="Y78" s="20"/>
      <c r="Z78" s="23">
        <v>4099872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4099872</v>
      </c>
      <c r="E82" s="21">
        <v>4099872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1024968</v>
      </c>
      <c r="X82" s="21"/>
      <c r="Y82" s="20"/>
      <c r="Z82" s="23">
        <v>4099872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1573404</v>
      </c>
      <c r="E84" s="30">
        <v>1573404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393351</v>
      </c>
      <c r="X84" s="30"/>
      <c r="Y84" s="29"/>
      <c r="Z84" s="31">
        <v>1573404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2730000</v>
      </c>
      <c r="F5" s="358">
        <f t="shared" si="0"/>
        <v>3078760</v>
      </c>
      <c r="G5" s="358">
        <f t="shared" si="0"/>
        <v>4820026</v>
      </c>
      <c r="H5" s="356">
        <f t="shared" si="0"/>
        <v>0</v>
      </c>
      <c r="I5" s="356">
        <f t="shared" si="0"/>
        <v>0</v>
      </c>
      <c r="J5" s="358">
        <f t="shared" si="0"/>
        <v>4820026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4820026</v>
      </c>
      <c r="X5" s="356">
        <f t="shared" si="0"/>
        <v>769690</v>
      </c>
      <c r="Y5" s="358">
        <f t="shared" si="0"/>
        <v>4050336</v>
      </c>
      <c r="Z5" s="359">
        <f>+IF(X5&lt;&gt;0,+(Y5/X5)*100,0)</f>
        <v>526.2295209759773</v>
      </c>
      <c r="AA5" s="360">
        <f>+AA6+AA8+AA11+AA13+AA15</f>
        <v>3078760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2200000</v>
      </c>
      <c r="F6" s="59">
        <f t="shared" si="1"/>
        <v>2548760</v>
      </c>
      <c r="G6" s="59">
        <f t="shared" si="1"/>
        <v>4820026</v>
      </c>
      <c r="H6" s="60">
        <f t="shared" si="1"/>
        <v>0</v>
      </c>
      <c r="I6" s="60">
        <f t="shared" si="1"/>
        <v>0</v>
      </c>
      <c r="J6" s="59">
        <f t="shared" si="1"/>
        <v>4820026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4820026</v>
      </c>
      <c r="X6" s="60">
        <f t="shared" si="1"/>
        <v>637190</v>
      </c>
      <c r="Y6" s="59">
        <f t="shared" si="1"/>
        <v>4182836</v>
      </c>
      <c r="Z6" s="61">
        <f>+IF(X6&lt;&gt;0,+(Y6/X6)*100,0)</f>
        <v>656.450352328191</v>
      </c>
      <c r="AA6" s="62">
        <f t="shared" si="1"/>
        <v>2548760</v>
      </c>
    </row>
    <row r="7" spans="1:27" ht="13.5">
      <c r="A7" s="291" t="s">
        <v>228</v>
      </c>
      <c r="B7" s="142"/>
      <c r="C7" s="60"/>
      <c r="D7" s="340"/>
      <c r="E7" s="60">
        <v>2200000</v>
      </c>
      <c r="F7" s="59">
        <v>2548760</v>
      </c>
      <c r="G7" s="59">
        <v>4820026</v>
      </c>
      <c r="H7" s="60"/>
      <c r="I7" s="60"/>
      <c r="J7" s="59">
        <v>4820026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4820026</v>
      </c>
      <c r="X7" s="60">
        <v>637190</v>
      </c>
      <c r="Y7" s="59">
        <v>4182836</v>
      </c>
      <c r="Z7" s="61">
        <v>656.45</v>
      </c>
      <c r="AA7" s="62">
        <v>2548760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530000</v>
      </c>
      <c r="F8" s="59">
        <f t="shared" si="2"/>
        <v>530000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132500</v>
      </c>
      <c r="Y8" s="59">
        <f t="shared" si="2"/>
        <v>-132500</v>
      </c>
      <c r="Z8" s="61">
        <f>+IF(X8&lt;&gt;0,+(Y8/X8)*100,0)</f>
        <v>-100</v>
      </c>
      <c r="AA8" s="62">
        <f>SUM(AA9:AA10)</f>
        <v>530000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530000</v>
      </c>
      <c r="F10" s="59">
        <v>530000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132500</v>
      </c>
      <c r="Y10" s="59">
        <v>-132500</v>
      </c>
      <c r="Z10" s="61">
        <v>-100</v>
      </c>
      <c r="AA10" s="62">
        <v>530000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3338537</v>
      </c>
      <c r="F40" s="345">
        <f t="shared" si="9"/>
        <v>9904530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2476133</v>
      </c>
      <c r="Y40" s="345">
        <f t="shared" si="9"/>
        <v>-2476133</v>
      </c>
      <c r="Z40" s="336">
        <f>+IF(X40&lt;&gt;0,+(Y40/X40)*100,0)</f>
        <v>-100</v>
      </c>
      <c r="AA40" s="350">
        <f>SUM(AA41:AA49)</f>
        <v>9904530</v>
      </c>
    </row>
    <row r="41" spans="1:27" ht="13.5">
      <c r="A41" s="361" t="s">
        <v>247</v>
      </c>
      <c r="B41" s="142"/>
      <c r="C41" s="362"/>
      <c r="D41" s="363"/>
      <c r="E41" s="362">
        <v>1332106</v>
      </c>
      <c r="F41" s="364">
        <v>1332106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333027</v>
      </c>
      <c r="Y41" s="364">
        <v>-333027</v>
      </c>
      <c r="Z41" s="365">
        <v>-100</v>
      </c>
      <c r="AA41" s="366">
        <v>1332106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451391</v>
      </c>
      <c r="F44" s="53">
        <v>451391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112848</v>
      </c>
      <c r="Y44" s="53">
        <v>-112848</v>
      </c>
      <c r="Z44" s="94">
        <v>-100</v>
      </c>
      <c r="AA44" s="95">
        <v>451391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1555040</v>
      </c>
      <c r="F49" s="53">
        <v>8121033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2030258</v>
      </c>
      <c r="Y49" s="53">
        <v>-2030258</v>
      </c>
      <c r="Z49" s="94">
        <v>-100</v>
      </c>
      <c r="AA49" s="95">
        <v>8121033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6068537</v>
      </c>
      <c r="F60" s="264">
        <f t="shared" si="14"/>
        <v>12983290</v>
      </c>
      <c r="G60" s="264">
        <f t="shared" si="14"/>
        <v>4820026</v>
      </c>
      <c r="H60" s="219">
        <f t="shared" si="14"/>
        <v>0</v>
      </c>
      <c r="I60" s="219">
        <f t="shared" si="14"/>
        <v>0</v>
      </c>
      <c r="J60" s="264">
        <f t="shared" si="14"/>
        <v>4820026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4820026</v>
      </c>
      <c r="X60" s="219">
        <f t="shared" si="14"/>
        <v>3245823</v>
      </c>
      <c r="Y60" s="264">
        <f t="shared" si="14"/>
        <v>1574203</v>
      </c>
      <c r="Z60" s="337">
        <f>+IF(X60&lt;&gt;0,+(Y60/X60)*100,0)</f>
        <v>48.49934823926012</v>
      </c>
      <c r="AA60" s="232">
        <f>+AA57+AA54+AA51+AA40+AA37+AA34+AA22+AA5</f>
        <v>12983290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185976308</v>
      </c>
      <c r="F5" s="100">
        <f t="shared" si="0"/>
        <v>203695513</v>
      </c>
      <c r="G5" s="100">
        <f t="shared" si="0"/>
        <v>68212531</v>
      </c>
      <c r="H5" s="100">
        <f t="shared" si="0"/>
        <v>0</v>
      </c>
      <c r="I5" s="100">
        <f t="shared" si="0"/>
        <v>0</v>
      </c>
      <c r="J5" s="100">
        <f t="shared" si="0"/>
        <v>68212531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68212531</v>
      </c>
      <c r="X5" s="100">
        <f t="shared" si="0"/>
        <v>50923879</v>
      </c>
      <c r="Y5" s="100">
        <f t="shared" si="0"/>
        <v>17288652</v>
      </c>
      <c r="Z5" s="137">
        <f>+IF(X5&lt;&gt;0,+(Y5/X5)*100,0)</f>
        <v>33.9499903375389</v>
      </c>
      <c r="AA5" s="153">
        <f>SUM(AA6:AA8)</f>
        <v>203695513</v>
      </c>
    </row>
    <row r="6" spans="1:27" ht="13.5">
      <c r="A6" s="138" t="s">
        <v>75</v>
      </c>
      <c r="B6" s="136"/>
      <c r="C6" s="155"/>
      <c r="D6" s="155"/>
      <c r="E6" s="156">
        <v>550000</v>
      </c>
      <c r="F6" s="60">
        <v>1116650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279163</v>
      </c>
      <c r="Y6" s="60">
        <v>-279163</v>
      </c>
      <c r="Z6" s="140">
        <v>-100</v>
      </c>
      <c r="AA6" s="155">
        <v>1116650</v>
      </c>
    </row>
    <row r="7" spans="1:27" ht="13.5">
      <c r="A7" s="138" t="s">
        <v>76</v>
      </c>
      <c r="B7" s="136"/>
      <c r="C7" s="157"/>
      <c r="D7" s="157"/>
      <c r="E7" s="158">
        <v>184226026</v>
      </c>
      <c r="F7" s="159">
        <v>199216554</v>
      </c>
      <c r="G7" s="159">
        <v>68207603</v>
      </c>
      <c r="H7" s="159"/>
      <c r="I7" s="159"/>
      <c r="J7" s="159">
        <v>68207603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68207603</v>
      </c>
      <c r="X7" s="159">
        <v>49804139</v>
      </c>
      <c r="Y7" s="159">
        <v>18403464</v>
      </c>
      <c r="Z7" s="141">
        <v>36.95</v>
      </c>
      <c r="AA7" s="157">
        <v>199216554</v>
      </c>
    </row>
    <row r="8" spans="1:27" ht="13.5">
      <c r="A8" s="138" t="s">
        <v>77</v>
      </c>
      <c r="B8" s="136"/>
      <c r="C8" s="155"/>
      <c r="D8" s="155"/>
      <c r="E8" s="156">
        <v>1200282</v>
      </c>
      <c r="F8" s="60">
        <v>3362309</v>
      </c>
      <c r="G8" s="60">
        <v>4928</v>
      </c>
      <c r="H8" s="60"/>
      <c r="I8" s="60"/>
      <c r="J8" s="60">
        <v>4928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4928</v>
      </c>
      <c r="X8" s="60">
        <v>840577</v>
      </c>
      <c r="Y8" s="60">
        <v>-835649</v>
      </c>
      <c r="Z8" s="140">
        <v>-99.41</v>
      </c>
      <c r="AA8" s="155">
        <v>3362309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11316551</v>
      </c>
      <c r="F9" s="100">
        <f t="shared" si="1"/>
        <v>12563773</v>
      </c>
      <c r="G9" s="100">
        <f t="shared" si="1"/>
        <v>388503</v>
      </c>
      <c r="H9" s="100">
        <f t="shared" si="1"/>
        <v>0</v>
      </c>
      <c r="I9" s="100">
        <f t="shared" si="1"/>
        <v>0</v>
      </c>
      <c r="J9" s="100">
        <f t="shared" si="1"/>
        <v>388503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388503</v>
      </c>
      <c r="X9" s="100">
        <f t="shared" si="1"/>
        <v>3140943</v>
      </c>
      <c r="Y9" s="100">
        <f t="shared" si="1"/>
        <v>-2752440</v>
      </c>
      <c r="Z9" s="137">
        <f>+IF(X9&lt;&gt;0,+(Y9/X9)*100,0)</f>
        <v>-87.63100763051096</v>
      </c>
      <c r="AA9" s="153">
        <f>SUM(AA10:AA14)</f>
        <v>12563773</v>
      </c>
    </row>
    <row r="10" spans="1:27" ht="13.5">
      <c r="A10" s="138" t="s">
        <v>79</v>
      </c>
      <c r="B10" s="136"/>
      <c r="C10" s="155"/>
      <c r="D10" s="155"/>
      <c r="E10" s="156">
        <v>11316551</v>
      </c>
      <c r="F10" s="60">
        <v>12563773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3140943</v>
      </c>
      <c r="Y10" s="60">
        <v>-3140943</v>
      </c>
      <c r="Z10" s="140">
        <v>-100</v>
      </c>
      <c r="AA10" s="155">
        <v>12563773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388503</v>
      </c>
      <c r="H12" s="60"/>
      <c r="I12" s="60"/>
      <c r="J12" s="60">
        <v>388503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388503</v>
      </c>
      <c r="X12" s="60"/>
      <c r="Y12" s="60">
        <v>388503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85853012</v>
      </c>
      <c r="F15" s="100">
        <f t="shared" si="2"/>
        <v>89970851</v>
      </c>
      <c r="G15" s="100">
        <f t="shared" si="2"/>
        <v>11797</v>
      </c>
      <c r="H15" s="100">
        <f t="shared" si="2"/>
        <v>0</v>
      </c>
      <c r="I15" s="100">
        <f t="shared" si="2"/>
        <v>0</v>
      </c>
      <c r="J15" s="100">
        <f t="shared" si="2"/>
        <v>11797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11797</v>
      </c>
      <c r="X15" s="100">
        <f t="shared" si="2"/>
        <v>22492713</v>
      </c>
      <c r="Y15" s="100">
        <f t="shared" si="2"/>
        <v>-22480916</v>
      </c>
      <c r="Z15" s="137">
        <f>+IF(X15&lt;&gt;0,+(Y15/X15)*100,0)</f>
        <v>-99.94755190269844</v>
      </c>
      <c r="AA15" s="153">
        <f>SUM(AA16:AA18)</f>
        <v>89970851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85853012</v>
      </c>
      <c r="F17" s="60">
        <v>89970851</v>
      </c>
      <c r="G17" s="60">
        <v>11797</v>
      </c>
      <c r="H17" s="60"/>
      <c r="I17" s="60"/>
      <c r="J17" s="60">
        <v>11797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11797</v>
      </c>
      <c r="X17" s="60">
        <v>22492713</v>
      </c>
      <c r="Y17" s="60">
        <v>-22480916</v>
      </c>
      <c r="Z17" s="140">
        <v>-99.95</v>
      </c>
      <c r="AA17" s="155">
        <v>89970851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283145871</v>
      </c>
      <c r="F25" s="73">
        <f t="shared" si="4"/>
        <v>306230137</v>
      </c>
      <c r="G25" s="73">
        <f t="shared" si="4"/>
        <v>68612831</v>
      </c>
      <c r="H25" s="73">
        <f t="shared" si="4"/>
        <v>0</v>
      </c>
      <c r="I25" s="73">
        <f t="shared" si="4"/>
        <v>0</v>
      </c>
      <c r="J25" s="73">
        <f t="shared" si="4"/>
        <v>68612831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68612831</v>
      </c>
      <c r="X25" s="73">
        <f t="shared" si="4"/>
        <v>76557535</v>
      </c>
      <c r="Y25" s="73">
        <f t="shared" si="4"/>
        <v>-7944704</v>
      </c>
      <c r="Z25" s="170">
        <f>+IF(X25&lt;&gt;0,+(Y25/X25)*100,0)</f>
        <v>-10.377429210593053</v>
      </c>
      <c r="AA25" s="168">
        <f>+AA5+AA9+AA15+AA19+AA24</f>
        <v>306230137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120391443</v>
      </c>
      <c r="F28" s="100">
        <f t="shared" si="5"/>
        <v>123979375</v>
      </c>
      <c r="G28" s="100">
        <f t="shared" si="5"/>
        <v>7883613</v>
      </c>
      <c r="H28" s="100">
        <f t="shared" si="5"/>
        <v>0</v>
      </c>
      <c r="I28" s="100">
        <f t="shared" si="5"/>
        <v>0</v>
      </c>
      <c r="J28" s="100">
        <f t="shared" si="5"/>
        <v>7883613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7883613</v>
      </c>
      <c r="X28" s="100">
        <f t="shared" si="5"/>
        <v>30994844</v>
      </c>
      <c r="Y28" s="100">
        <f t="shared" si="5"/>
        <v>-23111231</v>
      </c>
      <c r="Z28" s="137">
        <f>+IF(X28&lt;&gt;0,+(Y28/X28)*100,0)</f>
        <v>-74.56475986780254</v>
      </c>
      <c r="AA28" s="153">
        <f>SUM(AA29:AA31)</f>
        <v>123979375</v>
      </c>
    </row>
    <row r="29" spans="1:27" ht="13.5">
      <c r="A29" s="138" t="s">
        <v>75</v>
      </c>
      <c r="B29" s="136"/>
      <c r="C29" s="155"/>
      <c r="D29" s="155"/>
      <c r="E29" s="156">
        <v>52874203</v>
      </c>
      <c r="F29" s="60">
        <v>53942593</v>
      </c>
      <c r="G29" s="60">
        <v>2496258</v>
      </c>
      <c r="H29" s="60"/>
      <c r="I29" s="60"/>
      <c r="J29" s="60">
        <v>2496258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2496258</v>
      </c>
      <c r="X29" s="60">
        <v>13485648</v>
      </c>
      <c r="Y29" s="60">
        <v>-10989390</v>
      </c>
      <c r="Z29" s="140">
        <v>-81.49</v>
      </c>
      <c r="AA29" s="155">
        <v>53942593</v>
      </c>
    </row>
    <row r="30" spans="1:27" ht="13.5">
      <c r="A30" s="138" t="s">
        <v>76</v>
      </c>
      <c r="B30" s="136"/>
      <c r="C30" s="157"/>
      <c r="D30" s="157"/>
      <c r="E30" s="158">
        <v>36409551</v>
      </c>
      <c r="F30" s="159">
        <v>37211968</v>
      </c>
      <c r="G30" s="159">
        <v>3470563</v>
      </c>
      <c r="H30" s="159"/>
      <c r="I30" s="159"/>
      <c r="J30" s="159">
        <v>3470563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3470563</v>
      </c>
      <c r="X30" s="159">
        <v>9302992</v>
      </c>
      <c r="Y30" s="159">
        <v>-5832429</v>
      </c>
      <c r="Z30" s="141">
        <v>-62.69</v>
      </c>
      <c r="AA30" s="157">
        <v>37211968</v>
      </c>
    </row>
    <row r="31" spans="1:27" ht="13.5">
      <c r="A31" s="138" t="s">
        <v>77</v>
      </c>
      <c r="B31" s="136"/>
      <c r="C31" s="155"/>
      <c r="D31" s="155"/>
      <c r="E31" s="156">
        <v>31107689</v>
      </c>
      <c r="F31" s="60">
        <v>32824814</v>
      </c>
      <c r="G31" s="60">
        <v>1916792</v>
      </c>
      <c r="H31" s="60"/>
      <c r="I31" s="60"/>
      <c r="J31" s="60">
        <v>1916792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1916792</v>
      </c>
      <c r="X31" s="60">
        <v>8206204</v>
      </c>
      <c r="Y31" s="60">
        <v>-6289412</v>
      </c>
      <c r="Z31" s="140">
        <v>-76.64</v>
      </c>
      <c r="AA31" s="155">
        <v>32824814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48890582</v>
      </c>
      <c r="F32" s="100">
        <f t="shared" si="6"/>
        <v>49780778</v>
      </c>
      <c r="G32" s="100">
        <f t="shared" si="6"/>
        <v>1794999</v>
      </c>
      <c r="H32" s="100">
        <f t="shared" si="6"/>
        <v>0</v>
      </c>
      <c r="I32" s="100">
        <f t="shared" si="6"/>
        <v>0</v>
      </c>
      <c r="J32" s="100">
        <f t="shared" si="6"/>
        <v>1794999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1794999</v>
      </c>
      <c r="X32" s="100">
        <f t="shared" si="6"/>
        <v>12445195</v>
      </c>
      <c r="Y32" s="100">
        <f t="shared" si="6"/>
        <v>-10650196</v>
      </c>
      <c r="Z32" s="137">
        <f>+IF(X32&lt;&gt;0,+(Y32/X32)*100,0)</f>
        <v>-85.57677079386863</v>
      </c>
      <c r="AA32" s="153">
        <f>SUM(AA33:AA37)</f>
        <v>49780778</v>
      </c>
    </row>
    <row r="33" spans="1:27" ht="13.5">
      <c r="A33" s="138" t="s">
        <v>79</v>
      </c>
      <c r="B33" s="136"/>
      <c r="C33" s="155"/>
      <c r="D33" s="155"/>
      <c r="E33" s="156">
        <v>48890582</v>
      </c>
      <c r="F33" s="60">
        <v>49780778</v>
      </c>
      <c r="G33" s="60">
        <v>103120</v>
      </c>
      <c r="H33" s="60"/>
      <c r="I33" s="60"/>
      <c r="J33" s="60">
        <v>103120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103120</v>
      </c>
      <c r="X33" s="60">
        <v>12445195</v>
      </c>
      <c r="Y33" s="60">
        <v>-12342075</v>
      </c>
      <c r="Z33" s="140">
        <v>-99.17</v>
      </c>
      <c r="AA33" s="155">
        <v>49780778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1691879</v>
      </c>
      <c r="H35" s="60"/>
      <c r="I35" s="60"/>
      <c r="J35" s="60">
        <v>1691879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1691879</v>
      </c>
      <c r="X35" s="60"/>
      <c r="Y35" s="60">
        <v>1691879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65586894</v>
      </c>
      <c r="F38" s="100">
        <f t="shared" si="7"/>
        <v>76001647</v>
      </c>
      <c r="G38" s="100">
        <f t="shared" si="7"/>
        <v>1711855</v>
      </c>
      <c r="H38" s="100">
        <f t="shared" si="7"/>
        <v>0</v>
      </c>
      <c r="I38" s="100">
        <f t="shared" si="7"/>
        <v>0</v>
      </c>
      <c r="J38" s="100">
        <f t="shared" si="7"/>
        <v>1711855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1711855</v>
      </c>
      <c r="X38" s="100">
        <f t="shared" si="7"/>
        <v>19000412</v>
      </c>
      <c r="Y38" s="100">
        <f t="shared" si="7"/>
        <v>-17288557</v>
      </c>
      <c r="Z38" s="137">
        <f>+IF(X38&lt;&gt;0,+(Y38/X38)*100,0)</f>
        <v>-90.99043220747004</v>
      </c>
      <c r="AA38" s="153">
        <f>SUM(AA39:AA41)</f>
        <v>76001647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517939</v>
      </c>
      <c r="H39" s="60"/>
      <c r="I39" s="60"/>
      <c r="J39" s="60">
        <v>517939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517939</v>
      </c>
      <c r="X39" s="60"/>
      <c r="Y39" s="60">
        <v>517939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>
        <v>65586894</v>
      </c>
      <c r="F40" s="60">
        <v>76001647</v>
      </c>
      <c r="G40" s="60">
        <v>1193916</v>
      </c>
      <c r="H40" s="60"/>
      <c r="I40" s="60"/>
      <c r="J40" s="60">
        <v>1193916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1193916</v>
      </c>
      <c r="X40" s="60">
        <v>19000412</v>
      </c>
      <c r="Y40" s="60">
        <v>-17806496</v>
      </c>
      <c r="Z40" s="140">
        <v>-93.72</v>
      </c>
      <c r="AA40" s="155">
        <v>76001647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1363430</v>
      </c>
      <c r="H42" s="100">
        <f t="shared" si="8"/>
        <v>0</v>
      </c>
      <c r="I42" s="100">
        <f t="shared" si="8"/>
        <v>0</v>
      </c>
      <c r="J42" s="100">
        <f t="shared" si="8"/>
        <v>1363430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1363430</v>
      </c>
      <c r="X42" s="100">
        <f t="shared" si="8"/>
        <v>0</v>
      </c>
      <c r="Y42" s="100">
        <f t="shared" si="8"/>
        <v>1363430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1363430</v>
      </c>
      <c r="H46" s="60"/>
      <c r="I46" s="60"/>
      <c r="J46" s="60">
        <v>1363430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1363430</v>
      </c>
      <c r="X46" s="60"/>
      <c r="Y46" s="60">
        <v>1363430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234868919</v>
      </c>
      <c r="F48" s="73">
        <f t="shared" si="9"/>
        <v>249761800</v>
      </c>
      <c r="G48" s="73">
        <f t="shared" si="9"/>
        <v>12753897</v>
      </c>
      <c r="H48" s="73">
        <f t="shared" si="9"/>
        <v>0</v>
      </c>
      <c r="I48" s="73">
        <f t="shared" si="9"/>
        <v>0</v>
      </c>
      <c r="J48" s="73">
        <f t="shared" si="9"/>
        <v>12753897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12753897</v>
      </c>
      <c r="X48" s="73">
        <f t="shared" si="9"/>
        <v>62440451</v>
      </c>
      <c r="Y48" s="73">
        <f t="shared" si="9"/>
        <v>-49686554</v>
      </c>
      <c r="Z48" s="170">
        <f>+IF(X48&lt;&gt;0,+(Y48/X48)*100,0)</f>
        <v>-79.57430352320806</v>
      </c>
      <c r="AA48" s="168">
        <f>+AA28+AA32+AA38+AA42+AA47</f>
        <v>249761800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48276952</v>
      </c>
      <c r="F49" s="173">
        <f t="shared" si="10"/>
        <v>56468337</v>
      </c>
      <c r="G49" s="173">
        <f t="shared" si="10"/>
        <v>55858934</v>
      </c>
      <c r="H49" s="173">
        <f t="shared" si="10"/>
        <v>0</v>
      </c>
      <c r="I49" s="173">
        <f t="shared" si="10"/>
        <v>0</v>
      </c>
      <c r="J49" s="173">
        <f t="shared" si="10"/>
        <v>55858934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55858934</v>
      </c>
      <c r="X49" s="173">
        <f>IF(F25=F48,0,X25-X48)</f>
        <v>14117084</v>
      </c>
      <c r="Y49" s="173">
        <f t="shared" si="10"/>
        <v>41741850</v>
      </c>
      <c r="Z49" s="174">
        <f>+IF(X49&lt;&gt;0,+(Y49/X49)*100,0)</f>
        <v>295.68323033283644</v>
      </c>
      <c r="AA49" s="171">
        <f>+AA25-AA48</f>
        <v>56468337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13566246</v>
      </c>
      <c r="F5" s="60">
        <v>13566246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3391562</v>
      </c>
      <c r="Y5" s="60">
        <v>-3391562</v>
      </c>
      <c r="Z5" s="140">
        <v>-100</v>
      </c>
      <c r="AA5" s="155">
        <v>13566246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4099866</v>
      </c>
      <c r="F11" s="60">
        <v>4099866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1024967</v>
      </c>
      <c r="Y11" s="60">
        <v>-1024967</v>
      </c>
      <c r="Z11" s="140">
        <v>-100</v>
      </c>
      <c r="AA11" s="155">
        <v>4099866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2321987</v>
      </c>
      <c r="F12" s="60">
        <v>2321987</v>
      </c>
      <c r="G12" s="60">
        <v>10124</v>
      </c>
      <c r="H12" s="60">
        <v>0</v>
      </c>
      <c r="I12" s="60">
        <v>0</v>
      </c>
      <c r="J12" s="60">
        <v>10124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10124</v>
      </c>
      <c r="X12" s="60">
        <v>580497</v>
      </c>
      <c r="Y12" s="60">
        <v>-570373</v>
      </c>
      <c r="Z12" s="140">
        <v>-98.26</v>
      </c>
      <c r="AA12" s="155">
        <v>2321987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2500000</v>
      </c>
      <c r="F13" s="60">
        <v>2500000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625000</v>
      </c>
      <c r="Y13" s="60">
        <v>-625000</v>
      </c>
      <c r="Z13" s="140">
        <v>-100</v>
      </c>
      <c r="AA13" s="155">
        <v>2500000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1573407</v>
      </c>
      <c r="F14" s="60">
        <v>1573407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393352</v>
      </c>
      <c r="Y14" s="60">
        <v>-393352</v>
      </c>
      <c r="Z14" s="140">
        <v>-100</v>
      </c>
      <c r="AA14" s="155">
        <v>1573407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1645940</v>
      </c>
      <c r="F16" s="60">
        <v>1645940</v>
      </c>
      <c r="G16" s="60">
        <v>81750</v>
      </c>
      <c r="H16" s="60">
        <v>0</v>
      </c>
      <c r="I16" s="60">
        <v>0</v>
      </c>
      <c r="J16" s="60">
        <v>81750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81750</v>
      </c>
      <c r="X16" s="60">
        <v>411485</v>
      </c>
      <c r="Y16" s="60">
        <v>-329735</v>
      </c>
      <c r="Z16" s="140">
        <v>-80.13</v>
      </c>
      <c r="AA16" s="155">
        <v>1645940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2937003</v>
      </c>
      <c r="F17" s="60">
        <v>1026497</v>
      </c>
      <c r="G17" s="60">
        <v>255864</v>
      </c>
      <c r="H17" s="60">
        <v>0</v>
      </c>
      <c r="I17" s="60">
        <v>0</v>
      </c>
      <c r="J17" s="60">
        <v>255864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255864</v>
      </c>
      <c r="X17" s="60">
        <v>256624</v>
      </c>
      <c r="Y17" s="60">
        <v>-760</v>
      </c>
      <c r="Z17" s="140">
        <v>-0.3</v>
      </c>
      <c r="AA17" s="155">
        <v>1026497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1026497</v>
      </c>
      <c r="F18" s="60">
        <v>2937002</v>
      </c>
      <c r="G18" s="60">
        <v>65451</v>
      </c>
      <c r="H18" s="60">
        <v>0</v>
      </c>
      <c r="I18" s="60">
        <v>0</v>
      </c>
      <c r="J18" s="60">
        <v>65451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65451</v>
      </c>
      <c r="X18" s="60">
        <v>734251</v>
      </c>
      <c r="Y18" s="60">
        <v>-668800</v>
      </c>
      <c r="Z18" s="140">
        <v>-91.09</v>
      </c>
      <c r="AA18" s="155">
        <v>2937002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167913537</v>
      </c>
      <c r="F19" s="60">
        <v>182806420</v>
      </c>
      <c r="G19" s="60">
        <v>68183000</v>
      </c>
      <c r="H19" s="60">
        <v>0</v>
      </c>
      <c r="I19" s="60">
        <v>0</v>
      </c>
      <c r="J19" s="60">
        <v>68183000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68183000</v>
      </c>
      <c r="X19" s="60">
        <v>45701605</v>
      </c>
      <c r="Y19" s="60">
        <v>22481395</v>
      </c>
      <c r="Z19" s="140">
        <v>49.19</v>
      </c>
      <c r="AA19" s="155">
        <v>182806420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492926</v>
      </c>
      <c r="F20" s="54">
        <v>492926</v>
      </c>
      <c r="G20" s="54">
        <v>16642</v>
      </c>
      <c r="H20" s="54">
        <v>0</v>
      </c>
      <c r="I20" s="54">
        <v>0</v>
      </c>
      <c r="J20" s="54">
        <v>16642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16642</v>
      </c>
      <c r="X20" s="54">
        <v>123232</v>
      </c>
      <c r="Y20" s="54">
        <v>-106590</v>
      </c>
      <c r="Z20" s="184">
        <v>-86.5</v>
      </c>
      <c r="AA20" s="130">
        <v>492926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560000</v>
      </c>
      <c r="F21" s="60">
        <v>560000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140000</v>
      </c>
      <c r="Y21" s="60">
        <v>-140000</v>
      </c>
      <c r="Z21" s="140">
        <v>-100</v>
      </c>
      <c r="AA21" s="155">
        <v>560000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198637409</v>
      </c>
      <c r="F22" s="190">
        <f t="shared" si="0"/>
        <v>213530291</v>
      </c>
      <c r="G22" s="190">
        <f t="shared" si="0"/>
        <v>68612831</v>
      </c>
      <c r="H22" s="190">
        <f t="shared" si="0"/>
        <v>0</v>
      </c>
      <c r="I22" s="190">
        <f t="shared" si="0"/>
        <v>0</v>
      </c>
      <c r="J22" s="190">
        <f t="shared" si="0"/>
        <v>68612831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68612831</v>
      </c>
      <c r="X22" s="190">
        <f t="shared" si="0"/>
        <v>53382575</v>
      </c>
      <c r="Y22" s="190">
        <f t="shared" si="0"/>
        <v>15230256</v>
      </c>
      <c r="Z22" s="191">
        <f>+IF(X22&lt;&gt;0,+(Y22/X22)*100,0)</f>
        <v>28.53038842730985</v>
      </c>
      <c r="AA22" s="188">
        <f>SUM(AA5:AA21)</f>
        <v>213530291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113714597</v>
      </c>
      <c r="F25" s="60">
        <v>113714597</v>
      </c>
      <c r="G25" s="60">
        <v>10091442</v>
      </c>
      <c r="H25" s="60">
        <v>0</v>
      </c>
      <c r="I25" s="60">
        <v>0</v>
      </c>
      <c r="J25" s="60">
        <v>10091442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10091442</v>
      </c>
      <c r="X25" s="60">
        <v>28428649</v>
      </c>
      <c r="Y25" s="60">
        <v>-18337207</v>
      </c>
      <c r="Z25" s="140">
        <v>-64.5</v>
      </c>
      <c r="AA25" s="155">
        <v>113714597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21091173</v>
      </c>
      <c r="F26" s="60">
        <v>21091173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5272793</v>
      </c>
      <c r="Y26" s="60">
        <v>-5272793</v>
      </c>
      <c r="Z26" s="140">
        <v>-100</v>
      </c>
      <c r="AA26" s="155">
        <v>21091173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4833185</v>
      </c>
      <c r="F27" s="60">
        <v>4833185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1208296</v>
      </c>
      <c r="Y27" s="60">
        <v>-1208296</v>
      </c>
      <c r="Z27" s="140">
        <v>-100</v>
      </c>
      <c r="AA27" s="155">
        <v>4833185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31544564</v>
      </c>
      <c r="F28" s="60">
        <v>31544564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7886141</v>
      </c>
      <c r="Y28" s="60">
        <v>-7886141</v>
      </c>
      <c r="Z28" s="140">
        <v>-100</v>
      </c>
      <c r="AA28" s="155">
        <v>31544564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3167889</v>
      </c>
      <c r="F29" s="60">
        <v>3167889</v>
      </c>
      <c r="G29" s="60">
        <v>219840</v>
      </c>
      <c r="H29" s="60">
        <v>0</v>
      </c>
      <c r="I29" s="60">
        <v>0</v>
      </c>
      <c r="J29" s="60">
        <v>219840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219840</v>
      </c>
      <c r="X29" s="60">
        <v>791972</v>
      </c>
      <c r="Y29" s="60">
        <v>-572132</v>
      </c>
      <c r="Z29" s="140">
        <v>-72.24</v>
      </c>
      <c r="AA29" s="155">
        <v>3167889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4000000</v>
      </c>
      <c r="F30" s="60">
        <v>4000000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1000000</v>
      </c>
      <c r="Y30" s="60">
        <v>-1000000</v>
      </c>
      <c r="Z30" s="140">
        <v>-100</v>
      </c>
      <c r="AA30" s="155">
        <v>4000000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6068536</v>
      </c>
      <c r="F31" s="60">
        <v>6068536</v>
      </c>
      <c r="G31" s="60">
        <v>24217</v>
      </c>
      <c r="H31" s="60">
        <v>0</v>
      </c>
      <c r="I31" s="60">
        <v>0</v>
      </c>
      <c r="J31" s="60">
        <v>24217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24217</v>
      </c>
      <c r="X31" s="60">
        <v>1517134</v>
      </c>
      <c r="Y31" s="60">
        <v>-1492917</v>
      </c>
      <c r="Z31" s="140">
        <v>-98.4</v>
      </c>
      <c r="AA31" s="155">
        <v>6068536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5221423</v>
      </c>
      <c r="F32" s="60">
        <v>7322483</v>
      </c>
      <c r="G32" s="60">
        <v>1819315</v>
      </c>
      <c r="H32" s="60">
        <v>0</v>
      </c>
      <c r="I32" s="60">
        <v>0</v>
      </c>
      <c r="J32" s="60">
        <v>1819315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1819315</v>
      </c>
      <c r="X32" s="60">
        <v>1830621</v>
      </c>
      <c r="Y32" s="60">
        <v>-11306</v>
      </c>
      <c r="Z32" s="140">
        <v>-0.62</v>
      </c>
      <c r="AA32" s="155">
        <v>7322483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13098000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3274500</v>
      </c>
      <c r="Y33" s="60">
        <v>-3274500</v>
      </c>
      <c r="Z33" s="140">
        <v>-100</v>
      </c>
      <c r="AA33" s="155">
        <v>13098000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45227552</v>
      </c>
      <c r="F34" s="60">
        <v>44921373</v>
      </c>
      <c r="G34" s="60">
        <v>599083</v>
      </c>
      <c r="H34" s="60">
        <v>0</v>
      </c>
      <c r="I34" s="60">
        <v>0</v>
      </c>
      <c r="J34" s="60">
        <v>599083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599083</v>
      </c>
      <c r="X34" s="60">
        <v>11230343</v>
      </c>
      <c r="Y34" s="60">
        <v>-10631260</v>
      </c>
      <c r="Z34" s="140">
        <v>-94.67</v>
      </c>
      <c r="AA34" s="155">
        <v>44921373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234868919</v>
      </c>
      <c r="F36" s="190">
        <f t="shared" si="1"/>
        <v>249761800</v>
      </c>
      <c r="G36" s="190">
        <f t="shared" si="1"/>
        <v>12753897</v>
      </c>
      <c r="H36" s="190">
        <f t="shared" si="1"/>
        <v>0</v>
      </c>
      <c r="I36" s="190">
        <f t="shared" si="1"/>
        <v>0</v>
      </c>
      <c r="J36" s="190">
        <f t="shared" si="1"/>
        <v>12753897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12753897</v>
      </c>
      <c r="X36" s="190">
        <f t="shared" si="1"/>
        <v>62440449</v>
      </c>
      <c r="Y36" s="190">
        <f t="shared" si="1"/>
        <v>-49686552</v>
      </c>
      <c r="Z36" s="191">
        <f>+IF(X36&lt;&gt;0,+(Y36/X36)*100,0)</f>
        <v>-79.5743028689624</v>
      </c>
      <c r="AA36" s="188">
        <f>SUM(AA25:AA35)</f>
        <v>249761800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-36231510</v>
      </c>
      <c r="F38" s="106">
        <f t="shared" si="2"/>
        <v>-36231509</v>
      </c>
      <c r="G38" s="106">
        <f t="shared" si="2"/>
        <v>55858934</v>
      </c>
      <c r="H38" s="106">
        <f t="shared" si="2"/>
        <v>0</v>
      </c>
      <c r="I38" s="106">
        <f t="shared" si="2"/>
        <v>0</v>
      </c>
      <c r="J38" s="106">
        <f t="shared" si="2"/>
        <v>55858934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55858934</v>
      </c>
      <c r="X38" s="106">
        <f>IF(F22=F36,0,X22-X36)</f>
        <v>-9057874</v>
      </c>
      <c r="Y38" s="106">
        <f t="shared" si="2"/>
        <v>64916808</v>
      </c>
      <c r="Z38" s="201">
        <f>+IF(X38&lt;&gt;0,+(Y38/X38)*100,0)</f>
        <v>-716.689236348397</v>
      </c>
      <c r="AA38" s="199">
        <f>+AA22-AA36</f>
        <v>-36231509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84508462</v>
      </c>
      <c r="F39" s="60">
        <v>92699846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23174962</v>
      </c>
      <c r="Y39" s="60">
        <v>-23174962</v>
      </c>
      <c r="Z39" s="140">
        <v>-100</v>
      </c>
      <c r="AA39" s="155">
        <v>92699846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48276952</v>
      </c>
      <c r="F42" s="88">
        <f t="shared" si="3"/>
        <v>56468337</v>
      </c>
      <c r="G42" s="88">
        <f t="shared" si="3"/>
        <v>55858934</v>
      </c>
      <c r="H42" s="88">
        <f t="shared" si="3"/>
        <v>0</v>
      </c>
      <c r="I42" s="88">
        <f t="shared" si="3"/>
        <v>0</v>
      </c>
      <c r="J42" s="88">
        <f t="shared" si="3"/>
        <v>55858934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55858934</v>
      </c>
      <c r="X42" s="88">
        <f t="shared" si="3"/>
        <v>14117088</v>
      </c>
      <c r="Y42" s="88">
        <f t="shared" si="3"/>
        <v>41741846</v>
      </c>
      <c r="Z42" s="208">
        <f>+IF(X42&lt;&gt;0,+(Y42/X42)*100,0)</f>
        <v>295.68311821814814</v>
      </c>
      <c r="AA42" s="206">
        <f>SUM(AA38:AA41)</f>
        <v>56468337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48276952</v>
      </c>
      <c r="F44" s="77">
        <f t="shared" si="4"/>
        <v>56468337</v>
      </c>
      <c r="G44" s="77">
        <f t="shared" si="4"/>
        <v>55858934</v>
      </c>
      <c r="H44" s="77">
        <f t="shared" si="4"/>
        <v>0</v>
      </c>
      <c r="I44" s="77">
        <f t="shared" si="4"/>
        <v>0</v>
      </c>
      <c r="J44" s="77">
        <f t="shared" si="4"/>
        <v>55858934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55858934</v>
      </c>
      <c r="X44" s="77">
        <f t="shared" si="4"/>
        <v>14117088</v>
      </c>
      <c r="Y44" s="77">
        <f t="shared" si="4"/>
        <v>41741846</v>
      </c>
      <c r="Z44" s="212">
        <f>+IF(X44&lt;&gt;0,+(Y44/X44)*100,0)</f>
        <v>295.68311821814814</v>
      </c>
      <c r="AA44" s="210">
        <f>+AA42-AA43</f>
        <v>56468337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48276952</v>
      </c>
      <c r="F46" s="88">
        <f t="shared" si="5"/>
        <v>56468337</v>
      </c>
      <c r="G46" s="88">
        <f t="shared" si="5"/>
        <v>55858934</v>
      </c>
      <c r="H46" s="88">
        <f t="shared" si="5"/>
        <v>0</v>
      </c>
      <c r="I46" s="88">
        <f t="shared" si="5"/>
        <v>0</v>
      </c>
      <c r="J46" s="88">
        <f t="shared" si="5"/>
        <v>55858934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55858934</v>
      </c>
      <c r="X46" s="88">
        <f t="shared" si="5"/>
        <v>14117088</v>
      </c>
      <c r="Y46" s="88">
        <f t="shared" si="5"/>
        <v>41741846</v>
      </c>
      <c r="Z46" s="208">
        <f>+IF(X46&lt;&gt;0,+(Y46/X46)*100,0)</f>
        <v>295.68311821814814</v>
      </c>
      <c r="AA46" s="206">
        <f>SUM(AA44:AA45)</f>
        <v>56468337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48276952</v>
      </c>
      <c r="F48" s="219">
        <f t="shared" si="6"/>
        <v>56468337</v>
      </c>
      <c r="G48" s="219">
        <f t="shared" si="6"/>
        <v>55858934</v>
      </c>
      <c r="H48" s="220">
        <f t="shared" si="6"/>
        <v>0</v>
      </c>
      <c r="I48" s="220">
        <f t="shared" si="6"/>
        <v>0</v>
      </c>
      <c r="J48" s="220">
        <f t="shared" si="6"/>
        <v>55858934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55858934</v>
      </c>
      <c r="X48" s="220">
        <f t="shared" si="6"/>
        <v>14117088</v>
      </c>
      <c r="Y48" s="220">
        <f t="shared" si="6"/>
        <v>41741846</v>
      </c>
      <c r="Z48" s="221">
        <f>+IF(X48&lt;&gt;0,+(Y48/X48)*100,0)</f>
        <v>295.68311821814814</v>
      </c>
      <c r="AA48" s="222">
        <f>SUM(AA46:AA47)</f>
        <v>56468337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1280000</v>
      </c>
      <c r="F5" s="100">
        <f t="shared" si="0"/>
        <v>4096854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1024214</v>
      </c>
      <c r="Y5" s="100">
        <f t="shared" si="0"/>
        <v>-1024214</v>
      </c>
      <c r="Z5" s="137">
        <f>+IF(X5&lt;&gt;0,+(Y5/X5)*100,0)</f>
        <v>-100</v>
      </c>
      <c r="AA5" s="153">
        <f>SUM(AA6:AA8)</f>
        <v>4096854</v>
      </c>
    </row>
    <row r="6" spans="1:27" ht="13.5">
      <c r="A6" s="138" t="s">
        <v>75</v>
      </c>
      <c r="B6" s="136"/>
      <c r="C6" s="155"/>
      <c r="D6" s="155"/>
      <c r="E6" s="156"/>
      <c r="F6" s="60">
        <v>566650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141663</v>
      </c>
      <c r="Y6" s="60">
        <v>-141663</v>
      </c>
      <c r="Z6" s="140">
        <v>-100</v>
      </c>
      <c r="AA6" s="62">
        <v>566650</v>
      </c>
    </row>
    <row r="7" spans="1:27" ht="13.5">
      <c r="A7" s="138" t="s">
        <v>76</v>
      </c>
      <c r="B7" s="136"/>
      <c r="C7" s="157"/>
      <c r="D7" s="157"/>
      <c r="E7" s="158">
        <v>480000</v>
      </c>
      <c r="F7" s="159">
        <v>577645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144411</v>
      </c>
      <c r="Y7" s="159">
        <v>-144411</v>
      </c>
      <c r="Z7" s="141">
        <v>-100</v>
      </c>
      <c r="AA7" s="225">
        <v>577645</v>
      </c>
    </row>
    <row r="8" spans="1:27" ht="13.5">
      <c r="A8" s="138" t="s">
        <v>77</v>
      </c>
      <c r="B8" s="136"/>
      <c r="C8" s="155"/>
      <c r="D8" s="155"/>
      <c r="E8" s="156">
        <v>800000</v>
      </c>
      <c r="F8" s="60">
        <v>2952559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738140</v>
      </c>
      <c r="Y8" s="60">
        <v>-738140</v>
      </c>
      <c r="Z8" s="140">
        <v>-100</v>
      </c>
      <c r="AA8" s="62">
        <v>2952559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1900000</v>
      </c>
      <c r="F9" s="100">
        <f t="shared" si="1"/>
        <v>3156691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789173</v>
      </c>
      <c r="Y9" s="100">
        <f t="shared" si="1"/>
        <v>-789173</v>
      </c>
      <c r="Z9" s="137">
        <f>+IF(X9&lt;&gt;0,+(Y9/X9)*100,0)</f>
        <v>-100</v>
      </c>
      <c r="AA9" s="102">
        <f>SUM(AA10:AA14)</f>
        <v>3156691</v>
      </c>
    </row>
    <row r="10" spans="1:27" ht="13.5">
      <c r="A10" s="138" t="s">
        <v>79</v>
      </c>
      <c r="B10" s="136"/>
      <c r="C10" s="155"/>
      <c r="D10" s="155"/>
      <c r="E10" s="156">
        <v>1900000</v>
      </c>
      <c r="F10" s="60">
        <v>3156691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789173</v>
      </c>
      <c r="Y10" s="60">
        <v>-789173</v>
      </c>
      <c r="Z10" s="140">
        <v>-100</v>
      </c>
      <c r="AA10" s="62">
        <v>3156691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81328462</v>
      </c>
      <c r="F15" s="100">
        <f t="shared" si="2"/>
        <v>85446301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21361575</v>
      </c>
      <c r="Y15" s="100">
        <f t="shared" si="2"/>
        <v>-21361575</v>
      </c>
      <c r="Z15" s="137">
        <f>+IF(X15&lt;&gt;0,+(Y15/X15)*100,0)</f>
        <v>-100</v>
      </c>
      <c r="AA15" s="102">
        <f>SUM(AA16:AA18)</f>
        <v>85446301</v>
      </c>
    </row>
    <row r="16" spans="1:27" ht="13.5">
      <c r="A16" s="138" t="s">
        <v>85</v>
      </c>
      <c r="B16" s="136"/>
      <c r="C16" s="155"/>
      <c r="D16" s="155"/>
      <c r="E16" s="156">
        <v>550000</v>
      </c>
      <c r="F16" s="60">
        <v>550000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137500</v>
      </c>
      <c r="Y16" s="60">
        <v>-137500</v>
      </c>
      <c r="Z16" s="140">
        <v>-100</v>
      </c>
      <c r="AA16" s="62">
        <v>550000</v>
      </c>
    </row>
    <row r="17" spans="1:27" ht="13.5">
      <c r="A17" s="138" t="s">
        <v>86</v>
      </c>
      <c r="B17" s="136"/>
      <c r="C17" s="155"/>
      <c r="D17" s="155"/>
      <c r="E17" s="156">
        <v>80778462</v>
      </c>
      <c r="F17" s="60">
        <v>84896301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21224075</v>
      </c>
      <c r="Y17" s="60">
        <v>-21224075</v>
      </c>
      <c r="Z17" s="140">
        <v>-100</v>
      </c>
      <c r="AA17" s="62">
        <v>84896301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84508462</v>
      </c>
      <c r="F25" s="219">
        <f t="shared" si="4"/>
        <v>92699846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23174962</v>
      </c>
      <c r="Y25" s="219">
        <f t="shared" si="4"/>
        <v>-23174962</v>
      </c>
      <c r="Z25" s="231">
        <f>+IF(X25&lt;&gt;0,+(Y25/X25)*100,0)</f>
        <v>-100</v>
      </c>
      <c r="AA25" s="232">
        <f>+AA5+AA9+AA15+AA19+AA24</f>
        <v>92699846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84508462</v>
      </c>
      <c r="F28" s="60">
        <v>92699846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23174962</v>
      </c>
      <c r="Y28" s="60">
        <v>-23174962</v>
      </c>
      <c r="Z28" s="140">
        <v>-100</v>
      </c>
      <c r="AA28" s="155">
        <v>92699846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84508462</v>
      </c>
      <c r="F32" s="77">
        <f t="shared" si="5"/>
        <v>92699846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23174962</v>
      </c>
      <c r="Y32" s="77">
        <f t="shared" si="5"/>
        <v>-23174962</v>
      </c>
      <c r="Z32" s="212">
        <f>+IF(X32&lt;&gt;0,+(Y32/X32)*100,0)</f>
        <v>-100</v>
      </c>
      <c r="AA32" s="79">
        <f>SUM(AA28:AA31)</f>
        <v>92699846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84508462</v>
      </c>
      <c r="F36" s="220">
        <f t="shared" si="6"/>
        <v>92699846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23174962</v>
      </c>
      <c r="Y36" s="220">
        <f t="shared" si="6"/>
        <v>-23174962</v>
      </c>
      <c r="Z36" s="221">
        <f>+IF(X36&lt;&gt;0,+(Y36/X36)*100,0)</f>
        <v>-100</v>
      </c>
      <c r="AA36" s="239">
        <f>SUM(AA32:AA35)</f>
        <v>92699846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49794641</v>
      </c>
      <c r="F6" s="60"/>
      <c r="G6" s="60">
        <v>152925636</v>
      </c>
      <c r="H6" s="60"/>
      <c r="I6" s="60"/>
      <c r="J6" s="60">
        <v>152925636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152925636</v>
      </c>
      <c r="X6" s="60"/>
      <c r="Y6" s="60">
        <v>152925636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>
        <v>45800630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11450158</v>
      </c>
      <c r="Y7" s="60">
        <v>-11450158</v>
      </c>
      <c r="Z7" s="140">
        <v>-100</v>
      </c>
      <c r="AA7" s="62">
        <v>45800630</v>
      </c>
    </row>
    <row r="8" spans="1:27" ht="13.5">
      <c r="A8" s="249" t="s">
        <v>145</v>
      </c>
      <c r="B8" s="182"/>
      <c r="C8" s="155"/>
      <c r="D8" s="155"/>
      <c r="E8" s="59">
        <v>112634081</v>
      </c>
      <c r="F8" s="60">
        <v>42402534</v>
      </c>
      <c r="G8" s="60">
        <v>93756896</v>
      </c>
      <c r="H8" s="60"/>
      <c r="I8" s="60"/>
      <c r="J8" s="60">
        <v>93756896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93756896</v>
      </c>
      <c r="X8" s="60">
        <v>10600634</v>
      </c>
      <c r="Y8" s="60">
        <v>83156262</v>
      </c>
      <c r="Z8" s="140">
        <v>784.45</v>
      </c>
      <c r="AA8" s="62">
        <v>42402534</v>
      </c>
    </row>
    <row r="9" spans="1:27" ht="13.5">
      <c r="A9" s="249" t="s">
        <v>146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162428722</v>
      </c>
      <c r="F12" s="73">
        <f t="shared" si="0"/>
        <v>88203164</v>
      </c>
      <c r="G12" s="73">
        <f t="shared" si="0"/>
        <v>246682532</v>
      </c>
      <c r="H12" s="73">
        <f t="shared" si="0"/>
        <v>0</v>
      </c>
      <c r="I12" s="73">
        <f t="shared" si="0"/>
        <v>0</v>
      </c>
      <c r="J12" s="73">
        <f t="shared" si="0"/>
        <v>246682532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246682532</v>
      </c>
      <c r="X12" s="73">
        <f t="shared" si="0"/>
        <v>22050792</v>
      </c>
      <c r="Y12" s="73">
        <f t="shared" si="0"/>
        <v>224631740</v>
      </c>
      <c r="Z12" s="170">
        <f>+IF(X12&lt;&gt;0,+(Y12/X12)*100,0)</f>
        <v>1018.7014597933717</v>
      </c>
      <c r="AA12" s="74">
        <f>SUM(AA6:AA11)</f>
        <v>88203164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289035591</v>
      </c>
      <c r="F19" s="60">
        <v>148716363</v>
      </c>
      <c r="G19" s="60">
        <v>4820026</v>
      </c>
      <c r="H19" s="60"/>
      <c r="I19" s="60"/>
      <c r="J19" s="60">
        <v>4820026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4820026</v>
      </c>
      <c r="X19" s="60">
        <v>37179091</v>
      </c>
      <c r="Y19" s="60">
        <v>-32359065</v>
      </c>
      <c r="Z19" s="140">
        <v>-87.04</v>
      </c>
      <c r="AA19" s="62">
        <v>148716363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289035591</v>
      </c>
      <c r="F24" s="77">
        <f t="shared" si="1"/>
        <v>148716363</v>
      </c>
      <c r="G24" s="77">
        <f t="shared" si="1"/>
        <v>4820026</v>
      </c>
      <c r="H24" s="77">
        <f t="shared" si="1"/>
        <v>0</v>
      </c>
      <c r="I24" s="77">
        <f t="shared" si="1"/>
        <v>0</v>
      </c>
      <c r="J24" s="77">
        <f t="shared" si="1"/>
        <v>4820026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4820026</v>
      </c>
      <c r="X24" s="77">
        <f t="shared" si="1"/>
        <v>37179091</v>
      </c>
      <c r="Y24" s="77">
        <f t="shared" si="1"/>
        <v>-32359065</v>
      </c>
      <c r="Z24" s="212">
        <f>+IF(X24&lt;&gt;0,+(Y24/X24)*100,0)</f>
        <v>-87.03565399164816</v>
      </c>
      <c r="AA24" s="79">
        <f>SUM(AA15:AA23)</f>
        <v>148716363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451464313</v>
      </c>
      <c r="F25" s="73">
        <f t="shared" si="2"/>
        <v>236919527</v>
      </c>
      <c r="G25" s="73">
        <f t="shared" si="2"/>
        <v>251502558</v>
      </c>
      <c r="H25" s="73">
        <f t="shared" si="2"/>
        <v>0</v>
      </c>
      <c r="I25" s="73">
        <f t="shared" si="2"/>
        <v>0</v>
      </c>
      <c r="J25" s="73">
        <f t="shared" si="2"/>
        <v>251502558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251502558</v>
      </c>
      <c r="X25" s="73">
        <f t="shared" si="2"/>
        <v>59229883</v>
      </c>
      <c r="Y25" s="73">
        <f t="shared" si="2"/>
        <v>192272675</v>
      </c>
      <c r="Z25" s="170">
        <f>+IF(X25&lt;&gt;0,+(Y25/X25)*100,0)</f>
        <v>324.6210616353911</v>
      </c>
      <c r="AA25" s="74">
        <f>+AA12+AA24</f>
        <v>236919527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854177</v>
      </c>
      <c r="F30" s="60">
        <v>584168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146042</v>
      </c>
      <c r="Y30" s="60">
        <v>-146042</v>
      </c>
      <c r="Z30" s="140">
        <v>-100</v>
      </c>
      <c r="AA30" s="62">
        <v>584168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28239309</v>
      </c>
      <c r="F32" s="60">
        <v>25543075</v>
      </c>
      <c r="G32" s="60">
        <v>50182195</v>
      </c>
      <c r="H32" s="60"/>
      <c r="I32" s="60"/>
      <c r="J32" s="60">
        <v>50182195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50182195</v>
      </c>
      <c r="X32" s="60">
        <v>6385769</v>
      </c>
      <c r="Y32" s="60">
        <v>43796426</v>
      </c>
      <c r="Z32" s="140">
        <v>685.84</v>
      </c>
      <c r="AA32" s="62">
        <v>25543075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29093486</v>
      </c>
      <c r="F34" s="73">
        <f t="shared" si="3"/>
        <v>26127243</v>
      </c>
      <c r="G34" s="73">
        <f t="shared" si="3"/>
        <v>50182195</v>
      </c>
      <c r="H34" s="73">
        <f t="shared" si="3"/>
        <v>0</v>
      </c>
      <c r="I34" s="73">
        <f t="shared" si="3"/>
        <v>0</v>
      </c>
      <c r="J34" s="73">
        <f t="shared" si="3"/>
        <v>50182195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50182195</v>
      </c>
      <c r="X34" s="73">
        <f t="shared" si="3"/>
        <v>6531811</v>
      </c>
      <c r="Y34" s="73">
        <f t="shared" si="3"/>
        <v>43650384</v>
      </c>
      <c r="Z34" s="170">
        <f>+IF(X34&lt;&gt;0,+(Y34/X34)*100,0)</f>
        <v>668.2738370721382</v>
      </c>
      <c r="AA34" s="74">
        <f>SUM(AA29:AA33)</f>
        <v>26127243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>
        <v>3204679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801170</v>
      </c>
      <c r="Y37" s="60">
        <v>-801170</v>
      </c>
      <c r="Z37" s="140">
        <v>-100</v>
      </c>
      <c r="AA37" s="62">
        <v>3204679</v>
      </c>
    </row>
    <row r="38" spans="1:27" ht="13.5">
      <c r="A38" s="249" t="s">
        <v>165</v>
      </c>
      <c r="B38" s="182"/>
      <c r="C38" s="155"/>
      <c r="D38" s="155"/>
      <c r="E38" s="59">
        <v>1911250</v>
      </c>
      <c r="F38" s="60">
        <v>3726522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931631</v>
      </c>
      <c r="Y38" s="60">
        <v>-931631</v>
      </c>
      <c r="Z38" s="140">
        <v>-100</v>
      </c>
      <c r="AA38" s="62">
        <v>3726522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1911250</v>
      </c>
      <c r="F39" s="77">
        <f t="shared" si="4"/>
        <v>6931201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1732801</v>
      </c>
      <c r="Y39" s="77">
        <f t="shared" si="4"/>
        <v>-1732801</v>
      </c>
      <c r="Z39" s="212">
        <f>+IF(X39&lt;&gt;0,+(Y39/X39)*100,0)</f>
        <v>-100</v>
      </c>
      <c r="AA39" s="79">
        <f>SUM(AA37:AA38)</f>
        <v>6931201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31004736</v>
      </c>
      <c r="F40" s="73">
        <f t="shared" si="5"/>
        <v>33058444</v>
      </c>
      <c r="G40" s="73">
        <f t="shared" si="5"/>
        <v>50182195</v>
      </c>
      <c r="H40" s="73">
        <f t="shared" si="5"/>
        <v>0</v>
      </c>
      <c r="I40" s="73">
        <f t="shared" si="5"/>
        <v>0</v>
      </c>
      <c r="J40" s="73">
        <f t="shared" si="5"/>
        <v>50182195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50182195</v>
      </c>
      <c r="X40" s="73">
        <f t="shared" si="5"/>
        <v>8264612</v>
      </c>
      <c r="Y40" s="73">
        <f t="shared" si="5"/>
        <v>41917583</v>
      </c>
      <c r="Z40" s="170">
        <f>+IF(X40&lt;&gt;0,+(Y40/X40)*100,0)</f>
        <v>507.1935984411609</v>
      </c>
      <c r="AA40" s="74">
        <f>+AA34+AA39</f>
        <v>33058444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420459577</v>
      </c>
      <c r="F42" s="259">
        <f t="shared" si="6"/>
        <v>203861083</v>
      </c>
      <c r="G42" s="259">
        <f t="shared" si="6"/>
        <v>201320363</v>
      </c>
      <c r="H42" s="259">
        <f t="shared" si="6"/>
        <v>0</v>
      </c>
      <c r="I42" s="259">
        <f t="shared" si="6"/>
        <v>0</v>
      </c>
      <c r="J42" s="259">
        <f t="shared" si="6"/>
        <v>201320363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201320363</v>
      </c>
      <c r="X42" s="259">
        <f t="shared" si="6"/>
        <v>50965271</v>
      </c>
      <c r="Y42" s="259">
        <f t="shared" si="6"/>
        <v>150355092</v>
      </c>
      <c r="Z42" s="260">
        <f>+IF(X42&lt;&gt;0,+(Y42/X42)*100,0)</f>
        <v>295.01479939153074</v>
      </c>
      <c r="AA42" s="261">
        <f>+AA25-AA40</f>
        <v>203861083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420459577</v>
      </c>
      <c r="F45" s="60">
        <v>203861083</v>
      </c>
      <c r="G45" s="60">
        <v>201320363</v>
      </c>
      <c r="H45" s="60"/>
      <c r="I45" s="60"/>
      <c r="J45" s="60">
        <v>201320363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201320363</v>
      </c>
      <c r="X45" s="60">
        <v>50965271</v>
      </c>
      <c r="Y45" s="60">
        <v>150355092</v>
      </c>
      <c r="Z45" s="139">
        <v>295.01</v>
      </c>
      <c r="AA45" s="62">
        <v>203861083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420459577</v>
      </c>
      <c r="F48" s="219">
        <f t="shared" si="7"/>
        <v>203861083</v>
      </c>
      <c r="G48" s="219">
        <f t="shared" si="7"/>
        <v>201320363</v>
      </c>
      <c r="H48" s="219">
        <f t="shared" si="7"/>
        <v>0</v>
      </c>
      <c r="I48" s="219">
        <f t="shared" si="7"/>
        <v>0</v>
      </c>
      <c r="J48" s="219">
        <f t="shared" si="7"/>
        <v>201320363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201320363</v>
      </c>
      <c r="X48" s="219">
        <f t="shared" si="7"/>
        <v>50965271</v>
      </c>
      <c r="Y48" s="219">
        <f t="shared" si="7"/>
        <v>150355092</v>
      </c>
      <c r="Z48" s="265">
        <f>+IF(X48&lt;&gt;0,+(Y48/X48)*100,0)</f>
        <v>295.01479939153074</v>
      </c>
      <c r="AA48" s="232">
        <f>SUM(AA45:AA47)</f>
        <v>203861083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26650548</v>
      </c>
      <c r="F6" s="60">
        <v>26650476</v>
      </c>
      <c r="G6" s="60">
        <v>1355883</v>
      </c>
      <c r="H6" s="60"/>
      <c r="I6" s="60"/>
      <c r="J6" s="60">
        <v>1355883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1355883</v>
      </c>
      <c r="X6" s="60">
        <v>6662619</v>
      </c>
      <c r="Y6" s="60">
        <v>-5306736</v>
      </c>
      <c r="Z6" s="140">
        <v>-79.65</v>
      </c>
      <c r="AA6" s="62">
        <v>26650476</v>
      </c>
    </row>
    <row r="7" spans="1:27" ht="13.5">
      <c r="A7" s="249" t="s">
        <v>178</v>
      </c>
      <c r="B7" s="182"/>
      <c r="C7" s="155"/>
      <c r="D7" s="155"/>
      <c r="E7" s="59">
        <v>167913540</v>
      </c>
      <c r="F7" s="60">
        <v>167913540</v>
      </c>
      <c r="G7" s="60">
        <v>69733000</v>
      </c>
      <c r="H7" s="60"/>
      <c r="I7" s="60"/>
      <c r="J7" s="60">
        <v>69733000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69733000</v>
      </c>
      <c r="X7" s="60">
        <v>41978385</v>
      </c>
      <c r="Y7" s="60">
        <v>27754615</v>
      </c>
      <c r="Z7" s="140">
        <v>66.12</v>
      </c>
      <c r="AA7" s="62">
        <v>167913540</v>
      </c>
    </row>
    <row r="8" spans="1:27" ht="13.5">
      <c r="A8" s="249" t="s">
        <v>179</v>
      </c>
      <c r="B8" s="182"/>
      <c r="C8" s="155"/>
      <c r="D8" s="155"/>
      <c r="E8" s="59"/>
      <c r="F8" s="60">
        <v>84507996</v>
      </c>
      <c r="G8" s="60">
        <v>18682000</v>
      </c>
      <c r="H8" s="60"/>
      <c r="I8" s="60"/>
      <c r="J8" s="60">
        <v>18682000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18682000</v>
      </c>
      <c r="X8" s="60">
        <v>21126999</v>
      </c>
      <c r="Y8" s="60">
        <v>-2444999</v>
      </c>
      <c r="Z8" s="140">
        <v>-11.57</v>
      </c>
      <c r="AA8" s="62">
        <v>84507996</v>
      </c>
    </row>
    <row r="9" spans="1:27" ht="13.5">
      <c r="A9" s="249" t="s">
        <v>180</v>
      </c>
      <c r="B9" s="182"/>
      <c r="C9" s="155"/>
      <c r="D9" s="155"/>
      <c r="E9" s="59">
        <v>4073400</v>
      </c>
      <c r="F9" s="60">
        <v>4073400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1018350</v>
      </c>
      <c r="Y9" s="60">
        <v>-1018350</v>
      </c>
      <c r="Z9" s="140">
        <v>-100</v>
      </c>
      <c r="AA9" s="62">
        <v>4073400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-197931168</v>
      </c>
      <c r="F12" s="60">
        <v>-194217984</v>
      </c>
      <c r="G12" s="60">
        <v>-11172769</v>
      </c>
      <c r="H12" s="60"/>
      <c r="I12" s="60"/>
      <c r="J12" s="60">
        <v>-11172769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-11172769</v>
      </c>
      <c r="X12" s="60">
        <v>-48554496</v>
      </c>
      <c r="Y12" s="60">
        <v>37381727</v>
      </c>
      <c r="Z12" s="140">
        <v>-76.99</v>
      </c>
      <c r="AA12" s="62">
        <v>-194217984</v>
      </c>
    </row>
    <row r="13" spans="1:27" ht="13.5">
      <c r="A13" s="249" t="s">
        <v>40</v>
      </c>
      <c r="B13" s="182"/>
      <c r="C13" s="155"/>
      <c r="D13" s="155"/>
      <c r="E13" s="59"/>
      <c r="F13" s="60">
        <v>-4833180</v>
      </c>
      <c r="G13" s="60">
        <v>-219840</v>
      </c>
      <c r="H13" s="60"/>
      <c r="I13" s="60"/>
      <c r="J13" s="60">
        <v>-219840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-219840</v>
      </c>
      <c r="X13" s="60">
        <v>-1208295</v>
      </c>
      <c r="Y13" s="60">
        <v>988455</v>
      </c>
      <c r="Z13" s="140">
        <v>-81.81</v>
      </c>
      <c r="AA13" s="62">
        <v>-4833180</v>
      </c>
    </row>
    <row r="14" spans="1:27" ht="13.5">
      <c r="A14" s="249" t="s">
        <v>42</v>
      </c>
      <c r="B14" s="182"/>
      <c r="C14" s="155"/>
      <c r="D14" s="155"/>
      <c r="E14" s="59"/>
      <c r="F14" s="60">
        <v>-3500004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-875001</v>
      </c>
      <c r="Y14" s="60">
        <v>875001</v>
      </c>
      <c r="Z14" s="140">
        <v>-100</v>
      </c>
      <c r="AA14" s="62">
        <v>-3500004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706320</v>
      </c>
      <c r="F15" s="73">
        <f t="shared" si="0"/>
        <v>80594244</v>
      </c>
      <c r="G15" s="73">
        <f t="shared" si="0"/>
        <v>78378274</v>
      </c>
      <c r="H15" s="73">
        <f t="shared" si="0"/>
        <v>0</v>
      </c>
      <c r="I15" s="73">
        <f t="shared" si="0"/>
        <v>0</v>
      </c>
      <c r="J15" s="73">
        <f t="shared" si="0"/>
        <v>78378274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78378274</v>
      </c>
      <c r="X15" s="73">
        <f t="shared" si="0"/>
        <v>20148561</v>
      </c>
      <c r="Y15" s="73">
        <f t="shared" si="0"/>
        <v>58229713</v>
      </c>
      <c r="Z15" s="170">
        <f>+IF(X15&lt;&gt;0,+(Y15/X15)*100,0)</f>
        <v>289.0018448463888</v>
      </c>
      <c r="AA15" s="74">
        <f>SUM(AA6:AA14)</f>
        <v>80594244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-84508464</v>
      </c>
      <c r="F24" s="60">
        <v>92699844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23174961</v>
      </c>
      <c r="Y24" s="60">
        <v>-23174961</v>
      </c>
      <c r="Z24" s="140">
        <v>-100</v>
      </c>
      <c r="AA24" s="62">
        <v>92699844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-84508464</v>
      </c>
      <c r="F25" s="73">
        <f t="shared" si="1"/>
        <v>92699844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23174961</v>
      </c>
      <c r="Y25" s="73">
        <f t="shared" si="1"/>
        <v>-23174961</v>
      </c>
      <c r="Z25" s="170">
        <f>+IF(X25&lt;&gt;0,+(Y25/X25)*100,0)</f>
        <v>-100</v>
      </c>
      <c r="AA25" s="74">
        <f>SUM(AA19:AA24)</f>
        <v>92699844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>
        <v>-75827</v>
      </c>
      <c r="H33" s="60"/>
      <c r="I33" s="60"/>
      <c r="J33" s="60">
        <v>-75827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-75827</v>
      </c>
      <c r="X33" s="60"/>
      <c r="Y33" s="60">
        <v>-75827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-75827</v>
      </c>
      <c r="H34" s="73">
        <f t="shared" si="2"/>
        <v>0</v>
      </c>
      <c r="I34" s="73">
        <f t="shared" si="2"/>
        <v>0</v>
      </c>
      <c r="J34" s="73">
        <f t="shared" si="2"/>
        <v>-75827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-75827</v>
      </c>
      <c r="X34" s="73">
        <f t="shared" si="2"/>
        <v>0</v>
      </c>
      <c r="Y34" s="73">
        <f t="shared" si="2"/>
        <v>-75827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-83802144</v>
      </c>
      <c r="F36" s="100">
        <f t="shared" si="3"/>
        <v>173294088</v>
      </c>
      <c r="G36" s="100">
        <f t="shared" si="3"/>
        <v>78302447</v>
      </c>
      <c r="H36" s="100">
        <f t="shared" si="3"/>
        <v>0</v>
      </c>
      <c r="I36" s="100">
        <f t="shared" si="3"/>
        <v>0</v>
      </c>
      <c r="J36" s="100">
        <f t="shared" si="3"/>
        <v>78302447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78302447</v>
      </c>
      <c r="X36" s="100">
        <f t="shared" si="3"/>
        <v>43323522</v>
      </c>
      <c r="Y36" s="100">
        <f t="shared" si="3"/>
        <v>34978925</v>
      </c>
      <c r="Z36" s="137">
        <f>+IF(X36&lt;&gt;0,+(Y36/X36)*100,0)</f>
        <v>80.73887667766255</v>
      </c>
      <c r="AA36" s="102">
        <f>+AA15+AA25+AA34</f>
        <v>173294088</v>
      </c>
    </row>
    <row r="37" spans="1:27" ht="13.5">
      <c r="A37" s="249" t="s">
        <v>199</v>
      </c>
      <c r="B37" s="182"/>
      <c r="C37" s="153"/>
      <c r="D37" s="153"/>
      <c r="E37" s="99">
        <v>129596860</v>
      </c>
      <c r="F37" s="100">
        <v>60112170</v>
      </c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60112170</v>
      </c>
      <c r="Y37" s="100">
        <v>-60112170</v>
      </c>
      <c r="Z37" s="137">
        <v>-100</v>
      </c>
      <c r="AA37" s="102">
        <v>60112170</v>
      </c>
    </row>
    <row r="38" spans="1:27" ht="13.5">
      <c r="A38" s="269" t="s">
        <v>200</v>
      </c>
      <c r="B38" s="256"/>
      <c r="C38" s="257"/>
      <c r="D38" s="257"/>
      <c r="E38" s="258">
        <v>45794716</v>
      </c>
      <c r="F38" s="259">
        <v>233406258</v>
      </c>
      <c r="G38" s="259">
        <v>78302447</v>
      </c>
      <c r="H38" s="259"/>
      <c r="I38" s="259"/>
      <c r="J38" s="259">
        <v>78302447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78302447</v>
      </c>
      <c r="X38" s="259">
        <v>103435692</v>
      </c>
      <c r="Y38" s="259">
        <v>-25133245</v>
      </c>
      <c r="Z38" s="260">
        <v>-24.3</v>
      </c>
      <c r="AA38" s="261">
        <v>233406258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31280000</v>
      </c>
      <c r="F5" s="106">
        <f t="shared" si="0"/>
        <v>39471384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9867847</v>
      </c>
      <c r="Y5" s="106">
        <f t="shared" si="0"/>
        <v>-9867847</v>
      </c>
      <c r="Z5" s="201">
        <f>+IF(X5&lt;&gt;0,+(Y5/X5)*100,0)</f>
        <v>-100</v>
      </c>
      <c r="AA5" s="199">
        <f>SUM(AA11:AA18)</f>
        <v>39471384</v>
      </c>
    </row>
    <row r="6" spans="1:27" ht="13.5">
      <c r="A6" s="291" t="s">
        <v>204</v>
      </c>
      <c r="B6" s="142"/>
      <c r="C6" s="62"/>
      <c r="D6" s="156"/>
      <c r="E6" s="60">
        <v>3500000</v>
      </c>
      <c r="F6" s="60">
        <v>5577318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1394330</v>
      </c>
      <c r="Y6" s="60">
        <v>-1394330</v>
      </c>
      <c r="Z6" s="140">
        <v>-100</v>
      </c>
      <c r="AA6" s="155">
        <v>5577318</v>
      </c>
    </row>
    <row r="7" spans="1:27" ht="13.5">
      <c r="A7" s="291" t="s">
        <v>205</v>
      </c>
      <c r="B7" s="142"/>
      <c r="C7" s="62"/>
      <c r="D7" s="156"/>
      <c r="E7" s="60">
        <v>20000000</v>
      </c>
      <c r="F7" s="60">
        <v>20000000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5000000</v>
      </c>
      <c r="Y7" s="60">
        <v>-5000000</v>
      </c>
      <c r="Z7" s="140">
        <v>-100</v>
      </c>
      <c r="AA7" s="155">
        <v>20000000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>
        <v>4000000</v>
      </c>
      <c r="F9" s="60">
        <v>4000000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1000000</v>
      </c>
      <c r="Y9" s="60">
        <v>-1000000</v>
      </c>
      <c r="Z9" s="140">
        <v>-100</v>
      </c>
      <c r="AA9" s="155">
        <v>4000000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27500000</v>
      </c>
      <c r="F11" s="295">
        <f t="shared" si="1"/>
        <v>29577318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7394330</v>
      </c>
      <c r="Y11" s="295">
        <f t="shared" si="1"/>
        <v>-7394330</v>
      </c>
      <c r="Z11" s="296">
        <f>+IF(X11&lt;&gt;0,+(Y11/X11)*100,0)</f>
        <v>-100</v>
      </c>
      <c r="AA11" s="297">
        <f>SUM(AA6:AA10)</f>
        <v>29577318</v>
      </c>
    </row>
    <row r="12" spans="1:27" ht="13.5">
      <c r="A12" s="298" t="s">
        <v>210</v>
      </c>
      <c r="B12" s="136"/>
      <c r="C12" s="62"/>
      <c r="D12" s="156"/>
      <c r="E12" s="60"/>
      <c r="F12" s="60">
        <v>529955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132489</v>
      </c>
      <c r="Y12" s="60">
        <v>-132489</v>
      </c>
      <c r="Z12" s="140">
        <v>-100</v>
      </c>
      <c r="AA12" s="155">
        <v>529955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3280000</v>
      </c>
      <c r="F15" s="60">
        <v>6948257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1737064</v>
      </c>
      <c r="Y15" s="60">
        <v>-1737064</v>
      </c>
      <c r="Z15" s="140">
        <v>-100</v>
      </c>
      <c r="AA15" s="155">
        <v>6948257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500000</v>
      </c>
      <c r="F18" s="82">
        <v>2415854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603964</v>
      </c>
      <c r="Y18" s="82">
        <v>-603964</v>
      </c>
      <c r="Z18" s="270">
        <v>-100</v>
      </c>
      <c r="AA18" s="278">
        <v>2415854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53228462</v>
      </c>
      <c r="F20" s="100">
        <f t="shared" si="2"/>
        <v>53228462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13307116</v>
      </c>
      <c r="Y20" s="100">
        <f t="shared" si="2"/>
        <v>-13307116</v>
      </c>
      <c r="Z20" s="137">
        <f>+IF(X20&lt;&gt;0,+(Y20/X20)*100,0)</f>
        <v>-100</v>
      </c>
      <c r="AA20" s="153">
        <f>SUM(AA26:AA33)</f>
        <v>53228462</v>
      </c>
    </row>
    <row r="21" spans="1:27" ht="13.5">
      <c r="A21" s="291" t="s">
        <v>204</v>
      </c>
      <c r="B21" s="142"/>
      <c r="C21" s="62"/>
      <c r="D21" s="156"/>
      <c r="E21" s="60">
        <v>50228462</v>
      </c>
      <c r="F21" s="60">
        <v>50228462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12557116</v>
      </c>
      <c r="Y21" s="60">
        <v>-12557116</v>
      </c>
      <c r="Z21" s="140">
        <v>-100</v>
      </c>
      <c r="AA21" s="155">
        <v>50228462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50228462</v>
      </c>
      <c r="F26" s="295">
        <f t="shared" si="3"/>
        <v>50228462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12557116</v>
      </c>
      <c r="Y26" s="295">
        <f t="shared" si="3"/>
        <v>-12557116</v>
      </c>
      <c r="Z26" s="296">
        <f>+IF(X26&lt;&gt;0,+(Y26/X26)*100,0)</f>
        <v>-100</v>
      </c>
      <c r="AA26" s="297">
        <f>SUM(AA21:AA25)</f>
        <v>50228462</v>
      </c>
    </row>
    <row r="27" spans="1:27" ht="13.5">
      <c r="A27" s="298" t="s">
        <v>210</v>
      </c>
      <c r="B27" s="147"/>
      <c r="C27" s="62"/>
      <c r="D27" s="156"/>
      <c r="E27" s="60">
        <v>3000000</v>
      </c>
      <c r="F27" s="60">
        <v>3000000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750000</v>
      </c>
      <c r="Y27" s="60">
        <v>-750000</v>
      </c>
      <c r="Z27" s="140">
        <v>-100</v>
      </c>
      <c r="AA27" s="155">
        <v>3000000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53728462</v>
      </c>
      <c r="F36" s="60">
        <f t="shared" si="4"/>
        <v>55805780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13951446</v>
      </c>
      <c r="Y36" s="60">
        <f t="shared" si="4"/>
        <v>-13951446</v>
      </c>
      <c r="Z36" s="140">
        <f aca="true" t="shared" si="5" ref="Z36:Z49">+IF(X36&lt;&gt;0,+(Y36/X36)*100,0)</f>
        <v>-100</v>
      </c>
      <c r="AA36" s="155">
        <f>AA6+AA21</f>
        <v>55805780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20000000</v>
      </c>
      <c r="F37" s="60">
        <f t="shared" si="4"/>
        <v>20000000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5000000</v>
      </c>
      <c r="Y37" s="60">
        <f t="shared" si="4"/>
        <v>-5000000</v>
      </c>
      <c r="Z37" s="140">
        <f t="shared" si="5"/>
        <v>-100</v>
      </c>
      <c r="AA37" s="155">
        <f>AA7+AA22</f>
        <v>20000000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4000000</v>
      </c>
      <c r="F39" s="60">
        <f t="shared" si="4"/>
        <v>4000000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1000000</v>
      </c>
      <c r="Y39" s="60">
        <f t="shared" si="4"/>
        <v>-1000000</v>
      </c>
      <c r="Z39" s="140">
        <f t="shared" si="5"/>
        <v>-100</v>
      </c>
      <c r="AA39" s="155">
        <f>AA9+AA24</f>
        <v>4000000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77728462</v>
      </c>
      <c r="F41" s="295">
        <f t="shared" si="6"/>
        <v>79805780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19951446</v>
      </c>
      <c r="Y41" s="295">
        <f t="shared" si="6"/>
        <v>-19951446</v>
      </c>
      <c r="Z41" s="296">
        <f t="shared" si="5"/>
        <v>-100</v>
      </c>
      <c r="AA41" s="297">
        <f>SUM(AA36:AA40)</f>
        <v>79805780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3000000</v>
      </c>
      <c r="F42" s="54">
        <f t="shared" si="7"/>
        <v>3529955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882489</v>
      </c>
      <c r="Y42" s="54">
        <f t="shared" si="7"/>
        <v>-882489</v>
      </c>
      <c r="Z42" s="184">
        <f t="shared" si="5"/>
        <v>-100</v>
      </c>
      <c r="AA42" s="130">
        <f aca="true" t="shared" si="8" ref="AA42:AA48">AA12+AA27</f>
        <v>3529955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3280000</v>
      </c>
      <c r="F45" s="54">
        <f t="shared" si="7"/>
        <v>6948257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1737064</v>
      </c>
      <c r="Y45" s="54">
        <f t="shared" si="7"/>
        <v>-1737064</v>
      </c>
      <c r="Z45" s="184">
        <f t="shared" si="5"/>
        <v>-100</v>
      </c>
      <c r="AA45" s="130">
        <f t="shared" si="8"/>
        <v>6948257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500000</v>
      </c>
      <c r="F48" s="54">
        <f t="shared" si="7"/>
        <v>2415854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603964</v>
      </c>
      <c r="Y48" s="54">
        <f t="shared" si="7"/>
        <v>-603964</v>
      </c>
      <c r="Z48" s="184">
        <f t="shared" si="5"/>
        <v>-100</v>
      </c>
      <c r="AA48" s="130">
        <f t="shared" si="8"/>
        <v>2415854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84508462</v>
      </c>
      <c r="F49" s="220">
        <f t="shared" si="9"/>
        <v>92699846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23174963</v>
      </c>
      <c r="Y49" s="220">
        <f t="shared" si="9"/>
        <v>-23174963</v>
      </c>
      <c r="Z49" s="221">
        <f t="shared" si="5"/>
        <v>-100</v>
      </c>
      <c r="AA49" s="222">
        <f>SUM(AA41:AA48)</f>
        <v>92699846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6068537</v>
      </c>
      <c r="F51" s="54">
        <f t="shared" si="10"/>
        <v>12983290</v>
      </c>
      <c r="G51" s="54">
        <f t="shared" si="10"/>
        <v>4820026</v>
      </c>
      <c r="H51" s="54">
        <f t="shared" si="10"/>
        <v>0</v>
      </c>
      <c r="I51" s="54">
        <f t="shared" si="10"/>
        <v>0</v>
      </c>
      <c r="J51" s="54">
        <f t="shared" si="10"/>
        <v>4820026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4820026</v>
      </c>
      <c r="X51" s="54">
        <f t="shared" si="10"/>
        <v>3245823</v>
      </c>
      <c r="Y51" s="54">
        <f t="shared" si="10"/>
        <v>1574203</v>
      </c>
      <c r="Z51" s="184">
        <f>+IF(X51&lt;&gt;0,+(Y51/X51)*100,0)</f>
        <v>48.49934823926012</v>
      </c>
      <c r="AA51" s="130">
        <f>SUM(AA57:AA61)</f>
        <v>12983290</v>
      </c>
    </row>
    <row r="52" spans="1:27" ht="13.5">
      <c r="A52" s="310" t="s">
        <v>204</v>
      </c>
      <c r="B52" s="142"/>
      <c r="C52" s="62"/>
      <c r="D52" s="156"/>
      <c r="E52" s="60">
        <v>2200000</v>
      </c>
      <c r="F52" s="60">
        <v>2548760</v>
      </c>
      <c r="G52" s="60">
        <v>4820026</v>
      </c>
      <c r="H52" s="60"/>
      <c r="I52" s="60"/>
      <c r="J52" s="60">
        <v>4820026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4820026</v>
      </c>
      <c r="X52" s="60">
        <v>637190</v>
      </c>
      <c r="Y52" s="60">
        <v>4182836</v>
      </c>
      <c r="Z52" s="140">
        <v>656.45</v>
      </c>
      <c r="AA52" s="155">
        <v>2548760</v>
      </c>
    </row>
    <row r="53" spans="1:27" ht="13.5">
      <c r="A53" s="310" t="s">
        <v>205</v>
      </c>
      <c r="B53" s="142"/>
      <c r="C53" s="62"/>
      <c r="D53" s="156"/>
      <c r="E53" s="60">
        <v>530000</v>
      </c>
      <c r="F53" s="60">
        <v>530000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132500</v>
      </c>
      <c r="Y53" s="60">
        <v>-132500</v>
      </c>
      <c r="Z53" s="140">
        <v>-100</v>
      </c>
      <c r="AA53" s="155">
        <v>530000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2730000</v>
      </c>
      <c r="F57" s="295">
        <f t="shared" si="11"/>
        <v>3078760</v>
      </c>
      <c r="G57" s="295">
        <f t="shared" si="11"/>
        <v>4820026</v>
      </c>
      <c r="H57" s="295">
        <f t="shared" si="11"/>
        <v>0</v>
      </c>
      <c r="I57" s="295">
        <f t="shared" si="11"/>
        <v>0</v>
      </c>
      <c r="J57" s="295">
        <f t="shared" si="11"/>
        <v>4820026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4820026</v>
      </c>
      <c r="X57" s="295">
        <f t="shared" si="11"/>
        <v>769690</v>
      </c>
      <c r="Y57" s="295">
        <f t="shared" si="11"/>
        <v>4050336</v>
      </c>
      <c r="Z57" s="296">
        <f>+IF(X57&lt;&gt;0,+(Y57/X57)*100,0)</f>
        <v>526.2295209759773</v>
      </c>
      <c r="AA57" s="297">
        <f>SUM(AA52:AA56)</f>
        <v>3078760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3338537</v>
      </c>
      <c r="F61" s="60">
        <v>9904530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2476133</v>
      </c>
      <c r="Y61" s="60">
        <v>-2476133</v>
      </c>
      <c r="Z61" s="140">
        <v>-100</v>
      </c>
      <c r="AA61" s="155">
        <v>9904530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24216</v>
      </c>
      <c r="H66" s="275"/>
      <c r="I66" s="275"/>
      <c r="J66" s="275">
        <v>24216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24216</v>
      </c>
      <c r="X66" s="275"/>
      <c r="Y66" s="275">
        <v>24216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24216</v>
      </c>
      <c r="H69" s="220">
        <f t="shared" si="12"/>
        <v>0</v>
      </c>
      <c r="I69" s="220">
        <f t="shared" si="12"/>
        <v>0</v>
      </c>
      <c r="J69" s="220">
        <f t="shared" si="12"/>
        <v>24216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24216</v>
      </c>
      <c r="X69" s="220">
        <f t="shared" si="12"/>
        <v>0</v>
      </c>
      <c r="Y69" s="220">
        <f t="shared" si="12"/>
        <v>24216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27500000</v>
      </c>
      <c r="F5" s="358">
        <f t="shared" si="0"/>
        <v>29577318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7394330</v>
      </c>
      <c r="Y5" s="358">
        <f t="shared" si="0"/>
        <v>-7394330</v>
      </c>
      <c r="Z5" s="359">
        <f>+IF(X5&lt;&gt;0,+(Y5/X5)*100,0)</f>
        <v>-100</v>
      </c>
      <c r="AA5" s="360">
        <f>+AA6+AA8+AA11+AA13+AA15</f>
        <v>29577318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3500000</v>
      </c>
      <c r="F6" s="59">
        <f t="shared" si="1"/>
        <v>5577318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1394330</v>
      </c>
      <c r="Y6" s="59">
        <f t="shared" si="1"/>
        <v>-1394330</v>
      </c>
      <c r="Z6" s="61">
        <f>+IF(X6&lt;&gt;0,+(Y6/X6)*100,0)</f>
        <v>-100</v>
      </c>
      <c r="AA6" s="62">
        <f t="shared" si="1"/>
        <v>5577318</v>
      </c>
    </row>
    <row r="7" spans="1:27" ht="13.5">
      <c r="A7" s="291" t="s">
        <v>228</v>
      </c>
      <c r="B7" s="142"/>
      <c r="C7" s="60"/>
      <c r="D7" s="340"/>
      <c r="E7" s="60">
        <v>3500000</v>
      </c>
      <c r="F7" s="59">
        <v>5577318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1394330</v>
      </c>
      <c r="Y7" s="59">
        <v>-1394330</v>
      </c>
      <c r="Z7" s="61">
        <v>-100</v>
      </c>
      <c r="AA7" s="62">
        <v>5577318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20000000</v>
      </c>
      <c r="F8" s="59">
        <f t="shared" si="2"/>
        <v>20000000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5000000</v>
      </c>
      <c r="Y8" s="59">
        <f t="shared" si="2"/>
        <v>-5000000</v>
      </c>
      <c r="Z8" s="61">
        <f>+IF(X8&lt;&gt;0,+(Y8/X8)*100,0)</f>
        <v>-100</v>
      </c>
      <c r="AA8" s="62">
        <f>SUM(AA9:AA10)</f>
        <v>20000000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20000000</v>
      </c>
      <c r="F10" s="59">
        <v>20000000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5000000</v>
      </c>
      <c r="Y10" s="59">
        <v>-5000000</v>
      </c>
      <c r="Z10" s="61">
        <v>-100</v>
      </c>
      <c r="AA10" s="62">
        <v>20000000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4000000</v>
      </c>
      <c r="F13" s="342">
        <f t="shared" si="4"/>
        <v>4000000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1000000</v>
      </c>
      <c r="Y13" s="342">
        <f t="shared" si="4"/>
        <v>-1000000</v>
      </c>
      <c r="Z13" s="335">
        <f>+IF(X13&lt;&gt;0,+(Y13/X13)*100,0)</f>
        <v>-100</v>
      </c>
      <c r="AA13" s="273">
        <f t="shared" si="4"/>
        <v>4000000</v>
      </c>
    </row>
    <row r="14" spans="1:27" ht="13.5">
      <c r="A14" s="291" t="s">
        <v>232</v>
      </c>
      <c r="B14" s="136"/>
      <c r="C14" s="60"/>
      <c r="D14" s="340"/>
      <c r="E14" s="60">
        <v>4000000</v>
      </c>
      <c r="F14" s="59">
        <v>4000000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1000000</v>
      </c>
      <c r="Y14" s="59">
        <v>-1000000</v>
      </c>
      <c r="Z14" s="61">
        <v>-100</v>
      </c>
      <c r="AA14" s="62">
        <v>4000000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529955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132489</v>
      </c>
      <c r="Y22" s="345">
        <f t="shared" si="6"/>
        <v>-132489</v>
      </c>
      <c r="Z22" s="336">
        <f>+IF(X22&lt;&gt;0,+(Y22/X22)*100,0)</f>
        <v>-100</v>
      </c>
      <c r="AA22" s="350">
        <f>SUM(AA23:AA32)</f>
        <v>529955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>
        <v>457813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114453</v>
      </c>
      <c r="Y24" s="59">
        <v>-114453</v>
      </c>
      <c r="Z24" s="61">
        <v>-100</v>
      </c>
      <c r="AA24" s="62">
        <v>457813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>
        <v>72142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18036</v>
      </c>
      <c r="Y28" s="342">
        <v>-18036</v>
      </c>
      <c r="Z28" s="335">
        <v>-100</v>
      </c>
      <c r="AA28" s="273">
        <v>72142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3280000</v>
      </c>
      <c r="F40" s="345">
        <f t="shared" si="9"/>
        <v>6948257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1737064</v>
      </c>
      <c r="Y40" s="345">
        <f t="shared" si="9"/>
        <v>-1737064</v>
      </c>
      <c r="Z40" s="336">
        <f>+IF(X40&lt;&gt;0,+(Y40/X40)*100,0)</f>
        <v>-100</v>
      </c>
      <c r="AA40" s="350">
        <f>SUM(AA41:AA49)</f>
        <v>6948257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>
        <v>1840521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460130</v>
      </c>
      <c r="Y43" s="370">
        <v>-460130</v>
      </c>
      <c r="Z43" s="371">
        <v>-100</v>
      </c>
      <c r="AA43" s="303">
        <v>1840521</v>
      </c>
    </row>
    <row r="44" spans="1:27" ht="13.5">
      <c r="A44" s="361" t="s">
        <v>250</v>
      </c>
      <c r="B44" s="136"/>
      <c r="C44" s="60"/>
      <c r="D44" s="368"/>
      <c r="E44" s="54">
        <v>1430000</v>
      </c>
      <c r="F44" s="53">
        <v>1631000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407750</v>
      </c>
      <c r="Y44" s="53">
        <v>-407750</v>
      </c>
      <c r="Z44" s="94">
        <v>-100</v>
      </c>
      <c r="AA44" s="95">
        <v>1631000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1850000</v>
      </c>
      <c r="F49" s="53">
        <v>3476736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869184</v>
      </c>
      <c r="Y49" s="53">
        <v>-869184</v>
      </c>
      <c r="Z49" s="94">
        <v>-100</v>
      </c>
      <c r="AA49" s="95">
        <v>3476736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500000</v>
      </c>
      <c r="F57" s="345">
        <f t="shared" si="13"/>
        <v>2415854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603964</v>
      </c>
      <c r="Y57" s="345">
        <f t="shared" si="13"/>
        <v>-603964</v>
      </c>
      <c r="Z57" s="336">
        <f>+IF(X57&lt;&gt;0,+(Y57/X57)*100,0)</f>
        <v>-100</v>
      </c>
      <c r="AA57" s="350">
        <f t="shared" si="13"/>
        <v>2415854</v>
      </c>
    </row>
    <row r="58" spans="1:27" ht="13.5">
      <c r="A58" s="361" t="s">
        <v>216</v>
      </c>
      <c r="B58" s="136"/>
      <c r="C58" s="60"/>
      <c r="D58" s="340"/>
      <c r="E58" s="60">
        <v>500000</v>
      </c>
      <c r="F58" s="59">
        <v>2415854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603964</v>
      </c>
      <c r="Y58" s="59">
        <v>-603964</v>
      </c>
      <c r="Z58" s="61">
        <v>-100</v>
      </c>
      <c r="AA58" s="62">
        <v>2415854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31280000</v>
      </c>
      <c r="F60" s="264">
        <f t="shared" si="14"/>
        <v>39471384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9867847</v>
      </c>
      <c r="Y60" s="264">
        <f t="shared" si="14"/>
        <v>-9867847</v>
      </c>
      <c r="Z60" s="337">
        <f>+IF(X60&lt;&gt;0,+(Y60/X60)*100,0)</f>
        <v>-100</v>
      </c>
      <c r="AA60" s="232">
        <f>+AA57+AA54+AA51+AA40+AA37+AA34+AA22+AA5</f>
        <v>39471384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50228462</v>
      </c>
      <c r="F5" s="358">
        <f t="shared" si="0"/>
        <v>50228462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12557116</v>
      </c>
      <c r="Y5" s="358">
        <f t="shared" si="0"/>
        <v>-12557116</v>
      </c>
      <c r="Z5" s="359">
        <f>+IF(X5&lt;&gt;0,+(Y5/X5)*100,0)</f>
        <v>-100</v>
      </c>
      <c r="AA5" s="360">
        <f>+AA6+AA8+AA11+AA13+AA15</f>
        <v>50228462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50228462</v>
      </c>
      <c r="F6" s="59">
        <f t="shared" si="1"/>
        <v>50228462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12557116</v>
      </c>
      <c r="Y6" s="59">
        <f t="shared" si="1"/>
        <v>-12557116</v>
      </c>
      <c r="Z6" s="61">
        <f>+IF(X6&lt;&gt;0,+(Y6/X6)*100,0)</f>
        <v>-100</v>
      </c>
      <c r="AA6" s="62">
        <f t="shared" si="1"/>
        <v>50228462</v>
      </c>
    </row>
    <row r="7" spans="1:27" ht="13.5">
      <c r="A7" s="291" t="s">
        <v>228</v>
      </c>
      <c r="B7" s="142"/>
      <c r="C7" s="60"/>
      <c r="D7" s="340"/>
      <c r="E7" s="60">
        <v>50228462</v>
      </c>
      <c r="F7" s="59">
        <v>50228462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12557116</v>
      </c>
      <c r="Y7" s="59">
        <v>-12557116</v>
      </c>
      <c r="Z7" s="61">
        <v>-100</v>
      </c>
      <c r="AA7" s="62">
        <v>50228462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3000000</v>
      </c>
      <c r="F22" s="345">
        <f t="shared" si="6"/>
        <v>3000000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750000</v>
      </c>
      <c r="Y22" s="345">
        <f t="shared" si="6"/>
        <v>-750000</v>
      </c>
      <c r="Z22" s="336">
        <f>+IF(X22&lt;&gt;0,+(Y22/X22)*100,0)</f>
        <v>-100</v>
      </c>
      <c r="AA22" s="350">
        <f>SUM(AA23:AA32)</f>
        <v>3000000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3000000</v>
      </c>
      <c r="F24" s="59">
        <v>3000000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750000</v>
      </c>
      <c r="Y24" s="59">
        <v>-750000</v>
      </c>
      <c r="Z24" s="61">
        <v>-100</v>
      </c>
      <c r="AA24" s="62">
        <v>3000000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53228462</v>
      </c>
      <c r="F60" s="264">
        <f t="shared" si="14"/>
        <v>53228462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13307116</v>
      </c>
      <c r="Y60" s="264">
        <f t="shared" si="14"/>
        <v>-13307116</v>
      </c>
      <c r="Z60" s="337">
        <f>+IF(X60&lt;&gt;0,+(Y60/X60)*100,0)</f>
        <v>-100</v>
      </c>
      <c r="AA60" s="232">
        <f>+AA57+AA54+AA51+AA40+AA37+AA34+AA22+AA5</f>
        <v>53228462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2013-11-05T07:55:04Z</dcterms:created>
  <dcterms:modified xsi:type="dcterms:W3CDTF">2013-11-05T07:55:08Z</dcterms:modified>
  <cp:category/>
  <cp:version/>
  <cp:contentType/>
  <cp:contentStatus/>
</cp:coreProperties>
</file>