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<sst xmlns="http://schemas.openxmlformats.org/spreadsheetml/2006/main" count="855" uniqueCount="302">
  <si>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Ngqushwa(EC126)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</si>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</sst>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24747948</v>
      </c>
      <c r="E5" s="60">
        <v>24747948</v>
      </c>
      <c r="F5" s="60">
        <v>22305824</v>
      </c>
      <c r="G5" s="60">
        <v>749422</v>
      </c>
      <c r="H5" s="60">
        <v>1316168</v>
      </c>
      <c r="I5" s="60">
        <v>24371414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24371414</v>
      </c>
      <c r="W5" s="60">
        <v>6186987</v>
      </c>
      <c r="X5" s="60">
        <v>18184427</v>
      </c>
      <c r="Y5" s="61">
        <v>293.91</v>
      </c>
      <c r="Z5" s="62">
        <v>24747948</v>
      </c>
    </row>
    <row r="6" spans="1:26" ht="13.5">
      <c r="A6" s="58" t="s">
        <v>32</v>
      </c>
      <c r="B6" s="19">
        <v>0</v>
      </c>
      <c r="C6" s="19">
        <v>0</v>
      </c>
      <c r="D6" s="59">
        <v>395612</v>
      </c>
      <c r="E6" s="60">
        <v>395612</v>
      </c>
      <c r="F6" s="60">
        <v>33638</v>
      </c>
      <c r="G6" s="60">
        <v>45277</v>
      </c>
      <c r="H6" s="60">
        <v>45338</v>
      </c>
      <c r="I6" s="60">
        <v>124253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124253</v>
      </c>
      <c r="W6" s="60">
        <v>98903</v>
      </c>
      <c r="X6" s="60">
        <v>25350</v>
      </c>
      <c r="Y6" s="61">
        <v>25.63</v>
      </c>
      <c r="Z6" s="62">
        <v>395612</v>
      </c>
    </row>
    <row r="7" spans="1:26" ht="13.5">
      <c r="A7" s="58" t="s">
        <v>33</v>
      </c>
      <c r="B7" s="19">
        <v>0</v>
      </c>
      <c r="C7" s="19">
        <v>0</v>
      </c>
      <c r="D7" s="59">
        <v>2586681</v>
      </c>
      <c r="E7" s="60">
        <v>2586681</v>
      </c>
      <c r="F7" s="60">
        <v>13330</v>
      </c>
      <c r="G7" s="60">
        <v>19830</v>
      </c>
      <c r="H7" s="60">
        <v>20739</v>
      </c>
      <c r="I7" s="60">
        <v>53899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53899</v>
      </c>
      <c r="W7" s="60">
        <v>646670</v>
      </c>
      <c r="X7" s="60">
        <v>-592771</v>
      </c>
      <c r="Y7" s="61">
        <v>-91.67</v>
      </c>
      <c r="Z7" s="62">
        <v>2586681</v>
      </c>
    </row>
    <row r="8" spans="1:26" ht="13.5">
      <c r="A8" s="58" t="s">
        <v>34</v>
      </c>
      <c r="B8" s="19">
        <v>0</v>
      </c>
      <c r="C8" s="19">
        <v>0</v>
      </c>
      <c r="D8" s="59">
        <v>70455650</v>
      </c>
      <c r="E8" s="60">
        <v>70455650</v>
      </c>
      <c r="F8" s="60">
        <v>30046200</v>
      </c>
      <c r="G8" s="60">
        <v>46963</v>
      </c>
      <c r="H8" s="60">
        <v>400000</v>
      </c>
      <c r="I8" s="60">
        <v>30493163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30493163</v>
      </c>
      <c r="W8" s="60">
        <v>17613913</v>
      </c>
      <c r="X8" s="60">
        <v>12879250</v>
      </c>
      <c r="Y8" s="61">
        <v>73.12</v>
      </c>
      <c r="Z8" s="62">
        <v>70455650</v>
      </c>
    </row>
    <row r="9" spans="1:26" ht="13.5">
      <c r="A9" s="58" t="s">
        <v>35</v>
      </c>
      <c r="B9" s="19">
        <v>0</v>
      </c>
      <c r="C9" s="19">
        <v>0</v>
      </c>
      <c r="D9" s="59">
        <v>9516238</v>
      </c>
      <c r="E9" s="60">
        <v>9516238</v>
      </c>
      <c r="F9" s="60">
        <v>663514</v>
      </c>
      <c r="G9" s="60">
        <v>238357</v>
      </c>
      <c r="H9" s="60">
        <v>496721</v>
      </c>
      <c r="I9" s="60">
        <v>1398592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1398592</v>
      </c>
      <c r="W9" s="60">
        <v>2379060</v>
      </c>
      <c r="X9" s="60">
        <v>-980468</v>
      </c>
      <c r="Y9" s="61">
        <v>-41.21</v>
      </c>
      <c r="Z9" s="62">
        <v>9516238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107702129</v>
      </c>
      <c r="E10" s="66">
        <f t="shared" si="0"/>
        <v>107702129</v>
      </c>
      <c r="F10" s="66">
        <f t="shared" si="0"/>
        <v>53062506</v>
      </c>
      <c r="G10" s="66">
        <f t="shared" si="0"/>
        <v>1099849</v>
      </c>
      <c r="H10" s="66">
        <f t="shared" si="0"/>
        <v>2278966</v>
      </c>
      <c r="I10" s="66">
        <f t="shared" si="0"/>
        <v>56441321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56441321</v>
      </c>
      <c r="W10" s="66">
        <f t="shared" si="0"/>
        <v>26925533</v>
      </c>
      <c r="X10" s="66">
        <f t="shared" si="0"/>
        <v>29515788</v>
      </c>
      <c r="Y10" s="67">
        <f>+IF(W10&lt;&gt;0,(X10/W10)*100,0)</f>
        <v>109.6200695451414</v>
      </c>
      <c r="Z10" s="68">
        <f t="shared" si="0"/>
        <v>107702129</v>
      </c>
    </row>
    <row r="11" spans="1:26" ht="13.5">
      <c r="A11" s="58" t="s">
        <v>37</v>
      </c>
      <c r="B11" s="19">
        <v>0</v>
      </c>
      <c r="C11" s="19">
        <v>0</v>
      </c>
      <c r="D11" s="59">
        <v>42283920</v>
      </c>
      <c r="E11" s="60">
        <v>42283920</v>
      </c>
      <c r="F11" s="60">
        <v>2630101</v>
      </c>
      <c r="G11" s="60">
        <v>2792751</v>
      </c>
      <c r="H11" s="60">
        <v>2616100</v>
      </c>
      <c r="I11" s="60">
        <v>8038952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8038952</v>
      </c>
      <c r="W11" s="60">
        <v>10570980</v>
      </c>
      <c r="X11" s="60">
        <v>-2532028</v>
      </c>
      <c r="Y11" s="61">
        <v>-23.95</v>
      </c>
      <c r="Z11" s="62">
        <v>42283920</v>
      </c>
    </row>
    <row r="12" spans="1:26" ht="13.5">
      <c r="A12" s="58" t="s">
        <v>38</v>
      </c>
      <c r="B12" s="19">
        <v>0</v>
      </c>
      <c r="C12" s="19">
        <v>0</v>
      </c>
      <c r="D12" s="59">
        <v>6878289</v>
      </c>
      <c r="E12" s="60">
        <v>6878289</v>
      </c>
      <c r="F12" s="60">
        <v>599539</v>
      </c>
      <c r="G12" s="60">
        <v>598539</v>
      </c>
      <c r="H12" s="60">
        <v>602539</v>
      </c>
      <c r="I12" s="60">
        <v>1800617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1800617</v>
      </c>
      <c r="W12" s="60">
        <v>1719572</v>
      </c>
      <c r="X12" s="60">
        <v>81045</v>
      </c>
      <c r="Y12" s="61">
        <v>4.71</v>
      </c>
      <c r="Z12" s="62">
        <v>6878289</v>
      </c>
    </row>
    <row r="13" spans="1:26" ht="13.5">
      <c r="A13" s="58" t="s">
        <v>278</v>
      </c>
      <c r="B13" s="19">
        <v>0</v>
      </c>
      <c r="C13" s="19">
        <v>0</v>
      </c>
      <c r="D13" s="59">
        <v>6401150</v>
      </c>
      <c r="E13" s="60">
        <v>6401150</v>
      </c>
      <c r="F13" s="60">
        <v>501918</v>
      </c>
      <c r="G13" s="60">
        <v>501918</v>
      </c>
      <c r="H13" s="60">
        <v>501918</v>
      </c>
      <c r="I13" s="60">
        <v>1505754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1505754</v>
      </c>
      <c r="W13" s="60">
        <v>1600288</v>
      </c>
      <c r="X13" s="60">
        <v>-94534</v>
      </c>
      <c r="Y13" s="61">
        <v>-5.91</v>
      </c>
      <c r="Z13" s="62">
        <v>6401150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130060</v>
      </c>
      <c r="G16" s="60">
        <v>95563</v>
      </c>
      <c r="H16" s="60">
        <v>187612</v>
      </c>
      <c r="I16" s="60">
        <v>413235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413235</v>
      </c>
      <c r="W16" s="60">
        <v>0</v>
      </c>
      <c r="X16" s="60">
        <v>413235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81785579</v>
      </c>
      <c r="E17" s="60">
        <v>81785579</v>
      </c>
      <c r="F17" s="60">
        <v>3006542</v>
      </c>
      <c r="G17" s="60">
        <v>2671800</v>
      </c>
      <c r="H17" s="60">
        <v>9064333</v>
      </c>
      <c r="I17" s="60">
        <v>14742675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14742675</v>
      </c>
      <c r="W17" s="60">
        <v>20446395</v>
      </c>
      <c r="X17" s="60">
        <v>-5703720</v>
      </c>
      <c r="Y17" s="61">
        <v>-27.9</v>
      </c>
      <c r="Z17" s="62">
        <v>81785579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137348938</v>
      </c>
      <c r="E18" s="73">
        <f t="shared" si="1"/>
        <v>137348938</v>
      </c>
      <c r="F18" s="73">
        <f t="shared" si="1"/>
        <v>6868160</v>
      </c>
      <c r="G18" s="73">
        <f t="shared" si="1"/>
        <v>6660571</v>
      </c>
      <c r="H18" s="73">
        <f t="shared" si="1"/>
        <v>12972502</v>
      </c>
      <c r="I18" s="73">
        <f t="shared" si="1"/>
        <v>26501233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26501233</v>
      </c>
      <c r="W18" s="73">
        <f t="shared" si="1"/>
        <v>34337235</v>
      </c>
      <c r="X18" s="73">
        <f t="shared" si="1"/>
        <v>-7836002</v>
      </c>
      <c r="Y18" s="67">
        <f>+IF(W18&lt;&gt;0,(X18/W18)*100,0)</f>
        <v>-22.82071343251721</v>
      </c>
      <c r="Z18" s="74">
        <f t="shared" si="1"/>
        <v>137348938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-29646809</v>
      </c>
      <c r="E19" s="77">
        <f t="shared" si="2"/>
        <v>-29646809</v>
      </c>
      <c r="F19" s="77">
        <f t="shared" si="2"/>
        <v>46194346</v>
      </c>
      <c r="G19" s="77">
        <f t="shared" si="2"/>
        <v>-5560722</v>
      </c>
      <c r="H19" s="77">
        <f t="shared" si="2"/>
        <v>-10693536</v>
      </c>
      <c r="I19" s="77">
        <f t="shared" si="2"/>
        <v>29940088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29940088</v>
      </c>
      <c r="W19" s="77">
        <f>IF(E10=E18,0,W10-W18)</f>
        <v>-7411702</v>
      </c>
      <c r="X19" s="77">
        <f t="shared" si="2"/>
        <v>37351790</v>
      </c>
      <c r="Y19" s="78">
        <f>+IF(W19&lt;&gt;0,(X19/W19)*100,0)</f>
        <v>-503.95698585830894</v>
      </c>
      <c r="Z19" s="79">
        <f t="shared" si="2"/>
        <v>-29646809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6805800</v>
      </c>
      <c r="G20" s="60">
        <v>890000</v>
      </c>
      <c r="H20" s="60">
        <v>0</v>
      </c>
      <c r="I20" s="60">
        <v>7695800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7695800</v>
      </c>
      <c r="W20" s="60">
        <v>0</v>
      </c>
      <c r="X20" s="60">
        <v>7695800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-29646809</v>
      </c>
      <c r="E22" s="88">
        <f t="shared" si="3"/>
        <v>-29646809</v>
      </c>
      <c r="F22" s="88">
        <f t="shared" si="3"/>
        <v>53000146</v>
      </c>
      <c r="G22" s="88">
        <f t="shared" si="3"/>
        <v>-4670722</v>
      </c>
      <c r="H22" s="88">
        <f t="shared" si="3"/>
        <v>-10693536</v>
      </c>
      <c r="I22" s="88">
        <f t="shared" si="3"/>
        <v>37635888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37635888</v>
      </c>
      <c r="W22" s="88">
        <f t="shared" si="3"/>
        <v>-7411702</v>
      </c>
      <c r="X22" s="88">
        <f t="shared" si="3"/>
        <v>45047590</v>
      </c>
      <c r="Y22" s="89">
        <f>+IF(W22&lt;&gt;0,(X22/W22)*100,0)</f>
        <v>-607.7900865415259</v>
      </c>
      <c r="Z22" s="90">
        <f t="shared" si="3"/>
        <v>-29646809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-29646809</v>
      </c>
      <c r="E24" s="77">
        <f t="shared" si="4"/>
        <v>-29646809</v>
      </c>
      <c r="F24" s="77">
        <f t="shared" si="4"/>
        <v>53000146</v>
      </c>
      <c r="G24" s="77">
        <f t="shared" si="4"/>
        <v>-4670722</v>
      </c>
      <c r="H24" s="77">
        <f t="shared" si="4"/>
        <v>-10693536</v>
      </c>
      <c r="I24" s="77">
        <f t="shared" si="4"/>
        <v>37635888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37635888</v>
      </c>
      <c r="W24" s="77">
        <f t="shared" si="4"/>
        <v>-7411702</v>
      </c>
      <c r="X24" s="77">
        <f t="shared" si="4"/>
        <v>45047590</v>
      </c>
      <c r="Y24" s="78">
        <f>+IF(W24&lt;&gt;0,(X24/W24)*100,0)</f>
        <v>-607.7900865415259</v>
      </c>
      <c r="Z24" s="79">
        <f t="shared" si="4"/>
        <v>-29646809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32089781</v>
      </c>
      <c r="E27" s="100">
        <v>32089781</v>
      </c>
      <c r="F27" s="100">
        <v>1863904</v>
      </c>
      <c r="G27" s="100">
        <v>410864</v>
      </c>
      <c r="H27" s="100">
        <v>1534873</v>
      </c>
      <c r="I27" s="100">
        <v>3809641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3809641</v>
      </c>
      <c r="W27" s="100">
        <v>8022445</v>
      </c>
      <c r="X27" s="100">
        <v>-4212804</v>
      </c>
      <c r="Y27" s="101">
        <v>-52.51</v>
      </c>
      <c r="Z27" s="102">
        <v>32089781</v>
      </c>
    </row>
    <row r="28" spans="1:26" ht="13.5">
      <c r="A28" s="103" t="s">
        <v>46</v>
      </c>
      <c r="B28" s="19">
        <v>0</v>
      </c>
      <c r="C28" s="19">
        <v>0</v>
      </c>
      <c r="D28" s="59">
        <v>30504350</v>
      </c>
      <c r="E28" s="60">
        <v>30504350</v>
      </c>
      <c r="F28" s="60">
        <v>1839304</v>
      </c>
      <c r="G28" s="60">
        <v>410864</v>
      </c>
      <c r="H28" s="60">
        <v>1534873</v>
      </c>
      <c r="I28" s="60">
        <v>3785041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3785041</v>
      </c>
      <c r="W28" s="60">
        <v>7626088</v>
      </c>
      <c r="X28" s="60">
        <v>-3841047</v>
      </c>
      <c r="Y28" s="61">
        <v>-50.37</v>
      </c>
      <c r="Z28" s="62">
        <v>30504350</v>
      </c>
    </row>
    <row r="29" spans="1:26" ht="13.5">
      <c r="A29" s="58" t="s">
        <v>282</v>
      </c>
      <c r="B29" s="19">
        <v>0</v>
      </c>
      <c r="C29" s="19">
        <v>0</v>
      </c>
      <c r="D29" s="59">
        <v>1585431</v>
      </c>
      <c r="E29" s="60">
        <v>1585431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396358</v>
      </c>
      <c r="X29" s="60">
        <v>-396358</v>
      </c>
      <c r="Y29" s="61">
        <v>-100</v>
      </c>
      <c r="Z29" s="62">
        <v>1585431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24600</v>
      </c>
      <c r="G31" s="60">
        <v>0</v>
      </c>
      <c r="H31" s="60">
        <v>0</v>
      </c>
      <c r="I31" s="60">
        <v>24600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24600</v>
      </c>
      <c r="W31" s="60">
        <v>0</v>
      </c>
      <c r="X31" s="60">
        <v>24600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32089781</v>
      </c>
      <c r="E32" s="100">
        <f t="shared" si="5"/>
        <v>32089781</v>
      </c>
      <c r="F32" s="100">
        <f t="shared" si="5"/>
        <v>1863904</v>
      </c>
      <c r="G32" s="100">
        <f t="shared" si="5"/>
        <v>410864</v>
      </c>
      <c r="H32" s="100">
        <f t="shared" si="5"/>
        <v>1534873</v>
      </c>
      <c r="I32" s="100">
        <f t="shared" si="5"/>
        <v>3809641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3809641</v>
      </c>
      <c r="W32" s="100">
        <f t="shared" si="5"/>
        <v>8022446</v>
      </c>
      <c r="X32" s="100">
        <f t="shared" si="5"/>
        <v>-4212805</v>
      </c>
      <c r="Y32" s="101">
        <f>+IF(W32&lt;&gt;0,(X32/W32)*100,0)</f>
        <v>-52.512724922049955</v>
      </c>
      <c r="Z32" s="102">
        <f t="shared" si="5"/>
        <v>32089781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66515206</v>
      </c>
      <c r="G35" s="60">
        <v>97868299</v>
      </c>
      <c r="H35" s="60">
        <v>76917677</v>
      </c>
      <c r="I35" s="60">
        <v>76917677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76917677</v>
      </c>
      <c r="W35" s="60">
        <v>0</v>
      </c>
      <c r="X35" s="60">
        <v>76917677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181715913</v>
      </c>
      <c r="G36" s="60">
        <v>183098251</v>
      </c>
      <c r="H36" s="60">
        <v>179942124</v>
      </c>
      <c r="I36" s="60">
        <v>179942124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179942124</v>
      </c>
      <c r="W36" s="60">
        <v>0</v>
      </c>
      <c r="X36" s="60">
        <v>179942124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4145351</v>
      </c>
      <c r="G37" s="60">
        <v>273835876</v>
      </c>
      <c r="H37" s="60">
        <v>18954932</v>
      </c>
      <c r="I37" s="60">
        <v>18954932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18954932</v>
      </c>
      <c r="W37" s="60">
        <v>0</v>
      </c>
      <c r="X37" s="60">
        <v>18954932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71345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244085768</v>
      </c>
      <c r="G39" s="60">
        <v>7059329</v>
      </c>
      <c r="H39" s="60">
        <v>237904869</v>
      </c>
      <c r="I39" s="60">
        <v>237904869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237904869</v>
      </c>
      <c r="W39" s="60">
        <v>0</v>
      </c>
      <c r="X39" s="60">
        <v>237904869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-10279044</v>
      </c>
      <c r="E42" s="60">
        <v>-10279044</v>
      </c>
      <c r="F42" s="60">
        <v>31176111</v>
      </c>
      <c r="G42" s="60">
        <v>-5055403</v>
      </c>
      <c r="H42" s="60">
        <v>0</v>
      </c>
      <c r="I42" s="60">
        <v>26120708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26120708</v>
      </c>
      <c r="W42" s="60">
        <v>-2569761</v>
      </c>
      <c r="X42" s="60">
        <v>28690469</v>
      </c>
      <c r="Y42" s="61">
        <v>-1116.46</v>
      </c>
      <c r="Z42" s="62">
        <v>-10279044</v>
      </c>
    </row>
    <row r="43" spans="1:26" ht="13.5">
      <c r="A43" s="58" t="s">
        <v>63</v>
      </c>
      <c r="B43" s="19">
        <v>0</v>
      </c>
      <c r="C43" s="19">
        <v>0</v>
      </c>
      <c r="D43" s="59">
        <v>32089776</v>
      </c>
      <c r="E43" s="60">
        <v>32089776</v>
      </c>
      <c r="F43" s="60">
        <v>-1863904</v>
      </c>
      <c r="G43" s="60">
        <v>-410864</v>
      </c>
      <c r="H43" s="60">
        <v>0</v>
      </c>
      <c r="I43" s="60">
        <v>-2274768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-2274768</v>
      </c>
      <c r="W43" s="60">
        <v>8022444</v>
      </c>
      <c r="X43" s="60">
        <v>-10297212</v>
      </c>
      <c r="Y43" s="61">
        <v>-128.36</v>
      </c>
      <c r="Z43" s="62">
        <v>32089776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27737110</v>
      </c>
      <c r="E45" s="100">
        <v>27737110</v>
      </c>
      <c r="F45" s="100">
        <v>36705259</v>
      </c>
      <c r="G45" s="100">
        <v>31238992</v>
      </c>
      <c r="H45" s="100">
        <v>31238992</v>
      </c>
      <c r="I45" s="100">
        <v>31238992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31238992</v>
      </c>
      <c r="W45" s="100">
        <v>11379061</v>
      </c>
      <c r="X45" s="100">
        <v>19859931</v>
      </c>
      <c r="Y45" s="101">
        <v>174.53</v>
      </c>
      <c r="Z45" s="102">
        <v>27737110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22432660</v>
      </c>
      <c r="C49" s="52">
        <v>0</v>
      </c>
      <c r="D49" s="129">
        <v>512844</v>
      </c>
      <c r="E49" s="54">
        <v>34287400</v>
      </c>
      <c r="F49" s="54">
        <v>0</v>
      </c>
      <c r="G49" s="54">
        <v>0</v>
      </c>
      <c r="H49" s="54">
        <v>0</v>
      </c>
      <c r="I49" s="54">
        <v>-144080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57088824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-1383228</v>
      </c>
      <c r="C51" s="52">
        <v>0</v>
      </c>
      <c r="D51" s="129">
        <v>2609102</v>
      </c>
      <c r="E51" s="54">
        <v>802203</v>
      </c>
      <c r="F51" s="54">
        <v>0</v>
      </c>
      <c r="G51" s="54">
        <v>0</v>
      </c>
      <c r="H51" s="54">
        <v>0</v>
      </c>
      <c r="I51" s="54">
        <v>46976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-491449</v>
      </c>
      <c r="W51" s="54">
        <v>1130058</v>
      </c>
      <c r="X51" s="54">
        <v>0</v>
      </c>
      <c r="Y51" s="54">
        <v>0</v>
      </c>
      <c r="Z51" s="130">
        <v>2713662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55.708054070306666</v>
      </c>
      <c r="E58" s="7">
        <f t="shared" si="6"/>
        <v>55.708054070306666</v>
      </c>
      <c r="F58" s="7">
        <f t="shared" si="6"/>
        <v>100.10845829680231</v>
      </c>
      <c r="G58" s="7">
        <f t="shared" si="6"/>
        <v>100</v>
      </c>
      <c r="H58" s="7">
        <f t="shared" si="6"/>
        <v>0</v>
      </c>
      <c r="I58" s="7">
        <f t="shared" si="6"/>
        <v>93.34870818737178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93.34870818737178</v>
      </c>
      <c r="W58" s="7">
        <f t="shared" si="6"/>
        <v>55.708054070306666</v>
      </c>
      <c r="X58" s="7">
        <f t="shared" si="6"/>
        <v>0</v>
      </c>
      <c r="Y58" s="7">
        <f t="shared" si="6"/>
        <v>0</v>
      </c>
      <c r="Z58" s="8">
        <f t="shared" si="6"/>
        <v>55.708054070306666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55.00000242444343</v>
      </c>
      <c r="E59" s="10">
        <f t="shared" si="7"/>
        <v>55.00000242444343</v>
      </c>
      <c r="F59" s="10">
        <f t="shared" si="7"/>
        <v>100.08334146274981</v>
      </c>
      <c r="G59" s="10">
        <f t="shared" si="7"/>
        <v>100</v>
      </c>
      <c r="H59" s="10">
        <f t="shared" si="7"/>
        <v>0</v>
      </c>
      <c r="I59" s="10">
        <f t="shared" si="7"/>
        <v>94.67581979445264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94.67581979445264</v>
      </c>
      <c r="W59" s="10">
        <f t="shared" si="7"/>
        <v>55.00000242444343</v>
      </c>
      <c r="X59" s="10">
        <f t="shared" si="7"/>
        <v>0</v>
      </c>
      <c r="Y59" s="10">
        <f t="shared" si="7"/>
        <v>0</v>
      </c>
      <c r="Z59" s="11">
        <f t="shared" si="7"/>
        <v>55.00000242444343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100.00101109167568</v>
      </c>
      <c r="E60" s="13">
        <f t="shared" si="7"/>
        <v>100.00101109167568</v>
      </c>
      <c r="F60" s="13">
        <f t="shared" si="7"/>
        <v>116.76377905939712</v>
      </c>
      <c r="G60" s="13">
        <f t="shared" si="7"/>
        <v>100</v>
      </c>
      <c r="H60" s="13">
        <f t="shared" si="7"/>
        <v>0</v>
      </c>
      <c r="I60" s="13">
        <f t="shared" si="7"/>
        <v>68.04986599921129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68.04986599921129</v>
      </c>
      <c r="W60" s="13">
        <f t="shared" si="7"/>
        <v>100.00101109167568</v>
      </c>
      <c r="X60" s="13">
        <f t="shared" si="7"/>
        <v>0</v>
      </c>
      <c r="Y60" s="13">
        <f t="shared" si="7"/>
        <v>0</v>
      </c>
      <c r="Z60" s="14">
        <f t="shared" si="7"/>
        <v>100.00101109167568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100.00101109167568</v>
      </c>
      <c r="E64" s="13">
        <f t="shared" si="7"/>
        <v>100.00101109167568</v>
      </c>
      <c r="F64" s="13">
        <f t="shared" si="7"/>
        <v>116.76377905939712</v>
      </c>
      <c r="G64" s="13">
        <f t="shared" si="7"/>
        <v>100</v>
      </c>
      <c r="H64" s="13">
        <f t="shared" si="7"/>
        <v>0</v>
      </c>
      <c r="I64" s="13">
        <f t="shared" si="7"/>
        <v>68.04986599921129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68.04986599921129</v>
      </c>
      <c r="W64" s="13">
        <f t="shared" si="7"/>
        <v>100.00101109167568</v>
      </c>
      <c r="X64" s="13">
        <f t="shared" si="7"/>
        <v>0</v>
      </c>
      <c r="Y64" s="13">
        <f t="shared" si="7"/>
        <v>0</v>
      </c>
      <c r="Z64" s="14">
        <f t="shared" si="7"/>
        <v>100.00101109167568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25143560</v>
      </c>
      <c r="E67" s="26">
        <v>25143560</v>
      </c>
      <c r="F67" s="26">
        <v>22339462</v>
      </c>
      <c r="G67" s="26">
        <v>794699</v>
      </c>
      <c r="H67" s="26">
        <v>1674313</v>
      </c>
      <c r="I67" s="26">
        <v>24808474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24808474</v>
      </c>
      <c r="W67" s="26">
        <v>6285890</v>
      </c>
      <c r="X67" s="26"/>
      <c r="Y67" s="25"/>
      <c r="Z67" s="27">
        <v>25143560</v>
      </c>
    </row>
    <row r="68" spans="1:26" ht="13.5" hidden="1">
      <c r="A68" s="37" t="s">
        <v>31</v>
      </c>
      <c r="B68" s="19"/>
      <c r="C68" s="19"/>
      <c r="D68" s="20">
        <v>24747948</v>
      </c>
      <c r="E68" s="21">
        <v>24747948</v>
      </c>
      <c r="F68" s="21">
        <v>22305824</v>
      </c>
      <c r="G68" s="21">
        <v>749422</v>
      </c>
      <c r="H68" s="21">
        <v>1316168</v>
      </c>
      <c r="I68" s="21">
        <v>24371414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24371414</v>
      </c>
      <c r="W68" s="21">
        <v>6186987</v>
      </c>
      <c r="X68" s="21"/>
      <c r="Y68" s="20"/>
      <c r="Z68" s="23">
        <v>24747948</v>
      </c>
    </row>
    <row r="69" spans="1:26" ht="13.5" hidden="1">
      <c r="A69" s="38" t="s">
        <v>32</v>
      </c>
      <c r="B69" s="19"/>
      <c r="C69" s="19"/>
      <c r="D69" s="20">
        <v>395612</v>
      </c>
      <c r="E69" s="21">
        <v>395612</v>
      </c>
      <c r="F69" s="21">
        <v>33638</v>
      </c>
      <c r="G69" s="21">
        <v>45277</v>
      </c>
      <c r="H69" s="21">
        <v>45338</v>
      </c>
      <c r="I69" s="21">
        <v>124253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124253</v>
      </c>
      <c r="W69" s="21">
        <v>98903</v>
      </c>
      <c r="X69" s="21"/>
      <c r="Y69" s="20"/>
      <c r="Z69" s="23">
        <v>395612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395612</v>
      </c>
      <c r="E73" s="21">
        <v>395612</v>
      </c>
      <c r="F73" s="21">
        <v>33638</v>
      </c>
      <c r="G73" s="21">
        <v>45277</v>
      </c>
      <c r="H73" s="21">
        <v>45338</v>
      </c>
      <c r="I73" s="21">
        <v>124253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124253</v>
      </c>
      <c r="W73" s="21">
        <v>98903</v>
      </c>
      <c r="X73" s="21"/>
      <c r="Y73" s="20"/>
      <c r="Z73" s="23">
        <v>395612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>
        <v>312807</v>
      </c>
      <c r="I75" s="30">
        <v>312807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312807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14006988</v>
      </c>
      <c r="E76" s="34">
        <v>14006988</v>
      </c>
      <c r="F76" s="34">
        <v>22363691</v>
      </c>
      <c r="G76" s="34">
        <v>794699</v>
      </c>
      <c r="H76" s="34"/>
      <c r="I76" s="34">
        <v>23158390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23158390</v>
      </c>
      <c r="W76" s="34">
        <v>3501747</v>
      </c>
      <c r="X76" s="34"/>
      <c r="Y76" s="33"/>
      <c r="Z76" s="35">
        <v>14006988</v>
      </c>
    </row>
    <row r="77" spans="1:26" ht="13.5" hidden="1">
      <c r="A77" s="37" t="s">
        <v>31</v>
      </c>
      <c r="B77" s="19"/>
      <c r="C77" s="19"/>
      <c r="D77" s="20">
        <v>13611372</v>
      </c>
      <c r="E77" s="21">
        <v>13611372</v>
      </c>
      <c r="F77" s="21">
        <v>22324414</v>
      </c>
      <c r="G77" s="21">
        <v>749422</v>
      </c>
      <c r="H77" s="21"/>
      <c r="I77" s="21">
        <v>23073836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23073836</v>
      </c>
      <c r="W77" s="21">
        <v>3402843</v>
      </c>
      <c r="X77" s="21"/>
      <c r="Y77" s="20"/>
      <c r="Z77" s="23">
        <v>13611372</v>
      </c>
    </row>
    <row r="78" spans="1:26" ht="13.5" hidden="1">
      <c r="A78" s="38" t="s">
        <v>32</v>
      </c>
      <c r="B78" s="19"/>
      <c r="C78" s="19"/>
      <c r="D78" s="20">
        <v>395616</v>
      </c>
      <c r="E78" s="21">
        <v>395616</v>
      </c>
      <c r="F78" s="21">
        <v>39277</v>
      </c>
      <c r="G78" s="21">
        <v>45277</v>
      </c>
      <c r="H78" s="21"/>
      <c r="I78" s="21">
        <v>84554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84554</v>
      </c>
      <c r="W78" s="21">
        <v>98904</v>
      </c>
      <c r="X78" s="21"/>
      <c r="Y78" s="20"/>
      <c r="Z78" s="23">
        <v>395616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395616</v>
      </c>
      <c r="E82" s="21">
        <v>395616</v>
      </c>
      <c r="F82" s="21">
        <v>39277</v>
      </c>
      <c r="G82" s="21">
        <v>45277</v>
      </c>
      <c r="H82" s="21"/>
      <c r="I82" s="21">
        <v>84554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84554</v>
      </c>
      <c r="W82" s="21">
        <v>98904</v>
      </c>
      <c r="X82" s="21"/>
      <c r="Y82" s="20"/>
      <c r="Z82" s="23">
        <v>395616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103617785</v>
      </c>
      <c r="F5" s="100">
        <f t="shared" si="0"/>
        <v>103617785</v>
      </c>
      <c r="G5" s="100">
        <f t="shared" si="0"/>
        <v>52100340</v>
      </c>
      <c r="H5" s="100">
        <f t="shared" si="0"/>
        <v>1729717</v>
      </c>
      <c r="I5" s="100">
        <f t="shared" si="0"/>
        <v>1663100</v>
      </c>
      <c r="J5" s="100">
        <f t="shared" si="0"/>
        <v>55493157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55493157</v>
      </c>
      <c r="X5" s="100">
        <f t="shared" si="0"/>
        <v>25904446</v>
      </c>
      <c r="Y5" s="100">
        <f t="shared" si="0"/>
        <v>29588711</v>
      </c>
      <c r="Z5" s="137">
        <f>+IF(X5&lt;&gt;0,+(Y5/X5)*100,0)</f>
        <v>114.22251994889217</v>
      </c>
      <c r="AA5" s="153">
        <f>SUM(AA6:AA8)</f>
        <v>103617785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103577785</v>
      </c>
      <c r="F7" s="159">
        <v>103577785</v>
      </c>
      <c r="G7" s="159">
        <v>51667757</v>
      </c>
      <c r="H7" s="159">
        <v>1678416</v>
      </c>
      <c r="I7" s="159">
        <v>1658762</v>
      </c>
      <c r="J7" s="159">
        <v>55004935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55004935</v>
      </c>
      <c r="X7" s="159">
        <v>25894446</v>
      </c>
      <c r="Y7" s="159">
        <v>29110489</v>
      </c>
      <c r="Z7" s="141">
        <v>112.42</v>
      </c>
      <c r="AA7" s="157">
        <v>103577785</v>
      </c>
    </row>
    <row r="8" spans="1:27" ht="13.5">
      <c r="A8" s="138" t="s">
        <v>77</v>
      </c>
      <c r="B8" s="136"/>
      <c r="C8" s="155"/>
      <c r="D8" s="155"/>
      <c r="E8" s="156">
        <v>40000</v>
      </c>
      <c r="F8" s="60">
        <v>40000</v>
      </c>
      <c r="G8" s="60">
        <v>432583</v>
      </c>
      <c r="H8" s="60">
        <v>51301</v>
      </c>
      <c r="I8" s="60">
        <v>4338</v>
      </c>
      <c r="J8" s="60">
        <v>488222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488222</v>
      </c>
      <c r="X8" s="60">
        <v>10000</v>
      </c>
      <c r="Y8" s="60">
        <v>478222</v>
      </c>
      <c r="Z8" s="140">
        <v>4782.22</v>
      </c>
      <c r="AA8" s="155">
        <v>40000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2144105</v>
      </c>
      <c r="F9" s="100">
        <f t="shared" si="1"/>
        <v>2144105</v>
      </c>
      <c r="G9" s="100">
        <f t="shared" si="1"/>
        <v>220328</v>
      </c>
      <c r="H9" s="100">
        <f t="shared" si="1"/>
        <v>214855</v>
      </c>
      <c r="I9" s="100">
        <f t="shared" si="1"/>
        <v>170528</v>
      </c>
      <c r="J9" s="100">
        <f t="shared" si="1"/>
        <v>605711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605711</v>
      </c>
      <c r="X9" s="100">
        <f t="shared" si="1"/>
        <v>536026</v>
      </c>
      <c r="Y9" s="100">
        <f t="shared" si="1"/>
        <v>69685</v>
      </c>
      <c r="Z9" s="137">
        <f>+IF(X9&lt;&gt;0,+(Y9/X9)*100,0)</f>
        <v>13.000302224145843</v>
      </c>
      <c r="AA9" s="153">
        <f>SUM(AA10:AA14)</f>
        <v>2144105</v>
      </c>
    </row>
    <row r="10" spans="1:27" ht="13.5">
      <c r="A10" s="138" t="s">
        <v>79</v>
      </c>
      <c r="B10" s="136"/>
      <c r="C10" s="155"/>
      <c r="D10" s="155"/>
      <c r="E10" s="156">
        <v>2144105</v>
      </c>
      <c r="F10" s="60">
        <v>2144105</v>
      </c>
      <c r="G10" s="60">
        <v>220328</v>
      </c>
      <c r="H10" s="60">
        <v>214855</v>
      </c>
      <c r="I10" s="60">
        <v>170528</v>
      </c>
      <c r="J10" s="60">
        <v>605711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605711</v>
      </c>
      <c r="X10" s="60">
        <v>536026</v>
      </c>
      <c r="Y10" s="60">
        <v>69685</v>
      </c>
      <c r="Z10" s="140">
        <v>13</v>
      </c>
      <c r="AA10" s="155">
        <v>2144105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1544627</v>
      </c>
      <c r="F15" s="100">
        <f t="shared" si="2"/>
        <v>1544627</v>
      </c>
      <c r="G15" s="100">
        <f t="shared" si="2"/>
        <v>7514000</v>
      </c>
      <c r="H15" s="100">
        <f t="shared" si="2"/>
        <v>0</v>
      </c>
      <c r="I15" s="100">
        <f t="shared" si="2"/>
        <v>400000</v>
      </c>
      <c r="J15" s="100">
        <f t="shared" si="2"/>
        <v>7914000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7914000</v>
      </c>
      <c r="X15" s="100">
        <f t="shared" si="2"/>
        <v>386157</v>
      </c>
      <c r="Y15" s="100">
        <f t="shared" si="2"/>
        <v>7527843</v>
      </c>
      <c r="Z15" s="137">
        <f>+IF(X15&lt;&gt;0,+(Y15/X15)*100,0)</f>
        <v>1949.4254927399998</v>
      </c>
      <c r="AA15" s="153">
        <f>SUM(AA16:AA18)</f>
        <v>1544627</v>
      </c>
    </row>
    <row r="16" spans="1:27" ht="13.5">
      <c r="A16" s="138" t="s">
        <v>85</v>
      </c>
      <c r="B16" s="136"/>
      <c r="C16" s="155"/>
      <c r="D16" s="155"/>
      <c r="E16" s="156">
        <v>469977</v>
      </c>
      <c r="F16" s="60">
        <v>469977</v>
      </c>
      <c r="G16" s="60">
        <v>350000</v>
      </c>
      <c r="H16" s="60"/>
      <c r="I16" s="60"/>
      <c r="J16" s="60">
        <v>350000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350000</v>
      </c>
      <c r="X16" s="60">
        <v>117494</v>
      </c>
      <c r="Y16" s="60">
        <v>232506</v>
      </c>
      <c r="Z16" s="140">
        <v>197.89</v>
      </c>
      <c r="AA16" s="155">
        <v>469977</v>
      </c>
    </row>
    <row r="17" spans="1:27" ht="13.5">
      <c r="A17" s="138" t="s">
        <v>86</v>
      </c>
      <c r="B17" s="136"/>
      <c r="C17" s="155"/>
      <c r="D17" s="155"/>
      <c r="E17" s="156">
        <v>1074650</v>
      </c>
      <c r="F17" s="60">
        <v>1074650</v>
      </c>
      <c r="G17" s="60">
        <v>7164000</v>
      </c>
      <c r="H17" s="60"/>
      <c r="I17" s="60">
        <v>400000</v>
      </c>
      <c r="J17" s="60">
        <v>7564000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7564000</v>
      </c>
      <c r="X17" s="60">
        <v>268663</v>
      </c>
      <c r="Y17" s="60">
        <v>7295337</v>
      </c>
      <c r="Z17" s="140">
        <v>2715.42</v>
      </c>
      <c r="AA17" s="155">
        <v>1074650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395612</v>
      </c>
      <c r="F19" s="100">
        <f t="shared" si="3"/>
        <v>395612</v>
      </c>
      <c r="G19" s="100">
        <f t="shared" si="3"/>
        <v>33638</v>
      </c>
      <c r="H19" s="100">
        <f t="shared" si="3"/>
        <v>45277</v>
      </c>
      <c r="I19" s="100">
        <f t="shared" si="3"/>
        <v>45338</v>
      </c>
      <c r="J19" s="100">
        <f t="shared" si="3"/>
        <v>124253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124253</v>
      </c>
      <c r="X19" s="100">
        <f t="shared" si="3"/>
        <v>98903</v>
      </c>
      <c r="Y19" s="100">
        <f t="shared" si="3"/>
        <v>25350</v>
      </c>
      <c r="Z19" s="137">
        <f>+IF(X19&lt;&gt;0,+(Y19/X19)*100,0)</f>
        <v>25.631173978544634</v>
      </c>
      <c r="AA19" s="153">
        <f>SUM(AA20:AA23)</f>
        <v>395612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395612</v>
      </c>
      <c r="F23" s="60">
        <v>395612</v>
      </c>
      <c r="G23" s="60">
        <v>33638</v>
      </c>
      <c r="H23" s="60">
        <v>45277</v>
      </c>
      <c r="I23" s="60">
        <v>45338</v>
      </c>
      <c r="J23" s="60">
        <v>124253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124253</v>
      </c>
      <c r="X23" s="60">
        <v>98903</v>
      </c>
      <c r="Y23" s="60">
        <v>25350</v>
      </c>
      <c r="Z23" s="140">
        <v>25.63</v>
      </c>
      <c r="AA23" s="155">
        <v>395612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107702129</v>
      </c>
      <c r="F25" s="73">
        <f t="shared" si="4"/>
        <v>107702129</v>
      </c>
      <c r="G25" s="73">
        <f t="shared" si="4"/>
        <v>59868306</v>
      </c>
      <c r="H25" s="73">
        <f t="shared" si="4"/>
        <v>1989849</v>
      </c>
      <c r="I25" s="73">
        <f t="shared" si="4"/>
        <v>2278966</v>
      </c>
      <c r="J25" s="73">
        <f t="shared" si="4"/>
        <v>64137121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64137121</v>
      </c>
      <c r="X25" s="73">
        <f t="shared" si="4"/>
        <v>26925532</v>
      </c>
      <c r="Y25" s="73">
        <f t="shared" si="4"/>
        <v>37211589</v>
      </c>
      <c r="Z25" s="170">
        <f>+IF(X25&lt;&gt;0,+(Y25/X25)*100,0)</f>
        <v>138.2018709973864</v>
      </c>
      <c r="AA25" s="168">
        <f>+AA5+AA9+AA15+AA19+AA24</f>
        <v>107702129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80693435</v>
      </c>
      <c r="F28" s="100">
        <f t="shared" si="5"/>
        <v>80693435</v>
      </c>
      <c r="G28" s="100">
        <f t="shared" si="5"/>
        <v>4602829</v>
      </c>
      <c r="H28" s="100">
        <f t="shared" si="5"/>
        <v>4619916</v>
      </c>
      <c r="I28" s="100">
        <f t="shared" si="5"/>
        <v>11030153</v>
      </c>
      <c r="J28" s="100">
        <f t="shared" si="5"/>
        <v>20252898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20252898</v>
      </c>
      <c r="X28" s="100">
        <f t="shared" si="5"/>
        <v>20173359</v>
      </c>
      <c r="Y28" s="100">
        <f t="shared" si="5"/>
        <v>79539</v>
      </c>
      <c r="Z28" s="137">
        <f>+IF(X28&lt;&gt;0,+(Y28/X28)*100,0)</f>
        <v>0.39427742301121</v>
      </c>
      <c r="AA28" s="153">
        <f>SUM(AA29:AA31)</f>
        <v>80693435</v>
      </c>
    </row>
    <row r="29" spans="1:27" ht="13.5">
      <c r="A29" s="138" t="s">
        <v>75</v>
      </c>
      <c r="B29" s="136"/>
      <c r="C29" s="155"/>
      <c r="D29" s="155"/>
      <c r="E29" s="156">
        <v>27907687</v>
      </c>
      <c r="F29" s="60">
        <v>27907687</v>
      </c>
      <c r="G29" s="60">
        <v>1259064</v>
      </c>
      <c r="H29" s="60">
        <v>1396044</v>
      </c>
      <c r="I29" s="60">
        <v>1141368</v>
      </c>
      <c r="J29" s="60">
        <v>3796476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3796476</v>
      </c>
      <c r="X29" s="60">
        <v>6976922</v>
      </c>
      <c r="Y29" s="60">
        <v>-3180446</v>
      </c>
      <c r="Z29" s="140">
        <v>-45.59</v>
      </c>
      <c r="AA29" s="155">
        <v>27907687</v>
      </c>
    </row>
    <row r="30" spans="1:27" ht="13.5">
      <c r="A30" s="138" t="s">
        <v>76</v>
      </c>
      <c r="B30" s="136"/>
      <c r="C30" s="157"/>
      <c r="D30" s="157"/>
      <c r="E30" s="158">
        <v>29362924</v>
      </c>
      <c r="F30" s="159">
        <v>29362924</v>
      </c>
      <c r="G30" s="159">
        <v>1311348</v>
      </c>
      <c r="H30" s="159">
        <v>1824602</v>
      </c>
      <c r="I30" s="159">
        <v>8816185</v>
      </c>
      <c r="J30" s="159">
        <v>11952135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11952135</v>
      </c>
      <c r="X30" s="159">
        <v>7340731</v>
      </c>
      <c r="Y30" s="159">
        <v>4611404</v>
      </c>
      <c r="Z30" s="141">
        <v>62.82</v>
      </c>
      <c r="AA30" s="157">
        <v>29362924</v>
      </c>
    </row>
    <row r="31" spans="1:27" ht="13.5">
      <c r="A31" s="138" t="s">
        <v>77</v>
      </c>
      <c r="B31" s="136"/>
      <c r="C31" s="155"/>
      <c r="D31" s="155"/>
      <c r="E31" s="156">
        <v>23422824</v>
      </c>
      <c r="F31" s="60">
        <v>23422824</v>
      </c>
      <c r="G31" s="60">
        <v>2032417</v>
      </c>
      <c r="H31" s="60">
        <v>1399270</v>
      </c>
      <c r="I31" s="60">
        <v>1072600</v>
      </c>
      <c r="J31" s="60">
        <v>4504287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4504287</v>
      </c>
      <c r="X31" s="60">
        <v>5855706</v>
      </c>
      <c r="Y31" s="60">
        <v>-1351419</v>
      </c>
      <c r="Z31" s="140">
        <v>-23.08</v>
      </c>
      <c r="AA31" s="155">
        <v>23422824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20234912</v>
      </c>
      <c r="F32" s="100">
        <f t="shared" si="6"/>
        <v>20234912</v>
      </c>
      <c r="G32" s="100">
        <f t="shared" si="6"/>
        <v>1086494</v>
      </c>
      <c r="H32" s="100">
        <f t="shared" si="6"/>
        <v>978235</v>
      </c>
      <c r="I32" s="100">
        <f t="shared" si="6"/>
        <v>840366</v>
      </c>
      <c r="J32" s="100">
        <f t="shared" si="6"/>
        <v>2905095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2905095</v>
      </c>
      <c r="X32" s="100">
        <f t="shared" si="6"/>
        <v>5058728</v>
      </c>
      <c r="Y32" s="100">
        <f t="shared" si="6"/>
        <v>-2153633</v>
      </c>
      <c r="Z32" s="137">
        <f>+IF(X32&lt;&gt;0,+(Y32/X32)*100,0)</f>
        <v>-42.572619045736396</v>
      </c>
      <c r="AA32" s="153">
        <f>SUM(AA33:AA37)</f>
        <v>20234912</v>
      </c>
    </row>
    <row r="33" spans="1:27" ht="13.5">
      <c r="A33" s="138" t="s">
        <v>79</v>
      </c>
      <c r="B33" s="136"/>
      <c r="C33" s="155"/>
      <c r="D33" s="155"/>
      <c r="E33" s="156">
        <v>20234912</v>
      </c>
      <c r="F33" s="60">
        <v>20234912</v>
      </c>
      <c r="G33" s="60">
        <v>1086494</v>
      </c>
      <c r="H33" s="60">
        <v>978235</v>
      </c>
      <c r="I33" s="60">
        <v>840366</v>
      </c>
      <c r="J33" s="60">
        <v>2905095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2905095</v>
      </c>
      <c r="X33" s="60">
        <v>5058728</v>
      </c>
      <c r="Y33" s="60">
        <v>-2153633</v>
      </c>
      <c r="Z33" s="140">
        <v>-42.57</v>
      </c>
      <c r="AA33" s="155">
        <v>20234912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26972575</v>
      </c>
      <c r="F38" s="100">
        <f t="shared" si="7"/>
        <v>26972575</v>
      </c>
      <c r="G38" s="100">
        <f t="shared" si="7"/>
        <v>706939</v>
      </c>
      <c r="H38" s="100">
        <f t="shared" si="7"/>
        <v>569718</v>
      </c>
      <c r="I38" s="100">
        <f t="shared" si="7"/>
        <v>683593</v>
      </c>
      <c r="J38" s="100">
        <f t="shared" si="7"/>
        <v>1960250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1960250</v>
      </c>
      <c r="X38" s="100">
        <f t="shared" si="7"/>
        <v>6743144</v>
      </c>
      <c r="Y38" s="100">
        <f t="shared" si="7"/>
        <v>-4782894</v>
      </c>
      <c r="Z38" s="137">
        <f>+IF(X38&lt;&gt;0,+(Y38/X38)*100,0)</f>
        <v>-70.92973248087242</v>
      </c>
      <c r="AA38" s="153">
        <f>SUM(AA39:AA41)</f>
        <v>26972575</v>
      </c>
    </row>
    <row r="39" spans="1:27" ht="13.5">
      <c r="A39" s="138" t="s">
        <v>85</v>
      </c>
      <c r="B39" s="136"/>
      <c r="C39" s="155"/>
      <c r="D39" s="155"/>
      <c r="E39" s="156">
        <v>15712160</v>
      </c>
      <c r="F39" s="60">
        <v>15712160</v>
      </c>
      <c r="G39" s="60">
        <v>9000</v>
      </c>
      <c r="H39" s="60">
        <v>12450</v>
      </c>
      <c r="I39" s="60">
        <v>21325</v>
      </c>
      <c r="J39" s="60">
        <v>42775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42775</v>
      </c>
      <c r="X39" s="60">
        <v>3928040</v>
      </c>
      <c r="Y39" s="60">
        <v>-3885265</v>
      </c>
      <c r="Z39" s="140">
        <v>-98.91</v>
      </c>
      <c r="AA39" s="155">
        <v>15712160</v>
      </c>
    </row>
    <row r="40" spans="1:27" ht="13.5">
      <c r="A40" s="138" t="s">
        <v>86</v>
      </c>
      <c r="B40" s="136"/>
      <c r="C40" s="155"/>
      <c r="D40" s="155"/>
      <c r="E40" s="156">
        <v>11260415</v>
      </c>
      <c r="F40" s="60">
        <v>11260415</v>
      </c>
      <c r="G40" s="60">
        <v>697939</v>
      </c>
      <c r="H40" s="60">
        <v>557268</v>
      </c>
      <c r="I40" s="60">
        <v>662268</v>
      </c>
      <c r="J40" s="60">
        <v>1917475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1917475</v>
      </c>
      <c r="X40" s="60">
        <v>2815104</v>
      </c>
      <c r="Y40" s="60">
        <v>-897629</v>
      </c>
      <c r="Z40" s="140">
        <v>-31.89</v>
      </c>
      <c r="AA40" s="155">
        <v>11260415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9448016</v>
      </c>
      <c r="F42" s="100">
        <f t="shared" si="8"/>
        <v>9448016</v>
      </c>
      <c r="G42" s="100">
        <f t="shared" si="8"/>
        <v>471898</v>
      </c>
      <c r="H42" s="100">
        <f t="shared" si="8"/>
        <v>492702</v>
      </c>
      <c r="I42" s="100">
        <f t="shared" si="8"/>
        <v>418390</v>
      </c>
      <c r="J42" s="100">
        <f t="shared" si="8"/>
        <v>1382990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1382990</v>
      </c>
      <c r="X42" s="100">
        <f t="shared" si="8"/>
        <v>2362004</v>
      </c>
      <c r="Y42" s="100">
        <f t="shared" si="8"/>
        <v>-979014</v>
      </c>
      <c r="Z42" s="137">
        <f>+IF(X42&lt;&gt;0,+(Y42/X42)*100,0)</f>
        <v>-41.44844801278914</v>
      </c>
      <c r="AA42" s="153">
        <f>SUM(AA43:AA46)</f>
        <v>9448016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68481</v>
      </c>
      <c r="H43" s="60">
        <v>39841</v>
      </c>
      <c r="I43" s="60">
        <v>38094</v>
      </c>
      <c r="J43" s="60">
        <v>146416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146416</v>
      </c>
      <c r="X43" s="60"/>
      <c r="Y43" s="60">
        <v>146416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9448016</v>
      </c>
      <c r="F46" s="60">
        <v>9448016</v>
      </c>
      <c r="G46" s="60">
        <v>403417</v>
      </c>
      <c r="H46" s="60">
        <v>452861</v>
      </c>
      <c r="I46" s="60">
        <v>380296</v>
      </c>
      <c r="J46" s="60">
        <v>1236574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1236574</v>
      </c>
      <c r="X46" s="60">
        <v>2362004</v>
      </c>
      <c r="Y46" s="60">
        <v>-1125430</v>
      </c>
      <c r="Z46" s="140">
        <v>-47.65</v>
      </c>
      <c r="AA46" s="155">
        <v>9448016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137348938</v>
      </c>
      <c r="F48" s="73">
        <f t="shared" si="9"/>
        <v>137348938</v>
      </c>
      <c r="G48" s="73">
        <f t="shared" si="9"/>
        <v>6868160</v>
      </c>
      <c r="H48" s="73">
        <f t="shared" si="9"/>
        <v>6660571</v>
      </c>
      <c r="I48" s="73">
        <f t="shared" si="9"/>
        <v>12972502</v>
      </c>
      <c r="J48" s="73">
        <f t="shared" si="9"/>
        <v>26501233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26501233</v>
      </c>
      <c r="X48" s="73">
        <f t="shared" si="9"/>
        <v>34337235</v>
      </c>
      <c r="Y48" s="73">
        <f t="shared" si="9"/>
        <v>-7836002</v>
      </c>
      <c r="Z48" s="170">
        <f>+IF(X48&lt;&gt;0,+(Y48/X48)*100,0)</f>
        <v>-22.82071343251721</v>
      </c>
      <c r="AA48" s="168">
        <f>+AA28+AA32+AA38+AA42+AA47</f>
        <v>137348938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-29646809</v>
      </c>
      <c r="F49" s="173">
        <f t="shared" si="10"/>
        <v>-29646809</v>
      </c>
      <c r="G49" s="173">
        <f t="shared" si="10"/>
        <v>53000146</v>
      </c>
      <c r="H49" s="173">
        <f t="shared" si="10"/>
        <v>-4670722</v>
      </c>
      <c r="I49" s="173">
        <f t="shared" si="10"/>
        <v>-10693536</v>
      </c>
      <c r="J49" s="173">
        <f t="shared" si="10"/>
        <v>37635888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37635888</v>
      </c>
      <c r="X49" s="173">
        <f>IF(F25=F48,0,X25-X48)</f>
        <v>-7411703</v>
      </c>
      <c r="Y49" s="173">
        <f t="shared" si="10"/>
        <v>45047591</v>
      </c>
      <c r="Z49" s="174">
        <f>+IF(X49&lt;&gt;0,+(Y49/X49)*100,0)</f>
        <v>-607.7900180295945</v>
      </c>
      <c r="AA49" s="171">
        <f>+AA25-AA48</f>
        <v>-29646809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24747948</v>
      </c>
      <c r="F5" s="60">
        <v>24747948</v>
      </c>
      <c r="G5" s="60">
        <v>22305824</v>
      </c>
      <c r="H5" s="60">
        <v>749422</v>
      </c>
      <c r="I5" s="60">
        <v>1316168</v>
      </c>
      <c r="J5" s="60">
        <v>24371414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24371414</v>
      </c>
      <c r="X5" s="60">
        <v>6186987</v>
      </c>
      <c r="Y5" s="60">
        <v>18184427</v>
      </c>
      <c r="Z5" s="140">
        <v>293.91</v>
      </c>
      <c r="AA5" s="155">
        <v>24747948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395612</v>
      </c>
      <c r="F10" s="54">
        <v>395612</v>
      </c>
      <c r="G10" s="54">
        <v>33638</v>
      </c>
      <c r="H10" s="54">
        <v>45277</v>
      </c>
      <c r="I10" s="54">
        <v>45338</v>
      </c>
      <c r="J10" s="54">
        <v>124253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124253</v>
      </c>
      <c r="X10" s="54">
        <v>98903</v>
      </c>
      <c r="Y10" s="54">
        <v>25350</v>
      </c>
      <c r="Z10" s="184">
        <v>25.63</v>
      </c>
      <c r="AA10" s="130">
        <v>395612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6552</v>
      </c>
      <c r="H12" s="60">
        <v>8307</v>
      </c>
      <c r="I12" s="60">
        <v>8307</v>
      </c>
      <c r="J12" s="60">
        <v>23166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23166</v>
      </c>
      <c r="X12" s="60">
        <v>0</v>
      </c>
      <c r="Y12" s="60">
        <v>23166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2586681</v>
      </c>
      <c r="F13" s="60">
        <v>2586681</v>
      </c>
      <c r="G13" s="60">
        <v>13330</v>
      </c>
      <c r="H13" s="60">
        <v>19830</v>
      </c>
      <c r="I13" s="60">
        <v>20739</v>
      </c>
      <c r="J13" s="60">
        <v>53899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53899</v>
      </c>
      <c r="X13" s="60">
        <v>646670</v>
      </c>
      <c r="Y13" s="60">
        <v>-592771</v>
      </c>
      <c r="Z13" s="140">
        <v>-91.67</v>
      </c>
      <c r="AA13" s="155">
        <v>2586681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312807</v>
      </c>
      <c r="J14" s="60">
        <v>312807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312807</v>
      </c>
      <c r="X14" s="60">
        <v>0</v>
      </c>
      <c r="Y14" s="60">
        <v>312807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165000</v>
      </c>
      <c r="F16" s="60">
        <v>165000</v>
      </c>
      <c r="G16" s="60">
        <v>1717</v>
      </c>
      <c r="H16" s="60">
        <v>2158</v>
      </c>
      <c r="I16" s="60">
        <v>-10441</v>
      </c>
      <c r="J16" s="60">
        <v>-6566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-6566</v>
      </c>
      <c r="X16" s="60">
        <v>41250</v>
      </c>
      <c r="Y16" s="60">
        <v>-47816</v>
      </c>
      <c r="Z16" s="140">
        <v>-115.92</v>
      </c>
      <c r="AA16" s="155">
        <v>165000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1585620</v>
      </c>
      <c r="F17" s="60">
        <v>1585620</v>
      </c>
      <c r="G17" s="60">
        <v>189782</v>
      </c>
      <c r="H17" s="60">
        <v>194320</v>
      </c>
      <c r="I17" s="60">
        <v>154071</v>
      </c>
      <c r="J17" s="60">
        <v>538173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538173</v>
      </c>
      <c r="X17" s="60">
        <v>396405</v>
      </c>
      <c r="Y17" s="60">
        <v>141768</v>
      </c>
      <c r="Z17" s="140">
        <v>35.76</v>
      </c>
      <c r="AA17" s="155">
        <v>1585620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254765</v>
      </c>
      <c r="F18" s="60">
        <v>254765</v>
      </c>
      <c r="G18" s="60">
        <v>28829</v>
      </c>
      <c r="H18" s="60">
        <v>18377</v>
      </c>
      <c r="I18" s="60">
        <v>26898</v>
      </c>
      <c r="J18" s="60">
        <v>74104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74104</v>
      </c>
      <c r="X18" s="60">
        <v>63691</v>
      </c>
      <c r="Y18" s="60">
        <v>10413</v>
      </c>
      <c r="Z18" s="140">
        <v>16.35</v>
      </c>
      <c r="AA18" s="155">
        <v>254765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70455650</v>
      </c>
      <c r="F19" s="60">
        <v>70455650</v>
      </c>
      <c r="G19" s="60">
        <v>30046200</v>
      </c>
      <c r="H19" s="60">
        <v>46963</v>
      </c>
      <c r="I19" s="60">
        <v>400000</v>
      </c>
      <c r="J19" s="60">
        <v>30493163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30493163</v>
      </c>
      <c r="X19" s="60">
        <v>17613913</v>
      </c>
      <c r="Y19" s="60">
        <v>12879250</v>
      </c>
      <c r="Z19" s="140">
        <v>73.12</v>
      </c>
      <c r="AA19" s="155">
        <v>70455650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7510853</v>
      </c>
      <c r="F20" s="54">
        <v>7510853</v>
      </c>
      <c r="G20" s="54">
        <v>436634</v>
      </c>
      <c r="H20" s="54">
        <v>15195</v>
      </c>
      <c r="I20" s="54">
        <v>5079</v>
      </c>
      <c r="J20" s="54">
        <v>456908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456908</v>
      </c>
      <c r="X20" s="54">
        <v>1877713</v>
      </c>
      <c r="Y20" s="54">
        <v>-1420805</v>
      </c>
      <c r="Z20" s="184">
        <v>-75.67</v>
      </c>
      <c r="AA20" s="130">
        <v>7510853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107702129</v>
      </c>
      <c r="F22" s="190">
        <f t="shared" si="0"/>
        <v>107702129</v>
      </c>
      <c r="G22" s="190">
        <f t="shared" si="0"/>
        <v>53062506</v>
      </c>
      <c r="H22" s="190">
        <f t="shared" si="0"/>
        <v>1099849</v>
      </c>
      <c r="I22" s="190">
        <f t="shared" si="0"/>
        <v>2278966</v>
      </c>
      <c r="J22" s="190">
        <f t="shared" si="0"/>
        <v>56441321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56441321</v>
      </c>
      <c r="X22" s="190">
        <f t="shared" si="0"/>
        <v>26925532</v>
      </c>
      <c r="Y22" s="190">
        <f t="shared" si="0"/>
        <v>29515789</v>
      </c>
      <c r="Z22" s="191">
        <f>+IF(X22&lt;&gt;0,+(Y22/X22)*100,0)</f>
        <v>109.62007733031977</v>
      </c>
      <c r="AA22" s="188">
        <f>SUM(AA5:AA21)</f>
        <v>107702129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42283920</v>
      </c>
      <c r="F25" s="60">
        <v>42283920</v>
      </c>
      <c r="G25" s="60">
        <v>2630101</v>
      </c>
      <c r="H25" s="60">
        <v>2792751</v>
      </c>
      <c r="I25" s="60">
        <v>2616100</v>
      </c>
      <c r="J25" s="60">
        <v>8038952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8038952</v>
      </c>
      <c r="X25" s="60">
        <v>10570980</v>
      </c>
      <c r="Y25" s="60">
        <v>-2532028</v>
      </c>
      <c r="Z25" s="140">
        <v>-23.95</v>
      </c>
      <c r="AA25" s="155">
        <v>42283920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6878289</v>
      </c>
      <c r="F26" s="60">
        <v>6878289</v>
      </c>
      <c r="G26" s="60">
        <v>599539</v>
      </c>
      <c r="H26" s="60">
        <v>598539</v>
      </c>
      <c r="I26" s="60">
        <v>602539</v>
      </c>
      <c r="J26" s="60">
        <v>1800617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1800617</v>
      </c>
      <c r="X26" s="60">
        <v>1719572</v>
      </c>
      <c r="Y26" s="60">
        <v>81045</v>
      </c>
      <c r="Z26" s="140">
        <v>4.71</v>
      </c>
      <c r="AA26" s="155">
        <v>6878289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11860931</v>
      </c>
      <c r="F27" s="60">
        <v>11860931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2965233</v>
      </c>
      <c r="Y27" s="60">
        <v>-2965233</v>
      </c>
      <c r="Z27" s="140">
        <v>-100</v>
      </c>
      <c r="AA27" s="155">
        <v>11860931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6401150</v>
      </c>
      <c r="F28" s="60">
        <v>6401150</v>
      </c>
      <c r="G28" s="60">
        <v>501918</v>
      </c>
      <c r="H28" s="60">
        <v>501918</v>
      </c>
      <c r="I28" s="60">
        <v>501918</v>
      </c>
      <c r="J28" s="60">
        <v>1505754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1505754</v>
      </c>
      <c r="X28" s="60">
        <v>1600288</v>
      </c>
      <c r="Y28" s="60">
        <v>-94534</v>
      </c>
      <c r="Z28" s="140">
        <v>-5.91</v>
      </c>
      <c r="AA28" s="155">
        <v>6401150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130060</v>
      </c>
      <c r="H33" s="60">
        <v>95563</v>
      </c>
      <c r="I33" s="60">
        <v>187612</v>
      </c>
      <c r="J33" s="60">
        <v>413235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413235</v>
      </c>
      <c r="X33" s="60">
        <v>0</v>
      </c>
      <c r="Y33" s="60">
        <v>413235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69924648</v>
      </c>
      <c r="F34" s="60">
        <v>69924648</v>
      </c>
      <c r="G34" s="60">
        <v>3006542</v>
      </c>
      <c r="H34" s="60">
        <v>2671800</v>
      </c>
      <c r="I34" s="60">
        <v>9064333</v>
      </c>
      <c r="J34" s="60">
        <v>14742675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14742675</v>
      </c>
      <c r="X34" s="60">
        <v>17481162</v>
      </c>
      <c r="Y34" s="60">
        <v>-2738487</v>
      </c>
      <c r="Z34" s="140">
        <v>-15.67</v>
      </c>
      <c r="AA34" s="155">
        <v>69924648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137348938</v>
      </c>
      <c r="F36" s="190">
        <f t="shared" si="1"/>
        <v>137348938</v>
      </c>
      <c r="G36" s="190">
        <f t="shared" si="1"/>
        <v>6868160</v>
      </c>
      <c r="H36" s="190">
        <f t="shared" si="1"/>
        <v>6660571</v>
      </c>
      <c r="I36" s="190">
        <f t="shared" si="1"/>
        <v>12972502</v>
      </c>
      <c r="J36" s="190">
        <f t="shared" si="1"/>
        <v>26501233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26501233</v>
      </c>
      <c r="X36" s="190">
        <f t="shared" si="1"/>
        <v>34337235</v>
      </c>
      <c r="Y36" s="190">
        <f t="shared" si="1"/>
        <v>-7836002</v>
      </c>
      <c r="Z36" s="191">
        <f>+IF(X36&lt;&gt;0,+(Y36/X36)*100,0)</f>
        <v>-22.82071343251721</v>
      </c>
      <c r="AA36" s="188">
        <f>SUM(AA25:AA35)</f>
        <v>137348938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-29646809</v>
      </c>
      <c r="F38" s="106">
        <f t="shared" si="2"/>
        <v>-29646809</v>
      </c>
      <c r="G38" s="106">
        <f t="shared" si="2"/>
        <v>46194346</v>
      </c>
      <c r="H38" s="106">
        <f t="shared" si="2"/>
        <v>-5560722</v>
      </c>
      <c r="I38" s="106">
        <f t="shared" si="2"/>
        <v>-10693536</v>
      </c>
      <c r="J38" s="106">
        <f t="shared" si="2"/>
        <v>29940088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29940088</v>
      </c>
      <c r="X38" s="106">
        <f>IF(F22=F36,0,X22-X36)</f>
        <v>-7411703</v>
      </c>
      <c r="Y38" s="106">
        <f t="shared" si="2"/>
        <v>37351791</v>
      </c>
      <c r="Z38" s="201">
        <f>+IF(X38&lt;&gt;0,+(Y38/X38)*100,0)</f>
        <v>-503.95693135572213</v>
      </c>
      <c r="AA38" s="199">
        <f>+AA22-AA36</f>
        <v>-29646809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6805800</v>
      </c>
      <c r="H39" s="60">
        <v>890000</v>
      </c>
      <c r="I39" s="60">
        <v>0</v>
      </c>
      <c r="J39" s="60">
        <v>7695800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7695800</v>
      </c>
      <c r="X39" s="60">
        <v>0</v>
      </c>
      <c r="Y39" s="60">
        <v>7695800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-29646809</v>
      </c>
      <c r="F42" s="88">
        <f t="shared" si="3"/>
        <v>-29646809</v>
      </c>
      <c r="G42" s="88">
        <f t="shared" si="3"/>
        <v>53000146</v>
      </c>
      <c r="H42" s="88">
        <f t="shared" si="3"/>
        <v>-4670722</v>
      </c>
      <c r="I42" s="88">
        <f t="shared" si="3"/>
        <v>-10693536</v>
      </c>
      <c r="J42" s="88">
        <f t="shared" si="3"/>
        <v>37635888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37635888</v>
      </c>
      <c r="X42" s="88">
        <f t="shared" si="3"/>
        <v>-7411703</v>
      </c>
      <c r="Y42" s="88">
        <f t="shared" si="3"/>
        <v>45047591</v>
      </c>
      <c r="Z42" s="208">
        <f>+IF(X42&lt;&gt;0,+(Y42/X42)*100,0)</f>
        <v>-607.7900180295945</v>
      </c>
      <c r="AA42" s="206">
        <f>SUM(AA38:AA41)</f>
        <v>-29646809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-29646809</v>
      </c>
      <c r="F44" s="77">
        <f t="shared" si="4"/>
        <v>-29646809</v>
      </c>
      <c r="G44" s="77">
        <f t="shared" si="4"/>
        <v>53000146</v>
      </c>
      <c r="H44" s="77">
        <f t="shared" si="4"/>
        <v>-4670722</v>
      </c>
      <c r="I44" s="77">
        <f t="shared" si="4"/>
        <v>-10693536</v>
      </c>
      <c r="J44" s="77">
        <f t="shared" si="4"/>
        <v>37635888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37635888</v>
      </c>
      <c r="X44" s="77">
        <f t="shared" si="4"/>
        <v>-7411703</v>
      </c>
      <c r="Y44" s="77">
        <f t="shared" si="4"/>
        <v>45047591</v>
      </c>
      <c r="Z44" s="212">
        <f>+IF(X44&lt;&gt;0,+(Y44/X44)*100,0)</f>
        <v>-607.7900180295945</v>
      </c>
      <c r="AA44" s="210">
        <f>+AA42-AA43</f>
        <v>-29646809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-29646809</v>
      </c>
      <c r="F46" s="88">
        <f t="shared" si="5"/>
        <v>-29646809</v>
      </c>
      <c r="G46" s="88">
        <f t="shared" si="5"/>
        <v>53000146</v>
      </c>
      <c r="H46" s="88">
        <f t="shared" si="5"/>
        <v>-4670722</v>
      </c>
      <c r="I46" s="88">
        <f t="shared" si="5"/>
        <v>-10693536</v>
      </c>
      <c r="J46" s="88">
        <f t="shared" si="5"/>
        <v>37635888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37635888</v>
      </c>
      <c r="X46" s="88">
        <f t="shared" si="5"/>
        <v>-7411703</v>
      </c>
      <c r="Y46" s="88">
        <f t="shared" si="5"/>
        <v>45047591</v>
      </c>
      <c r="Z46" s="208">
        <f>+IF(X46&lt;&gt;0,+(Y46/X46)*100,0)</f>
        <v>-607.7900180295945</v>
      </c>
      <c r="AA46" s="206">
        <f>SUM(AA44:AA45)</f>
        <v>-29646809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-29646809</v>
      </c>
      <c r="F48" s="219">
        <f t="shared" si="6"/>
        <v>-29646809</v>
      </c>
      <c r="G48" s="219">
        <f t="shared" si="6"/>
        <v>53000146</v>
      </c>
      <c r="H48" s="220">
        <f t="shared" si="6"/>
        <v>-4670722</v>
      </c>
      <c r="I48" s="220">
        <f t="shared" si="6"/>
        <v>-10693536</v>
      </c>
      <c r="J48" s="220">
        <f t="shared" si="6"/>
        <v>37635888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37635888</v>
      </c>
      <c r="X48" s="220">
        <f t="shared" si="6"/>
        <v>-7411703</v>
      </c>
      <c r="Y48" s="220">
        <f t="shared" si="6"/>
        <v>45047591</v>
      </c>
      <c r="Z48" s="221">
        <f>+IF(X48&lt;&gt;0,+(Y48/X48)*100,0)</f>
        <v>-607.7900180295945</v>
      </c>
      <c r="AA48" s="222">
        <f>SUM(AA46:AA47)</f>
        <v>-29646809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9771425</v>
      </c>
      <c r="F5" s="100">
        <f t="shared" si="0"/>
        <v>9771425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2442856</v>
      </c>
      <c r="Y5" s="100">
        <f t="shared" si="0"/>
        <v>-2442856</v>
      </c>
      <c r="Z5" s="137">
        <f>+IF(X5&lt;&gt;0,+(Y5/X5)*100,0)</f>
        <v>-100</v>
      </c>
      <c r="AA5" s="153">
        <f>SUM(AA6:AA8)</f>
        <v>9771425</v>
      </c>
    </row>
    <row r="6" spans="1:27" ht="13.5">
      <c r="A6" s="138" t="s">
        <v>75</v>
      </c>
      <c r="B6" s="136"/>
      <c r="C6" s="155"/>
      <c r="D6" s="155"/>
      <c r="E6" s="156">
        <v>2444000</v>
      </c>
      <c r="F6" s="60">
        <v>2444000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611000</v>
      </c>
      <c r="Y6" s="60">
        <v>-611000</v>
      </c>
      <c r="Z6" s="140">
        <v>-100</v>
      </c>
      <c r="AA6" s="62">
        <v>2444000</v>
      </c>
    </row>
    <row r="7" spans="1:27" ht="13.5">
      <c r="A7" s="138" t="s">
        <v>76</v>
      </c>
      <c r="B7" s="136"/>
      <c r="C7" s="157"/>
      <c r="D7" s="157"/>
      <c r="E7" s="158">
        <v>5650000</v>
      </c>
      <c r="F7" s="159">
        <v>5650000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1412500</v>
      </c>
      <c r="Y7" s="159">
        <v>-1412500</v>
      </c>
      <c r="Z7" s="141">
        <v>-100</v>
      </c>
      <c r="AA7" s="225">
        <v>5650000</v>
      </c>
    </row>
    <row r="8" spans="1:27" ht="13.5">
      <c r="A8" s="138" t="s">
        <v>77</v>
      </c>
      <c r="B8" s="136"/>
      <c r="C8" s="155"/>
      <c r="D8" s="155"/>
      <c r="E8" s="156">
        <v>1677425</v>
      </c>
      <c r="F8" s="60">
        <v>1677425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419356</v>
      </c>
      <c r="Y8" s="60">
        <v>-419356</v>
      </c>
      <c r="Z8" s="140">
        <v>-100</v>
      </c>
      <c r="AA8" s="62">
        <v>1677425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500000</v>
      </c>
      <c r="F9" s="100">
        <f t="shared" si="1"/>
        <v>500000</v>
      </c>
      <c r="G9" s="100">
        <f t="shared" si="1"/>
        <v>978910</v>
      </c>
      <c r="H9" s="100">
        <f t="shared" si="1"/>
        <v>0</v>
      </c>
      <c r="I9" s="100">
        <f t="shared" si="1"/>
        <v>52192</v>
      </c>
      <c r="J9" s="100">
        <f t="shared" si="1"/>
        <v>1031102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1031102</v>
      </c>
      <c r="X9" s="100">
        <f t="shared" si="1"/>
        <v>125000</v>
      </c>
      <c r="Y9" s="100">
        <f t="shared" si="1"/>
        <v>906102</v>
      </c>
      <c r="Z9" s="137">
        <f>+IF(X9&lt;&gt;0,+(Y9/X9)*100,0)</f>
        <v>724.8815999999999</v>
      </c>
      <c r="AA9" s="102">
        <f>SUM(AA10:AA14)</f>
        <v>500000</v>
      </c>
    </row>
    <row r="10" spans="1:27" ht="13.5">
      <c r="A10" s="138" t="s">
        <v>79</v>
      </c>
      <c r="B10" s="136"/>
      <c r="C10" s="155"/>
      <c r="D10" s="155"/>
      <c r="E10" s="156">
        <v>500000</v>
      </c>
      <c r="F10" s="60">
        <v>500000</v>
      </c>
      <c r="G10" s="60">
        <v>978910</v>
      </c>
      <c r="H10" s="60"/>
      <c r="I10" s="60">
        <v>52192</v>
      </c>
      <c r="J10" s="60">
        <v>1031102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1031102</v>
      </c>
      <c r="X10" s="60">
        <v>125000</v>
      </c>
      <c r="Y10" s="60">
        <v>906102</v>
      </c>
      <c r="Z10" s="140">
        <v>724.88</v>
      </c>
      <c r="AA10" s="62">
        <v>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21618356</v>
      </c>
      <c r="F15" s="100">
        <f t="shared" si="2"/>
        <v>21618356</v>
      </c>
      <c r="G15" s="100">
        <f t="shared" si="2"/>
        <v>884994</v>
      </c>
      <c r="H15" s="100">
        <f t="shared" si="2"/>
        <v>410864</v>
      </c>
      <c r="I15" s="100">
        <f t="shared" si="2"/>
        <v>1482681</v>
      </c>
      <c r="J15" s="100">
        <f t="shared" si="2"/>
        <v>2778539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2778539</v>
      </c>
      <c r="X15" s="100">
        <f t="shared" si="2"/>
        <v>5404589</v>
      </c>
      <c r="Y15" s="100">
        <f t="shared" si="2"/>
        <v>-2626050</v>
      </c>
      <c r="Z15" s="137">
        <f>+IF(X15&lt;&gt;0,+(Y15/X15)*100,0)</f>
        <v>-48.589263679439824</v>
      </c>
      <c r="AA15" s="102">
        <f>SUM(AA16:AA18)</f>
        <v>21618356</v>
      </c>
    </row>
    <row r="16" spans="1:27" ht="13.5">
      <c r="A16" s="138" t="s">
        <v>85</v>
      </c>
      <c r="B16" s="136"/>
      <c r="C16" s="155"/>
      <c r="D16" s="155"/>
      <c r="E16" s="156">
        <v>1200000</v>
      </c>
      <c r="F16" s="60">
        <v>1200000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300000</v>
      </c>
      <c r="Y16" s="60">
        <v>-300000</v>
      </c>
      <c r="Z16" s="140">
        <v>-100</v>
      </c>
      <c r="AA16" s="62">
        <v>1200000</v>
      </c>
    </row>
    <row r="17" spans="1:27" ht="13.5">
      <c r="A17" s="138" t="s">
        <v>86</v>
      </c>
      <c r="B17" s="136"/>
      <c r="C17" s="155"/>
      <c r="D17" s="155"/>
      <c r="E17" s="156">
        <v>20418356</v>
      </c>
      <c r="F17" s="60">
        <v>20418356</v>
      </c>
      <c r="G17" s="60">
        <v>884994</v>
      </c>
      <c r="H17" s="60">
        <v>410864</v>
      </c>
      <c r="I17" s="60">
        <v>1482681</v>
      </c>
      <c r="J17" s="60">
        <v>2778539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2778539</v>
      </c>
      <c r="X17" s="60">
        <v>5104589</v>
      </c>
      <c r="Y17" s="60">
        <v>-2326050</v>
      </c>
      <c r="Z17" s="140">
        <v>-45.57</v>
      </c>
      <c r="AA17" s="62">
        <v>20418356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</v>
      </c>
      <c r="F19" s="100">
        <f t="shared" si="3"/>
        <v>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50000</v>
      </c>
      <c r="Y19" s="100">
        <f t="shared" si="3"/>
        <v>-50000</v>
      </c>
      <c r="Z19" s="137">
        <f>+IF(X19&lt;&gt;0,+(Y19/X19)*100,0)</f>
        <v>-100</v>
      </c>
      <c r="AA19" s="102">
        <f>SUM(AA20:AA23)</f>
        <v>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200000</v>
      </c>
      <c r="F23" s="60">
        <v>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50000</v>
      </c>
      <c r="Y23" s="60">
        <v>-50000</v>
      </c>
      <c r="Z23" s="140">
        <v>-100</v>
      </c>
      <c r="AA23" s="62">
        <v>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32089781</v>
      </c>
      <c r="F25" s="219">
        <f t="shared" si="4"/>
        <v>32089781</v>
      </c>
      <c r="G25" s="219">
        <f t="shared" si="4"/>
        <v>1863904</v>
      </c>
      <c r="H25" s="219">
        <f t="shared" si="4"/>
        <v>410864</v>
      </c>
      <c r="I25" s="219">
        <f t="shared" si="4"/>
        <v>1534873</v>
      </c>
      <c r="J25" s="219">
        <f t="shared" si="4"/>
        <v>3809641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3809641</v>
      </c>
      <c r="X25" s="219">
        <f t="shared" si="4"/>
        <v>8022445</v>
      </c>
      <c r="Y25" s="219">
        <f t="shared" si="4"/>
        <v>-4212804</v>
      </c>
      <c r="Z25" s="231">
        <f>+IF(X25&lt;&gt;0,+(Y25/X25)*100,0)</f>
        <v>-52.51271900274792</v>
      </c>
      <c r="AA25" s="232">
        <f>+AA5+AA9+AA15+AA19+AA24</f>
        <v>32089781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30504350</v>
      </c>
      <c r="F28" s="60">
        <v>30504350</v>
      </c>
      <c r="G28" s="60">
        <v>1839304</v>
      </c>
      <c r="H28" s="60">
        <v>410864</v>
      </c>
      <c r="I28" s="60">
        <v>1534873</v>
      </c>
      <c r="J28" s="60">
        <v>3785041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3785041</v>
      </c>
      <c r="X28" s="60">
        <v>7626088</v>
      </c>
      <c r="Y28" s="60">
        <v>-3841047</v>
      </c>
      <c r="Z28" s="140">
        <v>-50.37</v>
      </c>
      <c r="AA28" s="155">
        <v>30504350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30504350</v>
      </c>
      <c r="F32" s="77">
        <f t="shared" si="5"/>
        <v>30504350</v>
      </c>
      <c r="G32" s="77">
        <f t="shared" si="5"/>
        <v>1839304</v>
      </c>
      <c r="H32" s="77">
        <f t="shared" si="5"/>
        <v>410864</v>
      </c>
      <c r="I32" s="77">
        <f t="shared" si="5"/>
        <v>1534873</v>
      </c>
      <c r="J32" s="77">
        <f t="shared" si="5"/>
        <v>3785041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3785041</v>
      </c>
      <c r="X32" s="77">
        <f t="shared" si="5"/>
        <v>7626088</v>
      </c>
      <c r="Y32" s="77">
        <f t="shared" si="5"/>
        <v>-3841047</v>
      </c>
      <c r="Z32" s="212">
        <f>+IF(X32&lt;&gt;0,+(Y32/X32)*100,0)</f>
        <v>-50.367200063781056</v>
      </c>
      <c r="AA32" s="79">
        <f>SUM(AA28:AA31)</f>
        <v>30504350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1585431</v>
      </c>
      <c r="F33" s="60">
        <v>1585431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396358</v>
      </c>
      <c r="Y33" s="60">
        <v>-396358</v>
      </c>
      <c r="Z33" s="140">
        <v>-100</v>
      </c>
      <c r="AA33" s="62">
        <v>1585431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24600</v>
      </c>
      <c r="H35" s="60"/>
      <c r="I35" s="60"/>
      <c r="J35" s="60">
        <v>24600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24600</v>
      </c>
      <c r="X35" s="60"/>
      <c r="Y35" s="60">
        <v>24600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32089781</v>
      </c>
      <c r="F36" s="220">
        <f t="shared" si="6"/>
        <v>32089781</v>
      </c>
      <c r="G36" s="220">
        <f t="shared" si="6"/>
        <v>1863904</v>
      </c>
      <c r="H36" s="220">
        <f t="shared" si="6"/>
        <v>410864</v>
      </c>
      <c r="I36" s="220">
        <f t="shared" si="6"/>
        <v>1534873</v>
      </c>
      <c r="J36" s="220">
        <f t="shared" si="6"/>
        <v>3809641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3809641</v>
      </c>
      <c r="X36" s="220">
        <f t="shared" si="6"/>
        <v>8022446</v>
      </c>
      <c r="Y36" s="220">
        <f t="shared" si="6"/>
        <v>-4212805</v>
      </c>
      <c r="Z36" s="221">
        <f>+IF(X36&lt;&gt;0,+(Y36/X36)*100,0)</f>
        <v>-52.512724922049955</v>
      </c>
      <c r="AA36" s="239">
        <f>SUM(AA32:AA35)</f>
        <v>32089781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36705259</v>
      </c>
      <c r="H6" s="60">
        <v>41174290</v>
      </c>
      <c r="I6" s="60">
        <v>19828853</v>
      </c>
      <c r="J6" s="60">
        <v>19828853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19828853</v>
      </c>
      <c r="X6" s="60"/>
      <c r="Y6" s="60">
        <v>19828853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>
        <v>3849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>
        <v>29590182</v>
      </c>
      <c r="H8" s="60">
        <v>56190779</v>
      </c>
      <c r="I8" s="60">
        <v>57088824</v>
      </c>
      <c r="J8" s="60">
        <v>57088824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57088824</v>
      </c>
      <c r="X8" s="60"/>
      <c r="Y8" s="60">
        <v>57088824</v>
      </c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>
        <v>219765</v>
      </c>
      <c r="H9" s="60">
        <v>499381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66515206</v>
      </c>
      <c r="H12" s="73">
        <f t="shared" si="0"/>
        <v>97868299</v>
      </c>
      <c r="I12" s="73">
        <f t="shared" si="0"/>
        <v>76917677</v>
      </c>
      <c r="J12" s="73">
        <f t="shared" si="0"/>
        <v>76917677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76917677</v>
      </c>
      <c r="X12" s="73">
        <f t="shared" si="0"/>
        <v>0</v>
      </c>
      <c r="Y12" s="73">
        <f t="shared" si="0"/>
        <v>76917677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>
        <v>180538345</v>
      </c>
      <c r="H19" s="60">
        <v>181920683</v>
      </c>
      <c r="I19" s="60">
        <v>178764556</v>
      </c>
      <c r="J19" s="60">
        <v>178764556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178764556</v>
      </c>
      <c r="X19" s="60"/>
      <c r="Y19" s="60">
        <v>178764556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>
        <v>1177568</v>
      </c>
      <c r="H22" s="60">
        <v>1177568</v>
      </c>
      <c r="I22" s="60">
        <v>1177568</v>
      </c>
      <c r="J22" s="60">
        <v>1177568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1177568</v>
      </c>
      <c r="X22" s="60"/>
      <c r="Y22" s="60">
        <v>1177568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181715913</v>
      </c>
      <c r="H24" s="77">
        <f t="shared" si="1"/>
        <v>183098251</v>
      </c>
      <c r="I24" s="77">
        <f t="shared" si="1"/>
        <v>179942124</v>
      </c>
      <c r="J24" s="77">
        <f t="shared" si="1"/>
        <v>179942124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179942124</v>
      </c>
      <c r="X24" s="77">
        <f t="shared" si="1"/>
        <v>0</v>
      </c>
      <c r="Y24" s="77">
        <f t="shared" si="1"/>
        <v>179942124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248231119</v>
      </c>
      <c r="H25" s="73">
        <f t="shared" si="2"/>
        <v>280966550</v>
      </c>
      <c r="I25" s="73">
        <f t="shared" si="2"/>
        <v>256859801</v>
      </c>
      <c r="J25" s="73">
        <f t="shared" si="2"/>
        <v>256859801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256859801</v>
      </c>
      <c r="X25" s="73">
        <f t="shared" si="2"/>
        <v>0</v>
      </c>
      <c r="Y25" s="73">
        <f t="shared" si="2"/>
        <v>256859801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237552829</v>
      </c>
      <c r="I31" s="60">
        <v>16027863</v>
      </c>
      <c r="J31" s="60">
        <v>16027863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16027863</v>
      </c>
      <c r="X31" s="60"/>
      <c r="Y31" s="60">
        <v>16027863</v>
      </c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>
        <v>4145351</v>
      </c>
      <c r="H32" s="60">
        <v>36283047</v>
      </c>
      <c r="I32" s="60">
        <v>2927069</v>
      </c>
      <c r="J32" s="60">
        <v>2927069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2927069</v>
      </c>
      <c r="X32" s="60"/>
      <c r="Y32" s="60">
        <v>2927069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4145351</v>
      </c>
      <c r="H34" s="73">
        <f t="shared" si="3"/>
        <v>273835876</v>
      </c>
      <c r="I34" s="73">
        <f t="shared" si="3"/>
        <v>18954932</v>
      </c>
      <c r="J34" s="73">
        <f t="shared" si="3"/>
        <v>18954932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18954932</v>
      </c>
      <c r="X34" s="73">
        <f t="shared" si="3"/>
        <v>0</v>
      </c>
      <c r="Y34" s="73">
        <f t="shared" si="3"/>
        <v>18954932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>
        <v>71345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71345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4145351</v>
      </c>
      <c r="H40" s="73">
        <f t="shared" si="5"/>
        <v>273907221</v>
      </c>
      <c r="I40" s="73">
        <f t="shared" si="5"/>
        <v>18954932</v>
      </c>
      <c r="J40" s="73">
        <f t="shared" si="5"/>
        <v>18954932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18954932</v>
      </c>
      <c r="X40" s="73">
        <f t="shared" si="5"/>
        <v>0</v>
      </c>
      <c r="Y40" s="73">
        <f t="shared" si="5"/>
        <v>18954932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244085768</v>
      </c>
      <c r="H42" s="259">
        <f t="shared" si="6"/>
        <v>7059329</v>
      </c>
      <c r="I42" s="259">
        <f t="shared" si="6"/>
        <v>237904869</v>
      </c>
      <c r="J42" s="259">
        <f t="shared" si="6"/>
        <v>237904869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237904869</v>
      </c>
      <c r="X42" s="259">
        <f t="shared" si="6"/>
        <v>0</v>
      </c>
      <c r="Y42" s="259">
        <f t="shared" si="6"/>
        <v>237904869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>
        <v>241898378</v>
      </c>
      <c r="H45" s="60">
        <v>7059329</v>
      </c>
      <c r="I45" s="60">
        <v>235717479</v>
      </c>
      <c r="J45" s="60">
        <v>235717479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235717479</v>
      </c>
      <c r="X45" s="60"/>
      <c r="Y45" s="60">
        <v>235717479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2187390</v>
      </c>
      <c r="H46" s="60"/>
      <c r="I46" s="60">
        <v>2187390</v>
      </c>
      <c r="J46" s="60">
        <v>2187390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2187390</v>
      </c>
      <c r="X46" s="60"/>
      <c r="Y46" s="60">
        <v>2187390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244085768</v>
      </c>
      <c r="H48" s="219">
        <f t="shared" si="7"/>
        <v>7059329</v>
      </c>
      <c r="I48" s="219">
        <f t="shared" si="7"/>
        <v>237904869</v>
      </c>
      <c r="J48" s="219">
        <f t="shared" si="7"/>
        <v>237904869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237904869</v>
      </c>
      <c r="X48" s="219">
        <f t="shared" si="7"/>
        <v>0</v>
      </c>
      <c r="Y48" s="219">
        <f t="shared" si="7"/>
        <v>237904869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23523216</v>
      </c>
      <c r="F6" s="60">
        <v>23523216</v>
      </c>
      <c r="G6" s="60">
        <v>23018636</v>
      </c>
      <c r="H6" s="60">
        <v>1080019</v>
      </c>
      <c r="I6" s="60"/>
      <c r="J6" s="60">
        <v>24098655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24098655</v>
      </c>
      <c r="X6" s="60">
        <v>5880804</v>
      </c>
      <c r="Y6" s="60">
        <v>18217851</v>
      </c>
      <c r="Z6" s="140">
        <v>309.79</v>
      </c>
      <c r="AA6" s="62">
        <v>23523216</v>
      </c>
    </row>
    <row r="7" spans="1:27" ht="13.5">
      <c r="A7" s="249" t="s">
        <v>178</v>
      </c>
      <c r="B7" s="182"/>
      <c r="C7" s="155"/>
      <c r="D7" s="155"/>
      <c r="E7" s="59">
        <v>70455648</v>
      </c>
      <c r="F7" s="60">
        <v>70455648</v>
      </c>
      <c r="G7" s="60">
        <v>30046200</v>
      </c>
      <c r="H7" s="60">
        <v>890000</v>
      </c>
      <c r="I7" s="60"/>
      <c r="J7" s="60">
        <v>30936200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30936200</v>
      </c>
      <c r="X7" s="60">
        <v>17613912</v>
      </c>
      <c r="Y7" s="60">
        <v>13322288</v>
      </c>
      <c r="Z7" s="140">
        <v>75.64</v>
      </c>
      <c r="AA7" s="62">
        <v>70455648</v>
      </c>
    </row>
    <row r="8" spans="1:27" ht="13.5">
      <c r="A8" s="249" t="s">
        <v>179</v>
      </c>
      <c r="B8" s="182"/>
      <c r="C8" s="155"/>
      <c r="D8" s="155"/>
      <c r="E8" s="59">
        <v>30504348</v>
      </c>
      <c r="F8" s="60">
        <v>30504348</v>
      </c>
      <c r="G8" s="60">
        <v>6805800</v>
      </c>
      <c r="H8" s="60"/>
      <c r="I8" s="60"/>
      <c r="J8" s="60">
        <v>6805800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6805800</v>
      </c>
      <c r="X8" s="60">
        <v>7626087</v>
      </c>
      <c r="Y8" s="60">
        <v>-820287</v>
      </c>
      <c r="Z8" s="140">
        <v>-10.76</v>
      </c>
      <c r="AA8" s="62">
        <v>30504348</v>
      </c>
    </row>
    <row r="9" spans="1:27" ht="13.5">
      <c r="A9" s="249" t="s">
        <v>180</v>
      </c>
      <c r="B9" s="182"/>
      <c r="C9" s="155"/>
      <c r="D9" s="155"/>
      <c r="E9" s="59">
        <v>2586684</v>
      </c>
      <c r="F9" s="60">
        <v>2586684</v>
      </c>
      <c r="G9" s="60">
        <v>13330</v>
      </c>
      <c r="H9" s="60">
        <v>19830</v>
      </c>
      <c r="I9" s="60"/>
      <c r="J9" s="60">
        <v>33160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33160</v>
      </c>
      <c r="X9" s="60">
        <v>646671</v>
      </c>
      <c r="Y9" s="60">
        <v>-613511</v>
      </c>
      <c r="Z9" s="140">
        <v>-94.87</v>
      </c>
      <c r="AA9" s="62">
        <v>2586684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-49162212</v>
      </c>
      <c r="F12" s="60">
        <v>-49162212</v>
      </c>
      <c r="G12" s="60">
        <v>-28577796</v>
      </c>
      <c r="H12" s="60">
        <v>-6949689</v>
      </c>
      <c r="I12" s="60"/>
      <c r="J12" s="60">
        <v>-35527485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-35527485</v>
      </c>
      <c r="X12" s="60">
        <v>-12290553</v>
      </c>
      <c r="Y12" s="60">
        <v>-23236932</v>
      </c>
      <c r="Z12" s="140">
        <v>189.06</v>
      </c>
      <c r="AA12" s="62">
        <v>-49162212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-88186728</v>
      </c>
      <c r="F14" s="60">
        <v>-88186728</v>
      </c>
      <c r="G14" s="60">
        <v>-130059</v>
      </c>
      <c r="H14" s="60">
        <v>-95563</v>
      </c>
      <c r="I14" s="60"/>
      <c r="J14" s="60">
        <v>-225622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-225622</v>
      </c>
      <c r="X14" s="60">
        <v>-22046682</v>
      </c>
      <c r="Y14" s="60">
        <v>21821060</v>
      </c>
      <c r="Z14" s="140">
        <v>-98.98</v>
      </c>
      <c r="AA14" s="62">
        <v>-88186728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-10279044</v>
      </c>
      <c r="F15" s="73">
        <f t="shared" si="0"/>
        <v>-10279044</v>
      </c>
      <c r="G15" s="73">
        <f t="shared" si="0"/>
        <v>31176111</v>
      </c>
      <c r="H15" s="73">
        <f t="shared" si="0"/>
        <v>-5055403</v>
      </c>
      <c r="I15" s="73">
        <f t="shared" si="0"/>
        <v>0</v>
      </c>
      <c r="J15" s="73">
        <f t="shared" si="0"/>
        <v>26120708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26120708</v>
      </c>
      <c r="X15" s="73">
        <f t="shared" si="0"/>
        <v>-2569761</v>
      </c>
      <c r="Y15" s="73">
        <f t="shared" si="0"/>
        <v>28690469</v>
      </c>
      <c r="Z15" s="170">
        <f>+IF(X15&lt;&gt;0,+(Y15/X15)*100,0)</f>
        <v>-1116.4644883317942</v>
      </c>
      <c r="AA15" s="74">
        <f>SUM(AA6:AA14)</f>
        <v>-10279044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32089776</v>
      </c>
      <c r="F24" s="60">
        <v>32089776</v>
      </c>
      <c r="G24" s="60">
        <v>-1863904</v>
      </c>
      <c r="H24" s="60">
        <v>-410864</v>
      </c>
      <c r="I24" s="60"/>
      <c r="J24" s="60">
        <v>-2274768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-2274768</v>
      </c>
      <c r="X24" s="60">
        <v>8022444</v>
      </c>
      <c r="Y24" s="60">
        <v>-10297212</v>
      </c>
      <c r="Z24" s="140">
        <v>-128.36</v>
      </c>
      <c r="AA24" s="62">
        <v>32089776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32089776</v>
      </c>
      <c r="F25" s="73">
        <f t="shared" si="1"/>
        <v>32089776</v>
      </c>
      <c r="G25" s="73">
        <f t="shared" si="1"/>
        <v>-1863904</v>
      </c>
      <c r="H25" s="73">
        <f t="shared" si="1"/>
        <v>-410864</v>
      </c>
      <c r="I25" s="73">
        <f t="shared" si="1"/>
        <v>0</v>
      </c>
      <c r="J25" s="73">
        <f t="shared" si="1"/>
        <v>-2274768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-2274768</v>
      </c>
      <c r="X25" s="73">
        <f t="shared" si="1"/>
        <v>8022444</v>
      </c>
      <c r="Y25" s="73">
        <f t="shared" si="1"/>
        <v>-10297212</v>
      </c>
      <c r="Z25" s="170">
        <f>+IF(X25&lt;&gt;0,+(Y25/X25)*100,0)</f>
        <v>-128.35504990748456</v>
      </c>
      <c r="AA25" s="74">
        <f>SUM(AA19:AA24)</f>
        <v>32089776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21810732</v>
      </c>
      <c r="F36" s="100">
        <f t="shared" si="3"/>
        <v>21810732</v>
      </c>
      <c r="G36" s="100">
        <f t="shared" si="3"/>
        <v>29312207</v>
      </c>
      <c r="H36" s="100">
        <f t="shared" si="3"/>
        <v>-5466267</v>
      </c>
      <c r="I36" s="100">
        <f t="shared" si="3"/>
        <v>0</v>
      </c>
      <c r="J36" s="100">
        <f t="shared" si="3"/>
        <v>23845940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23845940</v>
      </c>
      <c r="X36" s="100">
        <f t="shared" si="3"/>
        <v>5452683</v>
      </c>
      <c r="Y36" s="100">
        <f t="shared" si="3"/>
        <v>18393257</v>
      </c>
      <c r="Z36" s="137">
        <f>+IF(X36&lt;&gt;0,+(Y36/X36)*100,0)</f>
        <v>337.3248912507842</v>
      </c>
      <c r="AA36" s="102">
        <f>+AA15+AA25+AA34</f>
        <v>21810732</v>
      </c>
    </row>
    <row r="37" spans="1:27" ht="13.5">
      <c r="A37" s="249" t="s">
        <v>199</v>
      </c>
      <c r="B37" s="182"/>
      <c r="C37" s="153"/>
      <c r="D37" s="153"/>
      <c r="E37" s="99">
        <v>5926377</v>
      </c>
      <c r="F37" s="100">
        <v>5926377</v>
      </c>
      <c r="G37" s="100">
        <v>7393052</v>
      </c>
      <c r="H37" s="100">
        <v>36705259</v>
      </c>
      <c r="I37" s="100">
        <v>31238992</v>
      </c>
      <c r="J37" s="100">
        <v>7393052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7393052</v>
      </c>
      <c r="X37" s="100">
        <v>5926377</v>
      </c>
      <c r="Y37" s="100">
        <v>1466675</v>
      </c>
      <c r="Z37" s="137">
        <v>24.75</v>
      </c>
      <c r="AA37" s="102">
        <v>5926377</v>
      </c>
    </row>
    <row r="38" spans="1:27" ht="13.5">
      <c r="A38" s="269" t="s">
        <v>200</v>
      </c>
      <c r="B38" s="256"/>
      <c r="C38" s="257"/>
      <c r="D38" s="257"/>
      <c r="E38" s="258">
        <v>27737110</v>
      </c>
      <c r="F38" s="259">
        <v>27737110</v>
      </c>
      <c r="G38" s="259">
        <v>36705259</v>
      </c>
      <c r="H38" s="259">
        <v>31238992</v>
      </c>
      <c r="I38" s="259">
        <v>31238992</v>
      </c>
      <c r="J38" s="259">
        <v>31238992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31238992</v>
      </c>
      <c r="X38" s="259">
        <v>11379061</v>
      </c>
      <c r="Y38" s="259">
        <v>19859931</v>
      </c>
      <c r="Z38" s="260">
        <v>174.53</v>
      </c>
      <c r="AA38" s="261">
        <v>27737110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32089781</v>
      </c>
      <c r="F5" s="106">
        <f t="shared" si="0"/>
        <v>32089781</v>
      </c>
      <c r="G5" s="106">
        <f t="shared" si="0"/>
        <v>1863904</v>
      </c>
      <c r="H5" s="106">
        <f t="shared" si="0"/>
        <v>410864</v>
      </c>
      <c r="I5" s="106">
        <f t="shared" si="0"/>
        <v>1534873</v>
      </c>
      <c r="J5" s="106">
        <f t="shared" si="0"/>
        <v>3809641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3809641</v>
      </c>
      <c r="X5" s="106">
        <f t="shared" si="0"/>
        <v>8022446</v>
      </c>
      <c r="Y5" s="106">
        <f t="shared" si="0"/>
        <v>-4212805</v>
      </c>
      <c r="Z5" s="201">
        <f>+IF(X5&lt;&gt;0,+(Y5/X5)*100,0)</f>
        <v>-52.512724922049955</v>
      </c>
      <c r="AA5" s="199">
        <f>SUM(AA11:AA18)</f>
        <v>32089781</v>
      </c>
    </row>
    <row r="6" spans="1:27" ht="13.5">
      <c r="A6" s="291" t="s">
        <v>204</v>
      </c>
      <c r="B6" s="142"/>
      <c r="C6" s="62"/>
      <c r="D6" s="156"/>
      <c r="E6" s="60">
        <v>20918356</v>
      </c>
      <c r="F6" s="60">
        <v>20918356</v>
      </c>
      <c r="G6" s="60">
        <v>884994</v>
      </c>
      <c r="H6" s="60">
        <v>196749</v>
      </c>
      <c r="I6" s="60">
        <v>1482681</v>
      </c>
      <c r="J6" s="60">
        <v>2564424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2564424</v>
      </c>
      <c r="X6" s="60">
        <v>5229589</v>
      </c>
      <c r="Y6" s="60">
        <v>-2665165</v>
      </c>
      <c r="Z6" s="140">
        <v>-50.96</v>
      </c>
      <c r="AA6" s="155">
        <v>20918356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1477875</v>
      </c>
      <c r="F10" s="60">
        <v>1477875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369469</v>
      </c>
      <c r="Y10" s="60">
        <v>-369469</v>
      </c>
      <c r="Z10" s="140">
        <v>-100</v>
      </c>
      <c r="AA10" s="155">
        <v>1477875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22396231</v>
      </c>
      <c r="F11" s="295">
        <f t="shared" si="1"/>
        <v>22396231</v>
      </c>
      <c r="G11" s="295">
        <f t="shared" si="1"/>
        <v>884994</v>
      </c>
      <c r="H11" s="295">
        <f t="shared" si="1"/>
        <v>196749</v>
      </c>
      <c r="I11" s="295">
        <f t="shared" si="1"/>
        <v>1482681</v>
      </c>
      <c r="J11" s="295">
        <f t="shared" si="1"/>
        <v>2564424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2564424</v>
      </c>
      <c r="X11" s="295">
        <f t="shared" si="1"/>
        <v>5599058</v>
      </c>
      <c r="Y11" s="295">
        <f t="shared" si="1"/>
        <v>-3034634</v>
      </c>
      <c r="Z11" s="296">
        <f>+IF(X11&lt;&gt;0,+(Y11/X11)*100,0)</f>
        <v>-54.19900990488043</v>
      </c>
      <c r="AA11" s="297">
        <f>SUM(AA6:AA10)</f>
        <v>22396231</v>
      </c>
    </row>
    <row r="12" spans="1:27" ht="13.5">
      <c r="A12" s="298" t="s">
        <v>210</v>
      </c>
      <c r="B12" s="136"/>
      <c r="C12" s="62"/>
      <c r="D12" s="156"/>
      <c r="E12" s="60">
        <v>370375</v>
      </c>
      <c r="F12" s="60">
        <v>370375</v>
      </c>
      <c r="G12" s="60">
        <v>978910</v>
      </c>
      <c r="H12" s="60">
        <v>214115</v>
      </c>
      <c r="I12" s="60">
        <v>52192</v>
      </c>
      <c r="J12" s="60">
        <v>1245217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1245217</v>
      </c>
      <c r="X12" s="60">
        <v>92594</v>
      </c>
      <c r="Y12" s="60">
        <v>1152623</v>
      </c>
      <c r="Z12" s="140">
        <v>1244.81</v>
      </c>
      <c r="AA12" s="155">
        <v>370375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9043175</v>
      </c>
      <c r="F15" s="60">
        <v>9043175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2260794</v>
      </c>
      <c r="Y15" s="60">
        <v>-2260794</v>
      </c>
      <c r="Z15" s="140">
        <v>-100</v>
      </c>
      <c r="AA15" s="155">
        <v>9043175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280000</v>
      </c>
      <c r="F18" s="82">
        <v>280000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70000</v>
      </c>
      <c r="Y18" s="82">
        <v>-70000</v>
      </c>
      <c r="Z18" s="270">
        <v>-100</v>
      </c>
      <c r="AA18" s="278">
        <v>280000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20918356</v>
      </c>
      <c r="F36" s="60">
        <f t="shared" si="4"/>
        <v>20918356</v>
      </c>
      <c r="G36" s="60">
        <f t="shared" si="4"/>
        <v>884994</v>
      </c>
      <c r="H36" s="60">
        <f t="shared" si="4"/>
        <v>196749</v>
      </c>
      <c r="I36" s="60">
        <f t="shared" si="4"/>
        <v>1482681</v>
      </c>
      <c r="J36" s="60">
        <f t="shared" si="4"/>
        <v>2564424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2564424</v>
      </c>
      <c r="X36" s="60">
        <f t="shared" si="4"/>
        <v>5229589</v>
      </c>
      <c r="Y36" s="60">
        <f t="shared" si="4"/>
        <v>-2665165</v>
      </c>
      <c r="Z36" s="140">
        <f aca="true" t="shared" si="5" ref="Z36:Z49">+IF(X36&lt;&gt;0,+(Y36/X36)*100,0)</f>
        <v>-50.963182766370366</v>
      </c>
      <c r="AA36" s="155">
        <f>AA6+AA21</f>
        <v>20918356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1477875</v>
      </c>
      <c r="F40" s="60">
        <f t="shared" si="4"/>
        <v>1477875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369469</v>
      </c>
      <c r="Y40" s="60">
        <f t="shared" si="4"/>
        <v>-369469</v>
      </c>
      <c r="Z40" s="140">
        <f t="shared" si="5"/>
        <v>-100</v>
      </c>
      <c r="AA40" s="155">
        <f>AA10+AA25</f>
        <v>1477875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22396231</v>
      </c>
      <c r="F41" s="295">
        <f t="shared" si="6"/>
        <v>22396231</v>
      </c>
      <c r="G41" s="295">
        <f t="shared" si="6"/>
        <v>884994</v>
      </c>
      <c r="H41" s="295">
        <f t="shared" si="6"/>
        <v>196749</v>
      </c>
      <c r="I41" s="295">
        <f t="shared" si="6"/>
        <v>1482681</v>
      </c>
      <c r="J41" s="295">
        <f t="shared" si="6"/>
        <v>2564424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2564424</v>
      </c>
      <c r="X41" s="295">
        <f t="shared" si="6"/>
        <v>5599058</v>
      </c>
      <c r="Y41" s="295">
        <f t="shared" si="6"/>
        <v>-3034634</v>
      </c>
      <c r="Z41" s="296">
        <f t="shared" si="5"/>
        <v>-54.19900990488043</v>
      </c>
      <c r="AA41" s="297">
        <f>SUM(AA36:AA40)</f>
        <v>22396231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370375</v>
      </c>
      <c r="F42" s="54">
        <f t="shared" si="7"/>
        <v>370375</v>
      </c>
      <c r="G42" s="54">
        <f t="shared" si="7"/>
        <v>978910</v>
      </c>
      <c r="H42" s="54">
        <f t="shared" si="7"/>
        <v>214115</v>
      </c>
      <c r="I42" s="54">
        <f t="shared" si="7"/>
        <v>52192</v>
      </c>
      <c r="J42" s="54">
        <f t="shared" si="7"/>
        <v>1245217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1245217</v>
      </c>
      <c r="X42" s="54">
        <f t="shared" si="7"/>
        <v>92594</v>
      </c>
      <c r="Y42" s="54">
        <f t="shared" si="7"/>
        <v>1152623</v>
      </c>
      <c r="Z42" s="184">
        <f t="shared" si="5"/>
        <v>1244.8139188284338</v>
      </c>
      <c r="AA42" s="130">
        <f aca="true" t="shared" si="8" ref="AA42:AA48">AA12+AA27</f>
        <v>370375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9043175</v>
      </c>
      <c r="F45" s="54">
        <f t="shared" si="7"/>
        <v>9043175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2260794</v>
      </c>
      <c r="Y45" s="54">
        <f t="shared" si="7"/>
        <v>-2260794</v>
      </c>
      <c r="Z45" s="184">
        <f t="shared" si="5"/>
        <v>-100</v>
      </c>
      <c r="AA45" s="130">
        <f t="shared" si="8"/>
        <v>9043175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280000</v>
      </c>
      <c r="F48" s="54">
        <f t="shared" si="7"/>
        <v>280000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70000</v>
      </c>
      <c r="Y48" s="54">
        <f t="shared" si="7"/>
        <v>-70000</v>
      </c>
      <c r="Z48" s="184">
        <f t="shared" si="5"/>
        <v>-100</v>
      </c>
      <c r="AA48" s="130">
        <f t="shared" si="8"/>
        <v>280000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32089781</v>
      </c>
      <c r="F49" s="220">
        <f t="shared" si="9"/>
        <v>32089781</v>
      </c>
      <c r="G49" s="220">
        <f t="shared" si="9"/>
        <v>1863904</v>
      </c>
      <c r="H49" s="220">
        <f t="shared" si="9"/>
        <v>410864</v>
      </c>
      <c r="I49" s="220">
        <f t="shared" si="9"/>
        <v>1534873</v>
      </c>
      <c r="J49" s="220">
        <f t="shared" si="9"/>
        <v>3809641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3809641</v>
      </c>
      <c r="X49" s="220">
        <f t="shared" si="9"/>
        <v>8022446</v>
      </c>
      <c r="Y49" s="220">
        <f t="shared" si="9"/>
        <v>-4212805</v>
      </c>
      <c r="Z49" s="221">
        <f t="shared" si="5"/>
        <v>-52.512724922049955</v>
      </c>
      <c r="AA49" s="222">
        <f>SUM(AA41:AA48)</f>
        <v>32089781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113706</v>
      </c>
      <c r="H66" s="275">
        <v>77714</v>
      </c>
      <c r="I66" s="275">
        <v>65097</v>
      </c>
      <c r="J66" s="275">
        <v>256517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256517</v>
      </c>
      <c r="X66" s="275"/>
      <c r="Y66" s="275">
        <v>256517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7702800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7702800</v>
      </c>
      <c r="F69" s="220">
        <f t="shared" si="12"/>
        <v>0</v>
      </c>
      <c r="G69" s="220">
        <f t="shared" si="12"/>
        <v>113706</v>
      </c>
      <c r="H69" s="220">
        <f t="shared" si="12"/>
        <v>77714</v>
      </c>
      <c r="I69" s="220">
        <f t="shared" si="12"/>
        <v>65097</v>
      </c>
      <c r="J69" s="220">
        <f t="shared" si="12"/>
        <v>256517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256517</v>
      </c>
      <c r="X69" s="220">
        <f t="shared" si="12"/>
        <v>0</v>
      </c>
      <c r="Y69" s="220">
        <f t="shared" si="12"/>
        <v>256517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22396231</v>
      </c>
      <c r="F5" s="358">
        <f t="shared" si="0"/>
        <v>22396231</v>
      </c>
      <c r="G5" s="358">
        <f t="shared" si="0"/>
        <v>884994</v>
      </c>
      <c r="H5" s="356">
        <f t="shared" si="0"/>
        <v>196749</v>
      </c>
      <c r="I5" s="356">
        <f t="shared" si="0"/>
        <v>1482681</v>
      </c>
      <c r="J5" s="358">
        <f t="shared" si="0"/>
        <v>2564424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2564424</v>
      </c>
      <c r="X5" s="356">
        <f t="shared" si="0"/>
        <v>5599058</v>
      </c>
      <c r="Y5" s="358">
        <f t="shared" si="0"/>
        <v>-3034634</v>
      </c>
      <c r="Z5" s="359">
        <f>+IF(X5&lt;&gt;0,+(Y5/X5)*100,0)</f>
        <v>-54.19900990488043</v>
      </c>
      <c r="AA5" s="360">
        <f>+AA6+AA8+AA11+AA13+AA15</f>
        <v>22396231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20918356</v>
      </c>
      <c r="F6" s="59">
        <f t="shared" si="1"/>
        <v>20918356</v>
      </c>
      <c r="G6" s="59">
        <f t="shared" si="1"/>
        <v>884994</v>
      </c>
      <c r="H6" s="60">
        <f t="shared" si="1"/>
        <v>196749</v>
      </c>
      <c r="I6" s="60">
        <f t="shared" si="1"/>
        <v>1482681</v>
      </c>
      <c r="J6" s="59">
        <f t="shared" si="1"/>
        <v>2564424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2564424</v>
      </c>
      <c r="X6" s="60">
        <f t="shared" si="1"/>
        <v>5229589</v>
      </c>
      <c r="Y6" s="59">
        <f t="shared" si="1"/>
        <v>-2665165</v>
      </c>
      <c r="Z6" s="61">
        <f>+IF(X6&lt;&gt;0,+(Y6/X6)*100,0)</f>
        <v>-50.963182766370366</v>
      </c>
      <c r="AA6" s="62">
        <f t="shared" si="1"/>
        <v>20918356</v>
      </c>
    </row>
    <row r="7" spans="1:27" ht="13.5">
      <c r="A7" s="291" t="s">
        <v>228</v>
      </c>
      <c r="B7" s="142"/>
      <c r="C7" s="60"/>
      <c r="D7" s="340"/>
      <c r="E7" s="60">
        <v>20918356</v>
      </c>
      <c r="F7" s="59">
        <v>20918356</v>
      </c>
      <c r="G7" s="59">
        <v>884994</v>
      </c>
      <c r="H7" s="60">
        <v>196749</v>
      </c>
      <c r="I7" s="60">
        <v>1482681</v>
      </c>
      <c r="J7" s="59">
        <v>2564424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2564424</v>
      </c>
      <c r="X7" s="60">
        <v>5229589</v>
      </c>
      <c r="Y7" s="59">
        <v>-2665165</v>
      </c>
      <c r="Z7" s="61">
        <v>-50.96</v>
      </c>
      <c r="AA7" s="62">
        <v>20918356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1477875</v>
      </c>
      <c r="F15" s="59">
        <f t="shared" si="5"/>
        <v>1477875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369469</v>
      </c>
      <c r="Y15" s="59">
        <f t="shared" si="5"/>
        <v>-369469</v>
      </c>
      <c r="Z15" s="61">
        <f>+IF(X15&lt;&gt;0,+(Y15/X15)*100,0)</f>
        <v>-100</v>
      </c>
      <c r="AA15" s="62">
        <f>SUM(AA16:AA20)</f>
        <v>1477875</v>
      </c>
    </row>
    <row r="16" spans="1:27" ht="13.5">
      <c r="A16" s="291" t="s">
        <v>233</v>
      </c>
      <c r="B16" s="300"/>
      <c r="C16" s="60"/>
      <c r="D16" s="340"/>
      <c r="E16" s="60">
        <v>200000</v>
      </c>
      <c r="F16" s="59">
        <v>200000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</v>
      </c>
      <c r="Y16" s="59">
        <v>-50000</v>
      </c>
      <c r="Z16" s="61">
        <v>-100</v>
      </c>
      <c r="AA16" s="62">
        <v>200000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336875</v>
      </c>
      <c r="F18" s="59">
        <v>336875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84219</v>
      </c>
      <c r="Y18" s="59">
        <v>-84219</v>
      </c>
      <c r="Z18" s="61">
        <v>-100</v>
      </c>
      <c r="AA18" s="62">
        <v>336875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941000</v>
      </c>
      <c r="F20" s="59">
        <v>941000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235250</v>
      </c>
      <c r="Y20" s="59">
        <v>-235250</v>
      </c>
      <c r="Z20" s="61">
        <v>-100</v>
      </c>
      <c r="AA20" s="62">
        <v>941000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370375</v>
      </c>
      <c r="F22" s="345">
        <f t="shared" si="6"/>
        <v>370375</v>
      </c>
      <c r="G22" s="345">
        <f t="shared" si="6"/>
        <v>978910</v>
      </c>
      <c r="H22" s="343">
        <f t="shared" si="6"/>
        <v>214115</v>
      </c>
      <c r="I22" s="343">
        <f t="shared" si="6"/>
        <v>52192</v>
      </c>
      <c r="J22" s="345">
        <f t="shared" si="6"/>
        <v>1245217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1245217</v>
      </c>
      <c r="X22" s="343">
        <f t="shared" si="6"/>
        <v>92594</v>
      </c>
      <c r="Y22" s="345">
        <f t="shared" si="6"/>
        <v>1152623</v>
      </c>
      <c r="Z22" s="336">
        <f>+IF(X22&lt;&gt;0,+(Y22/X22)*100,0)</f>
        <v>1244.8139188284338</v>
      </c>
      <c r="AA22" s="350">
        <f>SUM(AA23:AA32)</f>
        <v>370375</v>
      </c>
    </row>
    <row r="23" spans="1:27" ht="13.5">
      <c r="A23" s="361" t="s">
        <v>236</v>
      </c>
      <c r="B23" s="142"/>
      <c r="C23" s="60"/>
      <c r="D23" s="340"/>
      <c r="E23" s="60">
        <v>300000</v>
      </c>
      <c r="F23" s="59">
        <v>300000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75000</v>
      </c>
      <c r="Y23" s="59">
        <v>-75000</v>
      </c>
      <c r="Z23" s="61">
        <v>-100</v>
      </c>
      <c r="AA23" s="62">
        <v>300000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70375</v>
      </c>
      <c r="F25" s="59">
        <v>70375</v>
      </c>
      <c r="G25" s="59">
        <v>978910</v>
      </c>
      <c r="H25" s="60">
        <v>162705</v>
      </c>
      <c r="I25" s="60"/>
      <c r="J25" s="59">
        <v>1141615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1141615</v>
      </c>
      <c r="X25" s="60">
        <v>17594</v>
      </c>
      <c r="Y25" s="59">
        <v>1124021</v>
      </c>
      <c r="Z25" s="61">
        <v>6388.66</v>
      </c>
      <c r="AA25" s="62">
        <v>70375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51410</v>
      </c>
      <c r="I32" s="60">
        <v>52192</v>
      </c>
      <c r="J32" s="59">
        <v>103602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103602</v>
      </c>
      <c r="X32" s="60"/>
      <c r="Y32" s="59">
        <v>103602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9043175</v>
      </c>
      <c r="F40" s="345">
        <f t="shared" si="9"/>
        <v>9043175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2260794</v>
      </c>
      <c r="Y40" s="345">
        <f t="shared" si="9"/>
        <v>-2260794</v>
      </c>
      <c r="Z40" s="336">
        <f>+IF(X40&lt;&gt;0,+(Y40/X40)*100,0)</f>
        <v>-100</v>
      </c>
      <c r="AA40" s="350">
        <f>SUM(AA41:AA49)</f>
        <v>9043175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273000</v>
      </c>
      <c r="F43" s="370">
        <v>273000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68250</v>
      </c>
      <c r="Y43" s="370">
        <v>-68250</v>
      </c>
      <c r="Z43" s="371">
        <v>-100</v>
      </c>
      <c r="AA43" s="303">
        <v>273000</v>
      </c>
    </row>
    <row r="44" spans="1:27" ht="13.5">
      <c r="A44" s="361" t="s">
        <v>250</v>
      </c>
      <c r="B44" s="136"/>
      <c r="C44" s="60"/>
      <c r="D44" s="368"/>
      <c r="E44" s="54">
        <v>3770175</v>
      </c>
      <c r="F44" s="53">
        <v>3770175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942544</v>
      </c>
      <c r="Y44" s="53">
        <v>-942544</v>
      </c>
      <c r="Z44" s="94">
        <v>-100</v>
      </c>
      <c r="AA44" s="95">
        <v>3770175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5000000</v>
      </c>
      <c r="F49" s="53">
        <v>5000000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1250000</v>
      </c>
      <c r="Y49" s="53">
        <v>-1250000</v>
      </c>
      <c r="Z49" s="94">
        <v>-100</v>
      </c>
      <c r="AA49" s="95">
        <v>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280000</v>
      </c>
      <c r="F57" s="345">
        <f t="shared" si="13"/>
        <v>280000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70000</v>
      </c>
      <c r="Y57" s="345">
        <f t="shared" si="13"/>
        <v>-70000</v>
      </c>
      <c r="Z57" s="336">
        <f>+IF(X57&lt;&gt;0,+(Y57/X57)*100,0)</f>
        <v>-100</v>
      </c>
      <c r="AA57" s="350">
        <f t="shared" si="13"/>
        <v>280000</v>
      </c>
    </row>
    <row r="58" spans="1:27" ht="13.5">
      <c r="A58" s="361" t="s">
        <v>216</v>
      </c>
      <c r="B58" s="136"/>
      <c r="C58" s="60"/>
      <c r="D58" s="340"/>
      <c r="E58" s="60">
        <v>280000</v>
      </c>
      <c r="F58" s="59">
        <v>280000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70000</v>
      </c>
      <c r="Y58" s="59">
        <v>-70000</v>
      </c>
      <c r="Z58" s="61">
        <v>-100</v>
      </c>
      <c r="AA58" s="62">
        <v>280000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32089781</v>
      </c>
      <c r="F60" s="264">
        <f t="shared" si="14"/>
        <v>32089781</v>
      </c>
      <c r="G60" s="264">
        <f t="shared" si="14"/>
        <v>1863904</v>
      </c>
      <c r="H60" s="219">
        <f t="shared" si="14"/>
        <v>410864</v>
      </c>
      <c r="I60" s="219">
        <f t="shared" si="14"/>
        <v>1534873</v>
      </c>
      <c r="J60" s="264">
        <f t="shared" si="14"/>
        <v>3809641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3809641</v>
      </c>
      <c r="X60" s="219">
        <f t="shared" si="14"/>
        <v>8022446</v>
      </c>
      <c r="Y60" s="264">
        <f t="shared" si="14"/>
        <v>-4212805</v>
      </c>
      <c r="Z60" s="337">
        <f>+IF(X60&lt;&gt;0,+(Y60/X60)*100,0)</f>
        <v>-52.512724922049955</v>
      </c>
      <c r="AA60" s="232">
        <f>+AA57+AA54+AA51+AA40+AA37+AA34+AA22+AA5</f>
        <v>32089781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2013-11-05T07:55:39Z</dcterms:created>
  <dcterms:modified xsi:type="dcterms:W3CDTF">2013-11-05T07:55:42Z</dcterms:modified>
  <cp:category/>
  <cp:version/>
  <cp:contentType/>
  <cp:contentStatus/>
</cp:coreProperties>
</file>