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<sst xmlns="http://schemas.openxmlformats.org/spreadsheetml/2006/main" count="855" uniqueCount="302">
  <si>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Inxuba Yethemba(EC131)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</si>
  <si>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</si>
  <si>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</si>
  <si>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</si>
  <si>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</si>
  <si>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</si>
  <si>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</si>
  <si>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</si>
  <si>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</si>
  <si>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</si>
  <si>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</si>
  <si>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</si>
  <si>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</si>
  <si>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</si>
  <si>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</si>
  <si>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</si>
  <si>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</si>
  <si>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</si>
  <si>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</si>
  <si>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</si>
  <si>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</si>
  <si>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</si>
  <si>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</si>
  <si>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</si>
  <si>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</si>
  <si>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</si>
  <si>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</si>
  <si>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</si>
  <si>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</si>
  <si>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</si>
  <si>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</si>
  <si>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</si>
  <si>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</si>
  <si>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</si>
  <si>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</si>
  <si>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</si>
  <si>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</si>
  <si>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</si>
  <si>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</si>
  <si>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</si>
  <si>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</si>
  <si>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</si>
  <si>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</si>
  <si>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</si>
  <si>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</si>
  <si>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</si>
  <si>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</si>
  <si>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</si>
  <si>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</si>
  <si>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</si>
  <si>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</si>
  <si>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</si>
  <si>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</si>
  <si>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</si>
  <si>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</si>
  <si>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</si>
  <si>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</si>
  <si>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</si>
  <si>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</si>
  <si>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</si>
  <si>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</si>
  <si>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</si>
  <si>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</si>
  <si>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</si>
  <si>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</si>
  <si>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</si>
  <si>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</si>
  <si>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</si>
  <si>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</si>
  <si>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</si>
  <si>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Inxuba Yethemba(EC131)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</si>
  <si>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</si>
  <si>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</si>
  <si>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</si>
  <si>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</si>
  <si>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</si>
  <si>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</si>
  <si>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</si>
  <si>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</si>
  <si>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</si>
  <si>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</si>
  <si>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</si>
  <si>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</si>
  <si>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</si>
  <si>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</si>
  <si>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</si>
  <si>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</si>
  <si>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</si>
  <si>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</si>
  <si>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</si>
  <si>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</si>
  <si>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</si>
  <si>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</si>
  <si>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</si>
  <si>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</si>
  <si>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</si>
  <si>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</si>
  <si>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</si>
  <si>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</si>
  <si>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</si>
  <si>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Inxuba Yethemba(EC131)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</si>
  <si>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</si>
  <si>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</si>
  <si>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</si>
  <si>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</si>
  <si>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</si>
  <si>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</si>
  <si>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</si>
  <si>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</si>
  <si>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</si>
  <si>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</si>
  <si>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</si>
  <si>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</si>
  <si>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</si>
  <si>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</si>
  <si>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</si>
  <si>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</si>
  <si>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</si>
  <si>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</si>
  <si>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</si>
  <si>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</si>
  <si>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</si>
  <si>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</si>
  <si>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</si>
  <si>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</si>
  <si>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</si>
  <si>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</si>
  <si>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</si>
  <si>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</si>
  <si>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Inxuba Yethemba(EC131)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</si>
  <si>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</si>
  <si>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</si>
  <si>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</si>
  <si>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</si>
  <si>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</si>
  <si>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</si>
  <si>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</si>
  <si>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</si>
  <si>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</si>
  <si>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</si>
  <si>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Inxuba Yethemba(EC131)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</si>
  <si>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</si>
  <si>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</si>
  <si>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</si>
  <si>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</si>
  <si>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</si>
  <si>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</si>
  <si>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</si>
  <si>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</si>
  <si>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</si>
  <si>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</si>
  <si>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</si>
  <si>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</si>
  <si>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</si>
  <si>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</si>
  <si>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</si>
  <si>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</si>
  <si>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</si>
  <si>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</si>
  <si>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</si>
  <si>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</si>
  <si>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</si>
  <si>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</si>
  <si>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</si>
  <si>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</si>
  <si>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</si>
  <si>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</si>
  <si>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</si>
  <si>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</si>
  <si>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</si>
  <si>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</si>
  <si>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</si>
  <si>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</si>
  <si>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</si>
  <si>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Inxuba Yethemba(EC131)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</si>
  <si>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</si>
  <si>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</si>
  <si>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</si>
  <si>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</si>
  <si>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</si>
  <si>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</si>
  <si>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</si>
  <si>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</si>
  <si>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</si>
  <si>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</si>
  <si>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</si>
  <si>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</si>
  <si>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</si>
  <si>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</si>
  <si>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</si>
  <si>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</si>
  <si>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</si>
  <si>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</si>
  <si>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</si>
  <si>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</si>
  <si>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</si>
  <si>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</si>
  <si>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</si>
  <si>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</si>
  <si>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</si>
  <si>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</si>
  <si>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Inxuba Yethemba(EC131)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</si>
  <si>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</si>
  <si>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</si>
  <si>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</si>
  <si>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</si>
  <si>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</si>
  <si>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</si>
  <si>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</si>
  <si>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</si>
  <si>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</si>
  <si>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</si>
  <si>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</si>
  <si>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</si>
  <si>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</si>
  <si>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</si>
  <si>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</si>
  <si>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</si>
  <si>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</si>
  <si>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</si>
  <si>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</si>
  <si>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</si>
  <si>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</si>
  <si>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</si>
  <si>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</si>
  <si>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</si>
  <si>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Inxuba Yethemba(EC131)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</si>
  <si>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</si>
  <si>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</si>
  <si>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</si>
  <si>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</si>
  <si>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</si>
  <si>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</si>
  <si>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</si>
  <si>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</si>
  <si>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</si>
  <si>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</si>
  <si>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</si>
  <si>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</si>
  <si>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</si>
  <si>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</si>
  <si>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</si>
  <si>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</si>
  <si>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</si>
  <si>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</si>
  <si>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</si>
  <si>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</si>
  <si>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</si>
  <si>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</si>
  <si>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</si>
  <si>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</si>
  <si>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</si>
  <si>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</si>
  <si>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</si>
  <si>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</si>
  <si>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</si>
  <si>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</si>
  <si>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</si>
  <si>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</si>
  <si>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</si>
  <si>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</si>
  <si>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</si>
  <si>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Inxuba Yethemba(EC131)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</si>
  <si>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</si>
  <si>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</si>
  <si>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Inxuba Yethemba(EC131)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</si>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</sst>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22592737</v>
      </c>
      <c r="C5" s="19">
        <v>0</v>
      </c>
      <c r="D5" s="59">
        <v>22748000</v>
      </c>
      <c r="E5" s="60">
        <v>22748000</v>
      </c>
      <c r="F5" s="60">
        <v>23446147</v>
      </c>
      <c r="G5" s="60">
        <v>99746</v>
      </c>
      <c r="H5" s="60">
        <v>44580</v>
      </c>
      <c r="I5" s="60">
        <v>23590473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23590473</v>
      </c>
      <c r="W5" s="60">
        <v>5687000</v>
      </c>
      <c r="X5" s="60">
        <v>17903473</v>
      </c>
      <c r="Y5" s="61">
        <v>314.81</v>
      </c>
      <c r="Z5" s="62">
        <v>22748000</v>
      </c>
    </row>
    <row r="6" spans="1:26" ht="13.5">
      <c r="A6" s="58" t="s">
        <v>32</v>
      </c>
      <c r="B6" s="19">
        <v>88281235</v>
      </c>
      <c r="C6" s="19">
        <v>0</v>
      </c>
      <c r="D6" s="59">
        <v>121476747</v>
      </c>
      <c r="E6" s="60">
        <v>121476747</v>
      </c>
      <c r="F6" s="60">
        <v>26742479</v>
      </c>
      <c r="G6" s="60">
        <v>11384582</v>
      </c>
      <c r="H6" s="60">
        <v>14384875</v>
      </c>
      <c r="I6" s="60">
        <v>52511936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52511936</v>
      </c>
      <c r="W6" s="60">
        <v>30369187</v>
      </c>
      <c r="X6" s="60">
        <v>22142749</v>
      </c>
      <c r="Y6" s="61">
        <v>72.91</v>
      </c>
      <c r="Z6" s="62">
        <v>121476747</v>
      </c>
    </row>
    <row r="7" spans="1:26" ht="13.5">
      <c r="A7" s="58" t="s">
        <v>33</v>
      </c>
      <c r="B7" s="19">
        <v>854626</v>
      </c>
      <c r="C7" s="19">
        <v>0</v>
      </c>
      <c r="D7" s="59">
        <v>80262</v>
      </c>
      <c r="E7" s="60">
        <v>80262</v>
      </c>
      <c r="F7" s="60">
        <v>12277</v>
      </c>
      <c r="G7" s="60">
        <v>7140</v>
      </c>
      <c r="H7" s="60">
        <v>0</v>
      </c>
      <c r="I7" s="60">
        <v>19417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19417</v>
      </c>
      <c r="W7" s="60">
        <v>20066</v>
      </c>
      <c r="X7" s="60">
        <v>-649</v>
      </c>
      <c r="Y7" s="61">
        <v>-3.23</v>
      </c>
      <c r="Z7" s="62">
        <v>80262</v>
      </c>
    </row>
    <row r="8" spans="1:26" ht="13.5">
      <c r="A8" s="58" t="s">
        <v>34</v>
      </c>
      <c r="B8" s="19">
        <v>51660003</v>
      </c>
      <c r="C8" s="19">
        <v>0</v>
      </c>
      <c r="D8" s="59">
        <v>46022000</v>
      </c>
      <c r="E8" s="60">
        <v>46022000</v>
      </c>
      <c r="F8" s="60">
        <v>18482400</v>
      </c>
      <c r="G8" s="60">
        <v>1180702</v>
      </c>
      <c r="H8" s="60">
        <v>-12267</v>
      </c>
      <c r="I8" s="60">
        <v>19650835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19650835</v>
      </c>
      <c r="W8" s="60">
        <v>11505500</v>
      </c>
      <c r="X8" s="60">
        <v>8145335</v>
      </c>
      <c r="Y8" s="61">
        <v>70.8</v>
      </c>
      <c r="Z8" s="62">
        <v>46022000</v>
      </c>
    </row>
    <row r="9" spans="1:26" ht="13.5">
      <c r="A9" s="58" t="s">
        <v>35</v>
      </c>
      <c r="B9" s="19">
        <v>15771655</v>
      </c>
      <c r="C9" s="19">
        <v>0</v>
      </c>
      <c r="D9" s="59">
        <v>30483277</v>
      </c>
      <c r="E9" s="60">
        <v>30483277</v>
      </c>
      <c r="F9" s="60">
        <v>1098033</v>
      </c>
      <c r="G9" s="60">
        <v>1203353</v>
      </c>
      <c r="H9" s="60">
        <v>229580</v>
      </c>
      <c r="I9" s="60">
        <v>2530966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2530966</v>
      </c>
      <c r="W9" s="60">
        <v>7620819</v>
      </c>
      <c r="X9" s="60">
        <v>-5089853</v>
      </c>
      <c r="Y9" s="61">
        <v>-66.79</v>
      </c>
      <c r="Z9" s="62">
        <v>30483277</v>
      </c>
    </row>
    <row r="10" spans="1:26" ht="25.5">
      <c r="A10" s="63" t="s">
        <v>277</v>
      </c>
      <c r="B10" s="64">
        <f>SUM(B5:B9)</f>
        <v>179160256</v>
      </c>
      <c r="C10" s="64">
        <f>SUM(C5:C9)</f>
        <v>0</v>
      </c>
      <c r="D10" s="65">
        <f aca="true" t="shared" si="0" ref="D10:Z10">SUM(D5:D9)</f>
        <v>220810286</v>
      </c>
      <c r="E10" s="66">
        <f t="shared" si="0"/>
        <v>220810286</v>
      </c>
      <c r="F10" s="66">
        <f t="shared" si="0"/>
        <v>69781336</v>
      </c>
      <c r="G10" s="66">
        <f t="shared" si="0"/>
        <v>13875523</v>
      </c>
      <c r="H10" s="66">
        <f t="shared" si="0"/>
        <v>14646768</v>
      </c>
      <c r="I10" s="66">
        <f t="shared" si="0"/>
        <v>98303627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98303627</v>
      </c>
      <c r="W10" s="66">
        <f t="shared" si="0"/>
        <v>55202572</v>
      </c>
      <c r="X10" s="66">
        <f t="shared" si="0"/>
        <v>43101055</v>
      </c>
      <c r="Y10" s="67">
        <f>+IF(W10&lt;&gt;0,(X10/W10)*100,0)</f>
        <v>78.07798339541135</v>
      </c>
      <c r="Z10" s="68">
        <f t="shared" si="0"/>
        <v>220810286</v>
      </c>
    </row>
    <row r="11" spans="1:26" ht="13.5">
      <c r="A11" s="58" t="s">
        <v>37</v>
      </c>
      <c r="B11" s="19">
        <v>56637313</v>
      </c>
      <c r="C11" s="19">
        <v>0</v>
      </c>
      <c r="D11" s="59">
        <v>66756852</v>
      </c>
      <c r="E11" s="60">
        <v>66756852</v>
      </c>
      <c r="F11" s="60">
        <v>4683958</v>
      </c>
      <c r="G11" s="60">
        <v>7645403</v>
      </c>
      <c r="H11" s="60">
        <v>5016144</v>
      </c>
      <c r="I11" s="60">
        <v>17345505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17345505</v>
      </c>
      <c r="W11" s="60">
        <v>16689213</v>
      </c>
      <c r="X11" s="60">
        <v>656292</v>
      </c>
      <c r="Y11" s="61">
        <v>3.93</v>
      </c>
      <c r="Z11" s="62">
        <v>66756852</v>
      </c>
    </row>
    <row r="12" spans="1:26" ht="13.5">
      <c r="A12" s="58" t="s">
        <v>38</v>
      </c>
      <c r="B12" s="19">
        <v>5954276</v>
      </c>
      <c r="C12" s="19">
        <v>0</v>
      </c>
      <c r="D12" s="59">
        <v>6219509</v>
      </c>
      <c r="E12" s="60">
        <v>6219509</v>
      </c>
      <c r="F12" s="60">
        <v>472241</v>
      </c>
      <c r="G12" s="60">
        <v>481151</v>
      </c>
      <c r="H12" s="60">
        <v>504623</v>
      </c>
      <c r="I12" s="60">
        <v>1458015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1458015</v>
      </c>
      <c r="W12" s="60">
        <v>1554877</v>
      </c>
      <c r="X12" s="60">
        <v>-96862</v>
      </c>
      <c r="Y12" s="61">
        <v>-6.23</v>
      </c>
      <c r="Z12" s="62">
        <v>6219509</v>
      </c>
    </row>
    <row r="13" spans="1:26" ht="13.5">
      <c r="A13" s="58" t="s">
        <v>278</v>
      </c>
      <c r="B13" s="19">
        <v>-44646762</v>
      </c>
      <c r="C13" s="19">
        <v>0</v>
      </c>
      <c r="D13" s="59">
        <v>57685972</v>
      </c>
      <c r="E13" s="60">
        <v>57685972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14421493</v>
      </c>
      <c r="X13" s="60">
        <v>-14421493</v>
      </c>
      <c r="Y13" s="61">
        <v>-100</v>
      </c>
      <c r="Z13" s="62">
        <v>57685972</v>
      </c>
    </row>
    <row r="14" spans="1:26" ht="13.5">
      <c r="A14" s="58" t="s">
        <v>40</v>
      </c>
      <c r="B14" s="19">
        <v>351214</v>
      </c>
      <c r="C14" s="19">
        <v>0</v>
      </c>
      <c r="D14" s="59">
        <v>558623</v>
      </c>
      <c r="E14" s="60">
        <v>558623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139656</v>
      </c>
      <c r="X14" s="60">
        <v>-139656</v>
      </c>
      <c r="Y14" s="61">
        <v>-100</v>
      </c>
      <c r="Z14" s="62">
        <v>558623</v>
      </c>
    </row>
    <row r="15" spans="1:26" ht="13.5">
      <c r="A15" s="58" t="s">
        <v>41</v>
      </c>
      <c r="B15" s="19">
        <v>49259713</v>
      </c>
      <c r="C15" s="19">
        <v>0</v>
      </c>
      <c r="D15" s="59">
        <v>50595550</v>
      </c>
      <c r="E15" s="60">
        <v>50595550</v>
      </c>
      <c r="F15" s="60">
        <v>6274293</v>
      </c>
      <c r="G15" s="60">
        <v>255383</v>
      </c>
      <c r="H15" s="60">
        <v>6669563</v>
      </c>
      <c r="I15" s="60">
        <v>13199239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13199239</v>
      </c>
      <c r="W15" s="60">
        <v>12648888</v>
      </c>
      <c r="X15" s="60">
        <v>550351</v>
      </c>
      <c r="Y15" s="61">
        <v>4.35</v>
      </c>
      <c r="Z15" s="62">
        <v>50595550</v>
      </c>
    </row>
    <row r="16" spans="1:26" ht="13.5">
      <c r="A16" s="69" t="s">
        <v>42</v>
      </c>
      <c r="B16" s="19">
        <v>579461</v>
      </c>
      <c r="C16" s="19">
        <v>0</v>
      </c>
      <c r="D16" s="59">
        <v>168800</v>
      </c>
      <c r="E16" s="60">
        <v>168800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42200</v>
      </c>
      <c r="X16" s="60">
        <v>-42200</v>
      </c>
      <c r="Y16" s="61">
        <v>-100</v>
      </c>
      <c r="Z16" s="62">
        <v>168800</v>
      </c>
    </row>
    <row r="17" spans="1:26" ht="13.5">
      <c r="A17" s="58" t="s">
        <v>43</v>
      </c>
      <c r="B17" s="19">
        <v>119528988</v>
      </c>
      <c r="C17" s="19">
        <v>0</v>
      </c>
      <c r="D17" s="59">
        <v>62880280</v>
      </c>
      <c r="E17" s="60">
        <v>62880280</v>
      </c>
      <c r="F17" s="60">
        <v>11072541</v>
      </c>
      <c r="G17" s="60">
        <v>6204099</v>
      </c>
      <c r="H17" s="60">
        <v>5513636</v>
      </c>
      <c r="I17" s="60">
        <v>22790276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22790276</v>
      </c>
      <c r="W17" s="60">
        <v>15720070</v>
      </c>
      <c r="X17" s="60">
        <v>7070206</v>
      </c>
      <c r="Y17" s="61">
        <v>44.98</v>
      </c>
      <c r="Z17" s="62">
        <v>62880280</v>
      </c>
    </row>
    <row r="18" spans="1:26" ht="13.5">
      <c r="A18" s="70" t="s">
        <v>44</v>
      </c>
      <c r="B18" s="71">
        <f>SUM(B11:B17)</f>
        <v>187664203</v>
      </c>
      <c r="C18" s="71">
        <f>SUM(C11:C17)</f>
        <v>0</v>
      </c>
      <c r="D18" s="72">
        <f aca="true" t="shared" si="1" ref="D18:Z18">SUM(D11:D17)</f>
        <v>244865586</v>
      </c>
      <c r="E18" s="73">
        <f t="shared" si="1"/>
        <v>244865586</v>
      </c>
      <c r="F18" s="73">
        <f t="shared" si="1"/>
        <v>22503033</v>
      </c>
      <c r="G18" s="73">
        <f t="shared" si="1"/>
        <v>14586036</v>
      </c>
      <c r="H18" s="73">
        <f t="shared" si="1"/>
        <v>17703966</v>
      </c>
      <c r="I18" s="73">
        <f t="shared" si="1"/>
        <v>54793035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54793035</v>
      </c>
      <c r="W18" s="73">
        <f t="shared" si="1"/>
        <v>61216397</v>
      </c>
      <c r="X18" s="73">
        <f t="shared" si="1"/>
        <v>-6423362</v>
      </c>
      <c r="Y18" s="67">
        <f>+IF(W18&lt;&gt;0,(X18/W18)*100,0)</f>
        <v>-10.492878239795786</v>
      </c>
      <c r="Z18" s="74">
        <f t="shared" si="1"/>
        <v>244865586</v>
      </c>
    </row>
    <row r="19" spans="1:26" ht="13.5">
      <c r="A19" s="70" t="s">
        <v>45</v>
      </c>
      <c r="B19" s="75">
        <f>+B10-B18</f>
        <v>-8503947</v>
      </c>
      <c r="C19" s="75">
        <f>+C10-C18</f>
        <v>0</v>
      </c>
      <c r="D19" s="76">
        <f aca="true" t="shared" si="2" ref="D19:Z19">+D10-D18</f>
        <v>-24055300</v>
      </c>
      <c r="E19" s="77">
        <f t="shared" si="2"/>
        <v>-24055300</v>
      </c>
      <c r="F19" s="77">
        <f t="shared" si="2"/>
        <v>47278303</v>
      </c>
      <c r="G19" s="77">
        <f t="shared" si="2"/>
        <v>-710513</v>
      </c>
      <c r="H19" s="77">
        <f t="shared" si="2"/>
        <v>-3057198</v>
      </c>
      <c r="I19" s="77">
        <f t="shared" si="2"/>
        <v>43510592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43510592</v>
      </c>
      <c r="W19" s="77">
        <f>IF(E10=E18,0,W10-W18)</f>
        <v>-6013825</v>
      </c>
      <c r="X19" s="77">
        <f t="shared" si="2"/>
        <v>49524417</v>
      </c>
      <c r="Y19" s="78">
        <f>+IF(W19&lt;&gt;0,(X19/W19)*100,0)</f>
        <v>-823.5094469825776</v>
      </c>
      <c r="Z19" s="79">
        <f t="shared" si="2"/>
        <v>-24055300</v>
      </c>
    </row>
    <row r="20" spans="1:26" ht="13.5">
      <c r="A20" s="58" t="s">
        <v>46</v>
      </c>
      <c r="B20" s="19">
        <v>2600000</v>
      </c>
      <c r="C20" s="19">
        <v>0</v>
      </c>
      <c r="D20" s="59">
        <v>14104000</v>
      </c>
      <c r="E20" s="60">
        <v>14104000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3526000</v>
      </c>
      <c r="X20" s="60">
        <v>-3526000</v>
      </c>
      <c r="Y20" s="61">
        <v>-100</v>
      </c>
      <c r="Z20" s="62">
        <v>14104000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-5903947</v>
      </c>
      <c r="C22" s="86">
        <f>SUM(C19:C21)</f>
        <v>0</v>
      </c>
      <c r="D22" s="87">
        <f aca="true" t="shared" si="3" ref="D22:Z22">SUM(D19:D21)</f>
        <v>-9951300</v>
      </c>
      <c r="E22" s="88">
        <f t="shared" si="3"/>
        <v>-9951300</v>
      </c>
      <c r="F22" s="88">
        <f t="shared" si="3"/>
        <v>47278303</v>
      </c>
      <c r="G22" s="88">
        <f t="shared" si="3"/>
        <v>-710513</v>
      </c>
      <c r="H22" s="88">
        <f t="shared" si="3"/>
        <v>-3057198</v>
      </c>
      <c r="I22" s="88">
        <f t="shared" si="3"/>
        <v>43510592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43510592</v>
      </c>
      <c r="W22" s="88">
        <f t="shared" si="3"/>
        <v>-2487825</v>
      </c>
      <c r="X22" s="88">
        <f t="shared" si="3"/>
        <v>45998417</v>
      </c>
      <c r="Y22" s="89">
        <f>+IF(W22&lt;&gt;0,(X22/W22)*100,0)</f>
        <v>-1848.9410227809433</v>
      </c>
      <c r="Z22" s="90">
        <f t="shared" si="3"/>
        <v>-9951300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-5903947</v>
      </c>
      <c r="C24" s="75">
        <f>SUM(C22:C23)</f>
        <v>0</v>
      </c>
      <c r="D24" s="76">
        <f aca="true" t="shared" si="4" ref="D24:Z24">SUM(D22:D23)</f>
        <v>-9951300</v>
      </c>
      <c r="E24" s="77">
        <f t="shared" si="4"/>
        <v>-9951300</v>
      </c>
      <c r="F24" s="77">
        <f t="shared" si="4"/>
        <v>47278303</v>
      </c>
      <c r="G24" s="77">
        <f t="shared" si="4"/>
        <v>-710513</v>
      </c>
      <c r="H24" s="77">
        <f t="shared" si="4"/>
        <v>-3057198</v>
      </c>
      <c r="I24" s="77">
        <f t="shared" si="4"/>
        <v>43510592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43510592</v>
      </c>
      <c r="W24" s="77">
        <f t="shared" si="4"/>
        <v>-2487825</v>
      </c>
      <c r="X24" s="77">
        <f t="shared" si="4"/>
        <v>45998417</v>
      </c>
      <c r="Y24" s="78">
        <f>+IF(W24&lt;&gt;0,(X24/W24)*100,0)</f>
        <v>-1848.9410227809433</v>
      </c>
      <c r="Z24" s="79">
        <f t="shared" si="4"/>
        <v>-9951300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17148253</v>
      </c>
      <c r="C27" s="22">
        <v>0</v>
      </c>
      <c r="D27" s="99">
        <v>0</v>
      </c>
      <c r="E27" s="100">
        <v>0</v>
      </c>
      <c r="F27" s="100">
        <v>884495</v>
      </c>
      <c r="G27" s="100">
        <v>2506291</v>
      </c>
      <c r="H27" s="100">
        <v>0</v>
      </c>
      <c r="I27" s="100">
        <v>3390786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3390786</v>
      </c>
      <c r="W27" s="100">
        <v>0</v>
      </c>
      <c r="X27" s="100">
        <v>3390786</v>
      </c>
      <c r="Y27" s="101">
        <v>0</v>
      </c>
      <c r="Z27" s="102">
        <v>0</v>
      </c>
    </row>
    <row r="28" spans="1:26" ht="13.5">
      <c r="A28" s="103" t="s">
        <v>46</v>
      </c>
      <c r="B28" s="19">
        <v>13316856</v>
      </c>
      <c r="C28" s="19">
        <v>0</v>
      </c>
      <c r="D28" s="59">
        <v>0</v>
      </c>
      <c r="E28" s="60">
        <v>0</v>
      </c>
      <c r="F28" s="60">
        <v>884495</v>
      </c>
      <c r="G28" s="60">
        <v>2506291</v>
      </c>
      <c r="H28" s="60">
        <v>0</v>
      </c>
      <c r="I28" s="60">
        <v>3390786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3390786</v>
      </c>
      <c r="W28" s="60">
        <v>0</v>
      </c>
      <c r="X28" s="60">
        <v>3390786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3831397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17148253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884495</v>
      </c>
      <c r="G32" s="100">
        <f t="shared" si="5"/>
        <v>2506291</v>
      </c>
      <c r="H32" s="100">
        <f t="shared" si="5"/>
        <v>0</v>
      </c>
      <c r="I32" s="100">
        <f t="shared" si="5"/>
        <v>3390786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3390786</v>
      </c>
      <c r="W32" s="100">
        <f t="shared" si="5"/>
        <v>0</v>
      </c>
      <c r="X32" s="100">
        <f t="shared" si="5"/>
        <v>3390786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33361152</v>
      </c>
      <c r="C35" s="19">
        <v>0</v>
      </c>
      <c r="D35" s="59">
        <v>0</v>
      </c>
      <c r="E35" s="60">
        <v>0</v>
      </c>
      <c r="F35" s="60">
        <v>49280259</v>
      </c>
      <c r="G35" s="60">
        <v>49555728</v>
      </c>
      <c r="H35" s="60">
        <v>49555728</v>
      </c>
      <c r="I35" s="60">
        <v>49555728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49555728</v>
      </c>
      <c r="W35" s="60">
        <v>0</v>
      </c>
      <c r="X35" s="60">
        <v>49555728</v>
      </c>
      <c r="Y35" s="61">
        <v>0</v>
      </c>
      <c r="Z35" s="62">
        <v>0</v>
      </c>
    </row>
    <row r="36" spans="1:26" ht="13.5">
      <c r="A36" s="58" t="s">
        <v>57</v>
      </c>
      <c r="B36" s="19">
        <v>694743456</v>
      </c>
      <c r="C36" s="19">
        <v>0</v>
      </c>
      <c r="D36" s="59">
        <v>0</v>
      </c>
      <c r="E36" s="60">
        <v>0</v>
      </c>
      <c r="F36" s="60">
        <v>0</v>
      </c>
      <c r="G36" s="60">
        <v>62250</v>
      </c>
      <c r="H36" s="60">
        <v>62250</v>
      </c>
      <c r="I36" s="60">
        <v>62250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62250</v>
      </c>
      <c r="W36" s="60">
        <v>0</v>
      </c>
      <c r="X36" s="60">
        <v>62250</v>
      </c>
      <c r="Y36" s="61">
        <v>0</v>
      </c>
      <c r="Z36" s="62">
        <v>0</v>
      </c>
    </row>
    <row r="37" spans="1:26" ht="13.5">
      <c r="A37" s="58" t="s">
        <v>58</v>
      </c>
      <c r="B37" s="19">
        <v>60293528</v>
      </c>
      <c r="C37" s="19">
        <v>0</v>
      </c>
      <c r="D37" s="59">
        <v>0</v>
      </c>
      <c r="E37" s="60">
        <v>0</v>
      </c>
      <c r="F37" s="60">
        <v>2219947</v>
      </c>
      <c r="G37" s="60">
        <v>3280820</v>
      </c>
      <c r="H37" s="60">
        <v>3280820</v>
      </c>
      <c r="I37" s="60">
        <v>3280820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3280820</v>
      </c>
      <c r="W37" s="60">
        <v>0</v>
      </c>
      <c r="X37" s="60">
        <v>3280820</v>
      </c>
      <c r="Y37" s="61">
        <v>0</v>
      </c>
      <c r="Z37" s="62">
        <v>0</v>
      </c>
    </row>
    <row r="38" spans="1:26" ht="13.5">
      <c r="A38" s="58" t="s">
        <v>59</v>
      </c>
      <c r="B38" s="19">
        <v>66259517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601551563</v>
      </c>
      <c r="C39" s="19">
        <v>0</v>
      </c>
      <c r="D39" s="59">
        <v>0</v>
      </c>
      <c r="E39" s="60">
        <v>0</v>
      </c>
      <c r="F39" s="60">
        <v>47060312</v>
      </c>
      <c r="G39" s="60">
        <v>46337158</v>
      </c>
      <c r="H39" s="60">
        <v>46337158</v>
      </c>
      <c r="I39" s="60">
        <v>46337158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46337158</v>
      </c>
      <c r="W39" s="60">
        <v>0</v>
      </c>
      <c r="X39" s="60">
        <v>46337158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33393452</v>
      </c>
      <c r="C42" s="19">
        <v>0</v>
      </c>
      <c r="D42" s="59">
        <v>28517028</v>
      </c>
      <c r="E42" s="60">
        <v>28517028</v>
      </c>
      <c r="F42" s="60">
        <v>784014</v>
      </c>
      <c r="G42" s="60">
        <v>18275747</v>
      </c>
      <c r="H42" s="60">
        <v>-6601196</v>
      </c>
      <c r="I42" s="60">
        <v>12458565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12458565</v>
      </c>
      <c r="W42" s="60">
        <v>19543611</v>
      </c>
      <c r="X42" s="60">
        <v>-7085046</v>
      </c>
      <c r="Y42" s="61">
        <v>-36.25</v>
      </c>
      <c r="Z42" s="62">
        <v>28517028</v>
      </c>
    </row>
    <row r="43" spans="1:26" ht="13.5">
      <c r="A43" s="58" t="s">
        <v>63</v>
      </c>
      <c r="B43" s="19">
        <v>-28370733</v>
      </c>
      <c r="C43" s="19">
        <v>0</v>
      </c>
      <c r="D43" s="59">
        <v>-13953000</v>
      </c>
      <c r="E43" s="60">
        <v>-13953000</v>
      </c>
      <c r="F43" s="60">
        <v>-5035221</v>
      </c>
      <c r="G43" s="60">
        <v>-7960405</v>
      </c>
      <c r="H43" s="60">
        <v>-3058784</v>
      </c>
      <c r="I43" s="60">
        <v>-16054410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-16054410</v>
      </c>
      <c r="W43" s="60">
        <v>-1512000</v>
      </c>
      <c r="X43" s="60">
        <v>-14542410</v>
      </c>
      <c r="Y43" s="61">
        <v>961.8</v>
      </c>
      <c r="Z43" s="62">
        <v>-13953000</v>
      </c>
    </row>
    <row r="44" spans="1:26" ht="13.5">
      <c r="A44" s="58" t="s">
        <v>64</v>
      </c>
      <c r="B44" s="19">
        <v>-340129</v>
      </c>
      <c r="C44" s="19">
        <v>0</v>
      </c>
      <c r="D44" s="59">
        <v>-330912</v>
      </c>
      <c r="E44" s="60">
        <v>-330912</v>
      </c>
      <c r="F44" s="60">
        <v>0</v>
      </c>
      <c r="G44" s="60">
        <v>0</v>
      </c>
      <c r="H44" s="60">
        <v>27459</v>
      </c>
      <c r="I44" s="60">
        <v>27459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27459</v>
      </c>
      <c r="W44" s="60">
        <v>-179814</v>
      </c>
      <c r="X44" s="60">
        <v>207273</v>
      </c>
      <c r="Y44" s="61">
        <v>-115.27</v>
      </c>
      <c r="Z44" s="62">
        <v>-330912</v>
      </c>
    </row>
    <row r="45" spans="1:26" ht="13.5">
      <c r="A45" s="70" t="s">
        <v>65</v>
      </c>
      <c r="B45" s="22">
        <v>4682590</v>
      </c>
      <c r="C45" s="22">
        <v>0</v>
      </c>
      <c r="D45" s="99">
        <v>11057116</v>
      </c>
      <c r="E45" s="100">
        <v>11057116</v>
      </c>
      <c r="F45" s="100">
        <v>-1972927</v>
      </c>
      <c r="G45" s="100">
        <v>8342415</v>
      </c>
      <c r="H45" s="100">
        <v>-1290106</v>
      </c>
      <c r="I45" s="100">
        <v>-1290106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-1290106</v>
      </c>
      <c r="W45" s="100">
        <v>14675797</v>
      </c>
      <c r="X45" s="100">
        <v>-15965903</v>
      </c>
      <c r="Y45" s="101">
        <v>-108.79</v>
      </c>
      <c r="Z45" s="102">
        <v>11057116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1803104</v>
      </c>
      <c r="C51" s="52">
        <v>0</v>
      </c>
      <c r="D51" s="129">
        <v>78035</v>
      </c>
      <c r="E51" s="54">
        <v>653301</v>
      </c>
      <c r="F51" s="54">
        <v>0</v>
      </c>
      <c r="G51" s="54">
        <v>0</v>
      </c>
      <c r="H51" s="54">
        <v>0</v>
      </c>
      <c r="I51" s="54">
        <v>40532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166484</v>
      </c>
      <c r="W51" s="54">
        <v>45253</v>
      </c>
      <c r="X51" s="54">
        <v>1699612</v>
      </c>
      <c r="Y51" s="54">
        <v>1076614</v>
      </c>
      <c r="Z51" s="130">
        <v>5562935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82.66962702411034</v>
      </c>
      <c r="C58" s="5">
        <f>IF(C67=0,0,+(C76/C67)*100)</f>
        <v>0</v>
      </c>
      <c r="D58" s="6">
        <f aca="true" t="shared" si="6" ref="D58:Z58">IF(D67=0,0,+(D76/D67)*100)</f>
        <v>82.7903195375621</v>
      </c>
      <c r="E58" s="7">
        <f t="shared" si="6"/>
        <v>82.7903195375621</v>
      </c>
      <c r="F58" s="7">
        <f t="shared" si="6"/>
        <v>15.631925256032792</v>
      </c>
      <c r="G58" s="7">
        <f t="shared" si="6"/>
        <v>86.11619408494812</v>
      </c>
      <c r="H58" s="7">
        <f t="shared" si="6"/>
        <v>52.392189876562725</v>
      </c>
      <c r="I58" s="7">
        <f t="shared" si="6"/>
        <v>33.50118223802841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33.50118223802841</v>
      </c>
      <c r="W58" s="7">
        <f t="shared" si="6"/>
        <v>88.31065703742635</v>
      </c>
      <c r="X58" s="7">
        <f t="shared" si="6"/>
        <v>0</v>
      </c>
      <c r="Y58" s="7">
        <f t="shared" si="6"/>
        <v>0</v>
      </c>
      <c r="Z58" s="8">
        <f t="shared" si="6"/>
        <v>82.7903195375621</v>
      </c>
    </row>
    <row r="59" spans="1:26" ht="13.5">
      <c r="A59" s="37" t="s">
        <v>31</v>
      </c>
      <c r="B59" s="9">
        <f aca="true" t="shared" si="7" ref="B59:Z66">IF(B68=0,0,+(B77/B68)*100)</f>
        <v>52.491705988558344</v>
      </c>
      <c r="C59" s="9">
        <f t="shared" si="7"/>
        <v>0</v>
      </c>
      <c r="D59" s="2">
        <f t="shared" si="7"/>
        <v>68.4931506849315</v>
      </c>
      <c r="E59" s="10">
        <f t="shared" si="7"/>
        <v>68.4931506849315</v>
      </c>
      <c r="F59" s="10">
        <f t="shared" si="7"/>
        <v>3.55741406582711</v>
      </c>
      <c r="G59" s="10">
        <f t="shared" si="7"/>
        <v>197999.45533769066</v>
      </c>
      <c r="H59" s="10">
        <f t="shared" si="7"/>
        <v>0</v>
      </c>
      <c r="I59" s="10">
        <f t="shared" si="7"/>
        <v>16.033245260244904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16.033245260244904</v>
      </c>
      <c r="W59" s="10">
        <f t="shared" si="7"/>
        <v>112.32876712328768</v>
      </c>
      <c r="X59" s="10">
        <f t="shared" si="7"/>
        <v>0</v>
      </c>
      <c r="Y59" s="10">
        <f t="shared" si="7"/>
        <v>0</v>
      </c>
      <c r="Z59" s="11">
        <f t="shared" si="7"/>
        <v>68.4931506849315</v>
      </c>
    </row>
    <row r="60" spans="1:26" ht="13.5">
      <c r="A60" s="38" t="s">
        <v>32</v>
      </c>
      <c r="B60" s="12">
        <f t="shared" si="7"/>
        <v>94.46791155560975</v>
      </c>
      <c r="C60" s="12">
        <f t="shared" si="7"/>
        <v>0</v>
      </c>
      <c r="D60" s="3">
        <f t="shared" si="7"/>
        <v>86.6638616853973</v>
      </c>
      <c r="E60" s="13">
        <f t="shared" si="7"/>
        <v>86.6638616853973</v>
      </c>
      <c r="F60" s="13">
        <f t="shared" si="7"/>
        <v>26.55643106235589</v>
      </c>
      <c r="G60" s="13">
        <f t="shared" si="7"/>
        <v>75.18822386276457</v>
      </c>
      <c r="H60" s="13">
        <f t="shared" si="7"/>
        <v>44.96851727943413</v>
      </c>
      <c r="I60" s="13">
        <f t="shared" si="7"/>
        <v>42.143519522875714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42.143519522875714</v>
      </c>
      <c r="W60" s="13">
        <f t="shared" si="7"/>
        <v>85.59132038696589</v>
      </c>
      <c r="X60" s="13">
        <f t="shared" si="7"/>
        <v>0</v>
      </c>
      <c r="Y60" s="13">
        <f t="shared" si="7"/>
        <v>0</v>
      </c>
      <c r="Z60" s="14">
        <f t="shared" si="7"/>
        <v>86.6638616853973</v>
      </c>
    </row>
    <row r="61" spans="1:26" ht="13.5">
      <c r="A61" s="39" t="s">
        <v>103</v>
      </c>
      <c r="B61" s="12">
        <f t="shared" si="7"/>
        <v>123.36407757865572</v>
      </c>
      <c r="C61" s="12">
        <f t="shared" si="7"/>
        <v>0</v>
      </c>
      <c r="D61" s="3">
        <f t="shared" si="7"/>
        <v>95.60917242214953</v>
      </c>
      <c r="E61" s="13">
        <f t="shared" si="7"/>
        <v>95.60917242214953</v>
      </c>
      <c r="F61" s="13">
        <f t="shared" si="7"/>
        <v>80.04256914844142</v>
      </c>
      <c r="G61" s="13">
        <f t="shared" si="7"/>
        <v>62.66316064244051</v>
      </c>
      <c r="H61" s="13">
        <f t="shared" si="7"/>
        <v>66.93932130493778</v>
      </c>
      <c r="I61" s="13">
        <f t="shared" si="7"/>
        <v>68.68674723538344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68.68674723538344</v>
      </c>
      <c r="W61" s="13">
        <f t="shared" si="7"/>
        <v>93.71592148309705</v>
      </c>
      <c r="X61" s="13">
        <f t="shared" si="7"/>
        <v>0</v>
      </c>
      <c r="Y61" s="13">
        <f t="shared" si="7"/>
        <v>0</v>
      </c>
      <c r="Z61" s="14">
        <f t="shared" si="7"/>
        <v>95.60917242214953</v>
      </c>
    </row>
    <row r="62" spans="1:26" ht="13.5">
      <c r="A62" s="39" t="s">
        <v>104</v>
      </c>
      <c r="B62" s="12">
        <f t="shared" si="7"/>
        <v>64.85443291771801</v>
      </c>
      <c r="C62" s="12">
        <f t="shared" si="7"/>
        <v>0</v>
      </c>
      <c r="D62" s="3">
        <f t="shared" si="7"/>
        <v>69.82445539288027</v>
      </c>
      <c r="E62" s="13">
        <f t="shared" si="7"/>
        <v>69.82445539288027</v>
      </c>
      <c r="F62" s="13">
        <f t="shared" si="7"/>
        <v>88.9705458247707</v>
      </c>
      <c r="G62" s="13">
        <f t="shared" si="7"/>
        <v>210.52366401224916</v>
      </c>
      <c r="H62" s="13">
        <f t="shared" si="7"/>
        <v>13.393962726281606</v>
      </c>
      <c r="I62" s="13">
        <f t="shared" si="7"/>
        <v>42.38026428202698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42.38026428202698</v>
      </c>
      <c r="W62" s="13">
        <f t="shared" si="7"/>
        <v>70.73339128708595</v>
      </c>
      <c r="X62" s="13">
        <f t="shared" si="7"/>
        <v>0</v>
      </c>
      <c r="Y62" s="13">
        <f t="shared" si="7"/>
        <v>0</v>
      </c>
      <c r="Z62" s="14">
        <f t="shared" si="7"/>
        <v>69.82445539288027</v>
      </c>
    </row>
    <row r="63" spans="1:26" ht="13.5">
      <c r="A63" s="39" t="s">
        <v>105</v>
      </c>
      <c r="B63" s="12">
        <f t="shared" si="7"/>
        <v>40.91241931400092</v>
      </c>
      <c r="C63" s="12">
        <f t="shared" si="7"/>
        <v>0</v>
      </c>
      <c r="D63" s="3">
        <f t="shared" si="7"/>
        <v>100.00404024079835</v>
      </c>
      <c r="E63" s="13">
        <f t="shared" si="7"/>
        <v>100.00404024079835</v>
      </c>
      <c r="F63" s="13">
        <f t="shared" si="7"/>
        <v>2.307411911067177</v>
      </c>
      <c r="G63" s="13">
        <f t="shared" si="7"/>
        <v>-41099.896211728075</v>
      </c>
      <c r="H63" s="13">
        <f t="shared" si="7"/>
        <v>6290.550493072026</v>
      </c>
      <c r="I63" s="13">
        <f t="shared" si="7"/>
        <v>9.582828903389421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9.582828903389421</v>
      </c>
      <c r="W63" s="13">
        <f t="shared" si="7"/>
        <v>99.96392874181124</v>
      </c>
      <c r="X63" s="13">
        <f t="shared" si="7"/>
        <v>0</v>
      </c>
      <c r="Y63" s="13">
        <f t="shared" si="7"/>
        <v>0</v>
      </c>
      <c r="Z63" s="14">
        <f t="shared" si="7"/>
        <v>100.00404024079835</v>
      </c>
    </row>
    <row r="64" spans="1:26" ht="13.5">
      <c r="A64" s="39" t="s">
        <v>106</v>
      </c>
      <c r="B64" s="12">
        <f t="shared" si="7"/>
        <v>196.15089167857343</v>
      </c>
      <c r="C64" s="12">
        <f t="shared" si="7"/>
        <v>0</v>
      </c>
      <c r="D64" s="3">
        <f t="shared" si="7"/>
        <v>56.32414189374491</v>
      </c>
      <c r="E64" s="13">
        <f t="shared" si="7"/>
        <v>56.32414189374491</v>
      </c>
      <c r="F64" s="13">
        <f t="shared" si="7"/>
        <v>30.96408296073814</v>
      </c>
      <c r="G64" s="13">
        <f t="shared" si="7"/>
        <v>40.246502986647215</v>
      </c>
      <c r="H64" s="13">
        <f t="shared" si="7"/>
        <v>31.50284602847816</v>
      </c>
      <c r="I64" s="13">
        <f t="shared" si="7"/>
        <v>34.238288364535016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34.238288364535016</v>
      </c>
      <c r="W64" s="13">
        <f t="shared" si="7"/>
        <v>56.32121677490445</v>
      </c>
      <c r="X64" s="13">
        <f t="shared" si="7"/>
        <v>0</v>
      </c>
      <c r="Y64" s="13">
        <f t="shared" si="7"/>
        <v>0</v>
      </c>
      <c r="Z64" s="14">
        <f t="shared" si="7"/>
        <v>56.32414189374491</v>
      </c>
    </row>
    <row r="65" spans="1:26" ht="13.5">
      <c r="A65" s="39" t="s">
        <v>107</v>
      </c>
      <c r="B65" s="12">
        <f t="shared" si="7"/>
        <v>4.037101139518405</v>
      </c>
      <c r="C65" s="12">
        <f t="shared" si="7"/>
        <v>0</v>
      </c>
      <c r="D65" s="3">
        <f t="shared" si="7"/>
        <v>81.68797002471366</v>
      </c>
      <c r="E65" s="13">
        <f t="shared" si="7"/>
        <v>81.68797002471366</v>
      </c>
      <c r="F65" s="13">
        <f t="shared" si="7"/>
        <v>100</v>
      </c>
      <c r="G65" s="13">
        <f t="shared" si="7"/>
        <v>99.99219847090029</v>
      </c>
      <c r="H65" s="13">
        <f t="shared" si="7"/>
        <v>98.29728857327308</v>
      </c>
      <c r="I65" s="13">
        <f t="shared" si="7"/>
        <v>99.4715325555888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99.4715325555888</v>
      </c>
      <c r="W65" s="13">
        <f t="shared" si="7"/>
        <v>81.68724644356654</v>
      </c>
      <c r="X65" s="13">
        <f t="shared" si="7"/>
        <v>0</v>
      </c>
      <c r="Y65" s="13">
        <f t="shared" si="7"/>
        <v>0</v>
      </c>
      <c r="Z65" s="14">
        <f t="shared" si="7"/>
        <v>81.68797002471366</v>
      </c>
    </row>
    <row r="66" spans="1:26" ht="13.5">
      <c r="A66" s="40" t="s">
        <v>110</v>
      </c>
      <c r="B66" s="15">
        <f t="shared" si="7"/>
        <v>17.48609179651842</v>
      </c>
      <c r="C66" s="15">
        <f t="shared" si="7"/>
        <v>0</v>
      </c>
      <c r="D66" s="4">
        <f t="shared" si="7"/>
        <v>59.94020319303338</v>
      </c>
      <c r="E66" s="16">
        <f t="shared" si="7"/>
        <v>59.94020319303338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59.91291727140784</v>
      </c>
      <c r="X66" s="16">
        <f t="shared" si="7"/>
        <v>0</v>
      </c>
      <c r="Y66" s="16">
        <f t="shared" si="7"/>
        <v>0</v>
      </c>
      <c r="Z66" s="17">
        <f t="shared" si="7"/>
        <v>59.94020319303338</v>
      </c>
    </row>
    <row r="67" spans="1:26" ht="13.5" hidden="1">
      <c r="A67" s="41" t="s">
        <v>285</v>
      </c>
      <c r="B67" s="24">
        <v>115958970</v>
      </c>
      <c r="C67" s="24"/>
      <c r="D67" s="25">
        <v>150266747</v>
      </c>
      <c r="E67" s="26">
        <v>150266747</v>
      </c>
      <c r="F67" s="26">
        <v>50744965</v>
      </c>
      <c r="G67" s="26">
        <v>12050579</v>
      </c>
      <c r="H67" s="26">
        <v>14437211</v>
      </c>
      <c r="I67" s="26">
        <v>77232755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77232755</v>
      </c>
      <c r="W67" s="26">
        <v>37566688</v>
      </c>
      <c r="X67" s="26"/>
      <c r="Y67" s="25"/>
      <c r="Z67" s="27">
        <v>150266747</v>
      </c>
    </row>
    <row r="68" spans="1:26" ht="13.5" hidden="1">
      <c r="A68" s="37" t="s">
        <v>31</v>
      </c>
      <c r="B68" s="19">
        <v>21784091</v>
      </c>
      <c r="C68" s="19"/>
      <c r="D68" s="20">
        <v>21900000</v>
      </c>
      <c r="E68" s="21">
        <v>21900000</v>
      </c>
      <c r="F68" s="21">
        <v>23347493</v>
      </c>
      <c r="G68" s="21">
        <v>918</v>
      </c>
      <c r="H68" s="21"/>
      <c r="I68" s="21">
        <v>23348411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23348411</v>
      </c>
      <c r="W68" s="21">
        <v>5475000</v>
      </c>
      <c r="X68" s="21"/>
      <c r="Y68" s="20"/>
      <c r="Z68" s="23">
        <v>21900000</v>
      </c>
    </row>
    <row r="69" spans="1:26" ht="13.5" hidden="1">
      <c r="A69" s="38" t="s">
        <v>32</v>
      </c>
      <c r="B69" s="19">
        <v>88281235</v>
      </c>
      <c r="C69" s="19"/>
      <c r="D69" s="20">
        <v>121476747</v>
      </c>
      <c r="E69" s="21">
        <v>121476747</v>
      </c>
      <c r="F69" s="21">
        <v>26742479</v>
      </c>
      <c r="G69" s="21">
        <v>11384582</v>
      </c>
      <c r="H69" s="21">
        <v>14384875</v>
      </c>
      <c r="I69" s="21">
        <v>52511936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52511936</v>
      </c>
      <c r="W69" s="21">
        <v>30369188</v>
      </c>
      <c r="X69" s="21"/>
      <c r="Y69" s="20"/>
      <c r="Z69" s="23">
        <v>121476747</v>
      </c>
    </row>
    <row r="70" spans="1:26" ht="13.5" hidden="1">
      <c r="A70" s="39" t="s">
        <v>103</v>
      </c>
      <c r="B70" s="19">
        <v>46550175</v>
      </c>
      <c r="C70" s="19"/>
      <c r="D70" s="20">
        <v>79228800</v>
      </c>
      <c r="E70" s="21">
        <v>79228800</v>
      </c>
      <c r="F70" s="21">
        <v>6149524</v>
      </c>
      <c r="G70" s="21">
        <v>9531404</v>
      </c>
      <c r="H70" s="21">
        <v>7107404</v>
      </c>
      <c r="I70" s="21">
        <v>22788332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22788332</v>
      </c>
      <c r="W70" s="21">
        <v>19807200</v>
      </c>
      <c r="X70" s="21"/>
      <c r="Y70" s="20"/>
      <c r="Z70" s="23">
        <v>79228800</v>
      </c>
    </row>
    <row r="71" spans="1:26" ht="13.5" hidden="1">
      <c r="A71" s="39" t="s">
        <v>104</v>
      </c>
      <c r="B71" s="19">
        <v>22413996</v>
      </c>
      <c r="C71" s="19"/>
      <c r="D71" s="20">
        <v>22003752</v>
      </c>
      <c r="E71" s="21">
        <v>22003752</v>
      </c>
      <c r="F71" s="21">
        <v>1543041</v>
      </c>
      <c r="G71" s="21">
        <v>611308</v>
      </c>
      <c r="H71" s="21">
        <v>6026230</v>
      </c>
      <c r="I71" s="21">
        <v>8180579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8180579</v>
      </c>
      <c r="W71" s="21">
        <v>5500938</v>
      </c>
      <c r="X71" s="21"/>
      <c r="Y71" s="20"/>
      <c r="Z71" s="23">
        <v>22003752</v>
      </c>
    </row>
    <row r="72" spans="1:26" ht="13.5" hidden="1">
      <c r="A72" s="39" t="s">
        <v>105</v>
      </c>
      <c r="B72" s="19">
        <v>16828973</v>
      </c>
      <c r="C72" s="19"/>
      <c r="D72" s="20">
        <v>6187750</v>
      </c>
      <c r="E72" s="21">
        <v>6187750</v>
      </c>
      <c r="F72" s="21">
        <v>17804450</v>
      </c>
      <c r="G72" s="21">
        <v>-1927</v>
      </c>
      <c r="H72" s="21">
        <v>8011</v>
      </c>
      <c r="I72" s="21">
        <v>17810534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17810534</v>
      </c>
      <c r="W72" s="21">
        <v>1546938</v>
      </c>
      <c r="X72" s="21"/>
      <c r="Y72" s="20"/>
      <c r="Z72" s="23">
        <v>6187750</v>
      </c>
    </row>
    <row r="73" spans="1:26" ht="13.5" hidden="1">
      <c r="A73" s="39" t="s">
        <v>106</v>
      </c>
      <c r="B73" s="19">
        <v>2315913</v>
      </c>
      <c r="C73" s="19"/>
      <c r="D73" s="20">
        <v>13830659</v>
      </c>
      <c r="E73" s="21">
        <v>13830659</v>
      </c>
      <c r="F73" s="21">
        <v>1230558</v>
      </c>
      <c r="G73" s="21">
        <v>1230979</v>
      </c>
      <c r="H73" s="21">
        <v>1230838</v>
      </c>
      <c r="I73" s="21">
        <v>3692375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3692375</v>
      </c>
      <c r="W73" s="21">
        <v>3457665</v>
      </c>
      <c r="X73" s="21"/>
      <c r="Y73" s="20"/>
      <c r="Z73" s="23">
        <v>13830659</v>
      </c>
    </row>
    <row r="74" spans="1:26" ht="13.5" hidden="1">
      <c r="A74" s="39" t="s">
        <v>107</v>
      </c>
      <c r="B74" s="19">
        <v>172178</v>
      </c>
      <c r="C74" s="19"/>
      <c r="D74" s="20">
        <v>225786</v>
      </c>
      <c r="E74" s="21">
        <v>225786</v>
      </c>
      <c r="F74" s="21">
        <v>14906</v>
      </c>
      <c r="G74" s="21">
        <v>12818</v>
      </c>
      <c r="H74" s="21">
        <v>12392</v>
      </c>
      <c r="I74" s="21">
        <v>40116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40116</v>
      </c>
      <c r="W74" s="21">
        <v>56447</v>
      </c>
      <c r="X74" s="21"/>
      <c r="Y74" s="20"/>
      <c r="Z74" s="23">
        <v>225786</v>
      </c>
    </row>
    <row r="75" spans="1:26" ht="13.5" hidden="1">
      <c r="A75" s="40" t="s">
        <v>110</v>
      </c>
      <c r="B75" s="28">
        <v>5893644</v>
      </c>
      <c r="C75" s="28"/>
      <c r="D75" s="29">
        <v>6890000</v>
      </c>
      <c r="E75" s="30">
        <v>6890000</v>
      </c>
      <c r="F75" s="30">
        <v>654993</v>
      </c>
      <c r="G75" s="30">
        <v>665079</v>
      </c>
      <c r="H75" s="30">
        <v>52336</v>
      </c>
      <c r="I75" s="30">
        <v>1372408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1372408</v>
      </c>
      <c r="W75" s="30">
        <v>1722500</v>
      </c>
      <c r="X75" s="30"/>
      <c r="Y75" s="29"/>
      <c r="Z75" s="31">
        <v>6890000</v>
      </c>
    </row>
    <row r="76" spans="1:26" ht="13.5" hidden="1">
      <c r="A76" s="42" t="s">
        <v>286</v>
      </c>
      <c r="B76" s="32">
        <v>95862848</v>
      </c>
      <c r="C76" s="32"/>
      <c r="D76" s="33">
        <v>124406320</v>
      </c>
      <c r="E76" s="34">
        <v>124406320</v>
      </c>
      <c r="F76" s="34">
        <v>7932415</v>
      </c>
      <c r="G76" s="34">
        <v>10377500</v>
      </c>
      <c r="H76" s="34">
        <v>7563971</v>
      </c>
      <c r="I76" s="34">
        <v>25873886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25873886</v>
      </c>
      <c r="W76" s="34">
        <v>33175389</v>
      </c>
      <c r="X76" s="34"/>
      <c r="Y76" s="33"/>
      <c r="Z76" s="35">
        <v>124406320</v>
      </c>
    </row>
    <row r="77" spans="1:26" ht="13.5" hidden="1">
      <c r="A77" s="37" t="s">
        <v>31</v>
      </c>
      <c r="B77" s="19">
        <v>11434841</v>
      </c>
      <c r="C77" s="19"/>
      <c r="D77" s="20">
        <v>15000000</v>
      </c>
      <c r="E77" s="21">
        <v>15000000</v>
      </c>
      <c r="F77" s="21">
        <v>830567</v>
      </c>
      <c r="G77" s="21">
        <v>1817635</v>
      </c>
      <c r="H77" s="21">
        <v>1095306</v>
      </c>
      <c r="I77" s="21">
        <v>3743508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3743508</v>
      </c>
      <c r="W77" s="21">
        <v>6150000</v>
      </c>
      <c r="X77" s="21"/>
      <c r="Y77" s="20"/>
      <c r="Z77" s="23">
        <v>15000000</v>
      </c>
    </row>
    <row r="78" spans="1:26" ht="13.5" hidden="1">
      <c r="A78" s="38" t="s">
        <v>32</v>
      </c>
      <c r="B78" s="19">
        <v>83397439</v>
      </c>
      <c r="C78" s="19"/>
      <c r="D78" s="20">
        <v>105276440</v>
      </c>
      <c r="E78" s="21">
        <v>105276440</v>
      </c>
      <c r="F78" s="21">
        <v>7101848</v>
      </c>
      <c r="G78" s="21">
        <v>8559865</v>
      </c>
      <c r="H78" s="21">
        <v>6468665</v>
      </c>
      <c r="I78" s="21">
        <v>22130378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22130378</v>
      </c>
      <c r="W78" s="21">
        <v>25993389</v>
      </c>
      <c r="X78" s="21"/>
      <c r="Y78" s="20"/>
      <c r="Z78" s="23">
        <v>105276440</v>
      </c>
    </row>
    <row r="79" spans="1:26" ht="13.5" hidden="1">
      <c r="A79" s="39" t="s">
        <v>103</v>
      </c>
      <c r="B79" s="19">
        <v>57426194</v>
      </c>
      <c r="C79" s="19"/>
      <c r="D79" s="20">
        <v>75750000</v>
      </c>
      <c r="E79" s="21">
        <v>75750000</v>
      </c>
      <c r="F79" s="21">
        <v>4922237</v>
      </c>
      <c r="G79" s="21">
        <v>5972679</v>
      </c>
      <c r="H79" s="21">
        <v>4757648</v>
      </c>
      <c r="I79" s="21">
        <v>15652564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15652564</v>
      </c>
      <c r="W79" s="21">
        <v>18562500</v>
      </c>
      <c r="X79" s="21"/>
      <c r="Y79" s="20"/>
      <c r="Z79" s="23">
        <v>75750000</v>
      </c>
    </row>
    <row r="80" spans="1:26" ht="13.5" hidden="1">
      <c r="A80" s="39" t="s">
        <v>104</v>
      </c>
      <c r="B80" s="19">
        <v>14536470</v>
      </c>
      <c r="C80" s="19"/>
      <c r="D80" s="20">
        <v>15364000</v>
      </c>
      <c r="E80" s="21">
        <v>15364000</v>
      </c>
      <c r="F80" s="21">
        <v>1372852</v>
      </c>
      <c r="G80" s="21">
        <v>1286948</v>
      </c>
      <c r="H80" s="21">
        <v>807151</v>
      </c>
      <c r="I80" s="21">
        <v>3466951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3466951</v>
      </c>
      <c r="W80" s="21">
        <v>3891000</v>
      </c>
      <c r="X80" s="21"/>
      <c r="Y80" s="20"/>
      <c r="Z80" s="23">
        <v>15364000</v>
      </c>
    </row>
    <row r="81" spans="1:26" ht="13.5" hidden="1">
      <c r="A81" s="39" t="s">
        <v>105</v>
      </c>
      <c r="B81" s="19">
        <v>6885140</v>
      </c>
      <c r="C81" s="19"/>
      <c r="D81" s="20">
        <v>6188000</v>
      </c>
      <c r="E81" s="21">
        <v>6188000</v>
      </c>
      <c r="F81" s="21">
        <v>410822</v>
      </c>
      <c r="G81" s="21">
        <v>791995</v>
      </c>
      <c r="H81" s="21">
        <v>503936</v>
      </c>
      <c r="I81" s="21">
        <v>1706753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1706753</v>
      </c>
      <c r="W81" s="21">
        <v>1546380</v>
      </c>
      <c r="X81" s="21"/>
      <c r="Y81" s="20"/>
      <c r="Z81" s="23">
        <v>6188000</v>
      </c>
    </row>
    <row r="82" spans="1:26" ht="13.5" hidden="1">
      <c r="A82" s="39" t="s">
        <v>106</v>
      </c>
      <c r="B82" s="19">
        <v>4542684</v>
      </c>
      <c r="C82" s="19"/>
      <c r="D82" s="20">
        <v>7790000</v>
      </c>
      <c r="E82" s="21">
        <v>7790000</v>
      </c>
      <c r="F82" s="21">
        <v>381031</v>
      </c>
      <c r="G82" s="21">
        <v>495426</v>
      </c>
      <c r="H82" s="21">
        <v>387749</v>
      </c>
      <c r="I82" s="21">
        <v>1264206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1264206</v>
      </c>
      <c r="W82" s="21">
        <v>1947399</v>
      </c>
      <c r="X82" s="21"/>
      <c r="Y82" s="20"/>
      <c r="Z82" s="23">
        <v>7790000</v>
      </c>
    </row>
    <row r="83" spans="1:26" ht="13.5" hidden="1">
      <c r="A83" s="39" t="s">
        <v>107</v>
      </c>
      <c r="B83" s="19">
        <v>6951</v>
      </c>
      <c r="C83" s="19"/>
      <c r="D83" s="20">
        <v>184440</v>
      </c>
      <c r="E83" s="21">
        <v>184440</v>
      </c>
      <c r="F83" s="21">
        <v>14906</v>
      </c>
      <c r="G83" s="21">
        <v>12817</v>
      </c>
      <c r="H83" s="21">
        <v>12181</v>
      </c>
      <c r="I83" s="21">
        <v>39904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39904</v>
      </c>
      <c r="W83" s="21">
        <v>46110</v>
      </c>
      <c r="X83" s="21"/>
      <c r="Y83" s="20"/>
      <c r="Z83" s="23">
        <v>184440</v>
      </c>
    </row>
    <row r="84" spans="1:26" ht="13.5" hidden="1">
      <c r="A84" s="40" t="s">
        <v>110</v>
      </c>
      <c r="B84" s="28">
        <v>1030568</v>
      </c>
      <c r="C84" s="28"/>
      <c r="D84" s="29">
        <v>4129880</v>
      </c>
      <c r="E84" s="30">
        <v>4129880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1032000</v>
      </c>
      <c r="X84" s="30"/>
      <c r="Y84" s="29"/>
      <c r="Z84" s="31">
        <v>4129880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74846674</v>
      </c>
      <c r="D5" s="153">
        <f>SUM(D6:D8)</f>
        <v>0</v>
      </c>
      <c r="E5" s="154">
        <f t="shared" si="0"/>
        <v>74435752</v>
      </c>
      <c r="F5" s="100">
        <f t="shared" si="0"/>
        <v>74435752</v>
      </c>
      <c r="G5" s="100">
        <f t="shared" si="0"/>
        <v>42520152</v>
      </c>
      <c r="H5" s="100">
        <f t="shared" si="0"/>
        <v>1597415</v>
      </c>
      <c r="I5" s="100">
        <f t="shared" si="0"/>
        <v>132413</v>
      </c>
      <c r="J5" s="100">
        <f t="shared" si="0"/>
        <v>44249980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44249980</v>
      </c>
      <c r="X5" s="100">
        <f t="shared" si="0"/>
        <v>18608939</v>
      </c>
      <c r="Y5" s="100">
        <f t="shared" si="0"/>
        <v>25641041</v>
      </c>
      <c r="Z5" s="137">
        <f>+IF(X5&lt;&gt;0,+(Y5/X5)*100,0)</f>
        <v>137.78883900903753</v>
      </c>
      <c r="AA5" s="153">
        <f>SUM(AA6:AA8)</f>
        <v>74435752</v>
      </c>
    </row>
    <row r="6" spans="1:27" ht="13.5">
      <c r="A6" s="138" t="s">
        <v>75</v>
      </c>
      <c r="B6" s="136"/>
      <c r="C6" s="155">
        <v>2232029</v>
      </c>
      <c r="D6" s="155"/>
      <c r="E6" s="156">
        <v>569002</v>
      </c>
      <c r="F6" s="60">
        <v>569002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142251</v>
      </c>
      <c r="Y6" s="60">
        <v>-142251</v>
      </c>
      <c r="Z6" s="140">
        <v>-100</v>
      </c>
      <c r="AA6" s="155">
        <v>569002</v>
      </c>
    </row>
    <row r="7" spans="1:27" ht="13.5">
      <c r="A7" s="138" t="s">
        <v>76</v>
      </c>
      <c r="B7" s="136"/>
      <c r="C7" s="157">
        <v>72416811</v>
      </c>
      <c r="D7" s="157"/>
      <c r="E7" s="158">
        <v>73503842</v>
      </c>
      <c r="F7" s="159">
        <v>73503842</v>
      </c>
      <c r="G7" s="159">
        <v>42518279</v>
      </c>
      <c r="H7" s="159">
        <v>1577031</v>
      </c>
      <c r="I7" s="159">
        <v>119427</v>
      </c>
      <c r="J7" s="159">
        <v>44214737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44214737</v>
      </c>
      <c r="X7" s="159">
        <v>18375961</v>
      </c>
      <c r="Y7" s="159">
        <v>25838776</v>
      </c>
      <c r="Z7" s="141">
        <v>140.61</v>
      </c>
      <c r="AA7" s="157">
        <v>73503842</v>
      </c>
    </row>
    <row r="8" spans="1:27" ht="13.5">
      <c r="A8" s="138" t="s">
        <v>77</v>
      </c>
      <c r="B8" s="136"/>
      <c r="C8" s="155">
        <v>197834</v>
      </c>
      <c r="D8" s="155"/>
      <c r="E8" s="156">
        <v>362908</v>
      </c>
      <c r="F8" s="60">
        <v>362908</v>
      </c>
      <c r="G8" s="60">
        <v>1873</v>
      </c>
      <c r="H8" s="60">
        <v>20384</v>
      </c>
      <c r="I8" s="60">
        <v>12986</v>
      </c>
      <c r="J8" s="60">
        <v>35243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35243</v>
      </c>
      <c r="X8" s="60">
        <v>90727</v>
      </c>
      <c r="Y8" s="60">
        <v>-55484</v>
      </c>
      <c r="Z8" s="140">
        <v>-61.15</v>
      </c>
      <c r="AA8" s="155">
        <v>362908</v>
      </c>
    </row>
    <row r="9" spans="1:27" ht="13.5">
      <c r="A9" s="135" t="s">
        <v>78</v>
      </c>
      <c r="B9" s="136"/>
      <c r="C9" s="153">
        <f aca="true" t="shared" si="1" ref="C9:Y9">SUM(C10:C14)</f>
        <v>4372750</v>
      </c>
      <c r="D9" s="153">
        <f>SUM(D10:D14)</f>
        <v>0</v>
      </c>
      <c r="E9" s="154">
        <f t="shared" si="1"/>
        <v>4254579</v>
      </c>
      <c r="F9" s="100">
        <f t="shared" si="1"/>
        <v>4254579</v>
      </c>
      <c r="G9" s="100">
        <f t="shared" si="1"/>
        <v>88494</v>
      </c>
      <c r="H9" s="100">
        <f t="shared" si="1"/>
        <v>489261</v>
      </c>
      <c r="I9" s="100">
        <f t="shared" si="1"/>
        <v>91475</v>
      </c>
      <c r="J9" s="100">
        <f t="shared" si="1"/>
        <v>669230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669230</v>
      </c>
      <c r="X9" s="100">
        <f t="shared" si="1"/>
        <v>1063645</v>
      </c>
      <c r="Y9" s="100">
        <f t="shared" si="1"/>
        <v>-394415</v>
      </c>
      <c r="Z9" s="137">
        <f>+IF(X9&lt;&gt;0,+(Y9/X9)*100,0)</f>
        <v>-37.08145104804705</v>
      </c>
      <c r="AA9" s="153">
        <f>SUM(AA10:AA14)</f>
        <v>4254579</v>
      </c>
    </row>
    <row r="10" spans="1:27" ht="13.5">
      <c r="A10" s="138" t="s">
        <v>79</v>
      </c>
      <c r="B10" s="136"/>
      <c r="C10" s="155">
        <v>3629535</v>
      </c>
      <c r="D10" s="155"/>
      <c r="E10" s="156">
        <v>3351362</v>
      </c>
      <c r="F10" s="60">
        <v>3351362</v>
      </c>
      <c r="G10" s="60">
        <v>13176</v>
      </c>
      <c r="H10" s="60">
        <v>411353</v>
      </c>
      <c r="I10" s="60">
        <v>13300</v>
      </c>
      <c r="J10" s="60">
        <v>437829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437829</v>
      </c>
      <c r="X10" s="60">
        <v>837841</v>
      </c>
      <c r="Y10" s="60">
        <v>-400012</v>
      </c>
      <c r="Z10" s="140">
        <v>-47.74</v>
      </c>
      <c r="AA10" s="155">
        <v>3351362</v>
      </c>
    </row>
    <row r="11" spans="1:27" ht="13.5">
      <c r="A11" s="138" t="s">
        <v>80</v>
      </c>
      <c r="B11" s="136"/>
      <c r="C11" s="155">
        <v>79308</v>
      </c>
      <c r="D11" s="155"/>
      <c r="E11" s="156">
        <v>84717</v>
      </c>
      <c r="F11" s="60">
        <v>84717</v>
      </c>
      <c r="G11" s="60">
        <v>2710</v>
      </c>
      <c r="H11" s="60">
        <v>2845</v>
      </c>
      <c r="I11" s="60">
        <v>2010</v>
      </c>
      <c r="J11" s="60">
        <v>7565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7565</v>
      </c>
      <c r="X11" s="60">
        <v>21179</v>
      </c>
      <c r="Y11" s="60">
        <v>-13614</v>
      </c>
      <c r="Z11" s="140">
        <v>-64.28</v>
      </c>
      <c r="AA11" s="155">
        <v>84717</v>
      </c>
    </row>
    <row r="12" spans="1:27" ht="13.5">
      <c r="A12" s="138" t="s">
        <v>81</v>
      </c>
      <c r="B12" s="136"/>
      <c r="C12" s="155">
        <v>24148</v>
      </c>
      <c r="D12" s="155"/>
      <c r="E12" s="156">
        <v>26500</v>
      </c>
      <c r="F12" s="60">
        <v>26500</v>
      </c>
      <c r="G12" s="60">
        <v>1044</v>
      </c>
      <c r="H12" s="60">
        <v>4063</v>
      </c>
      <c r="I12" s="60">
        <v>6831</v>
      </c>
      <c r="J12" s="60">
        <v>11938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11938</v>
      </c>
      <c r="X12" s="60">
        <v>6625</v>
      </c>
      <c r="Y12" s="60">
        <v>5313</v>
      </c>
      <c r="Z12" s="140">
        <v>80.2</v>
      </c>
      <c r="AA12" s="155">
        <v>26500</v>
      </c>
    </row>
    <row r="13" spans="1:27" ht="13.5">
      <c r="A13" s="138" t="s">
        <v>82</v>
      </c>
      <c r="B13" s="136"/>
      <c r="C13" s="155">
        <v>639759</v>
      </c>
      <c r="D13" s="155"/>
      <c r="E13" s="156">
        <v>792000</v>
      </c>
      <c r="F13" s="60">
        <v>792000</v>
      </c>
      <c r="G13" s="60">
        <v>71564</v>
      </c>
      <c r="H13" s="60">
        <v>71000</v>
      </c>
      <c r="I13" s="60">
        <v>69334</v>
      </c>
      <c r="J13" s="60">
        <v>211898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211898</v>
      </c>
      <c r="X13" s="60">
        <v>198000</v>
      </c>
      <c r="Y13" s="60">
        <v>13898</v>
      </c>
      <c r="Z13" s="140">
        <v>7.02</v>
      </c>
      <c r="AA13" s="155">
        <v>792000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5253463</v>
      </c>
      <c r="D15" s="153">
        <f>SUM(D16:D18)</f>
        <v>0</v>
      </c>
      <c r="E15" s="154">
        <f t="shared" si="2"/>
        <v>17788072</v>
      </c>
      <c r="F15" s="100">
        <f t="shared" si="2"/>
        <v>17788072</v>
      </c>
      <c r="G15" s="100">
        <f t="shared" si="2"/>
        <v>369958</v>
      </c>
      <c r="H15" s="100">
        <f t="shared" si="2"/>
        <v>353761</v>
      </c>
      <c r="I15" s="100">
        <f t="shared" si="2"/>
        <v>32146</v>
      </c>
      <c r="J15" s="100">
        <f t="shared" si="2"/>
        <v>755865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755865</v>
      </c>
      <c r="X15" s="100">
        <f t="shared" si="2"/>
        <v>4447018</v>
      </c>
      <c r="Y15" s="100">
        <f t="shared" si="2"/>
        <v>-3691153</v>
      </c>
      <c r="Z15" s="137">
        <f>+IF(X15&lt;&gt;0,+(Y15/X15)*100,0)</f>
        <v>-83.00287968251983</v>
      </c>
      <c r="AA15" s="153">
        <f>SUM(AA16:AA18)</f>
        <v>17788072</v>
      </c>
    </row>
    <row r="16" spans="1:27" ht="13.5">
      <c r="A16" s="138" t="s">
        <v>85</v>
      </c>
      <c r="B16" s="136"/>
      <c r="C16" s="155">
        <v>913255</v>
      </c>
      <c r="D16" s="155"/>
      <c r="E16" s="156">
        <v>337293</v>
      </c>
      <c r="F16" s="60">
        <v>337293</v>
      </c>
      <c r="G16" s="60">
        <v>134791</v>
      </c>
      <c r="H16" s="60">
        <v>79289</v>
      </c>
      <c r="I16" s="60">
        <v>3110</v>
      </c>
      <c r="J16" s="60">
        <v>217190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217190</v>
      </c>
      <c r="X16" s="60">
        <v>84323</v>
      </c>
      <c r="Y16" s="60">
        <v>132867</v>
      </c>
      <c r="Z16" s="140">
        <v>157.57</v>
      </c>
      <c r="AA16" s="155">
        <v>337293</v>
      </c>
    </row>
    <row r="17" spans="1:27" ht="13.5">
      <c r="A17" s="138" t="s">
        <v>86</v>
      </c>
      <c r="B17" s="136"/>
      <c r="C17" s="155">
        <v>4340208</v>
      </c>
      <c r="D17" s="155"/>
      <c r="E17" s="156">
        <v>17450779</v>
      </c>
      <c r="F17" s="60">
        <v>17450779</v>
      </c>
      <c r="G17" s="60">
        <v>235167</v>
      </c>
      <c r="H17" s="60">
        <v>274472</v>
      </c>
      <c r="I17" s="60">
        <v>29036</v>
      </c>
      <c r="J17" s="60">
        <v>538675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538675</v>
      </c>
      <c r="X17" s="60">
        <v>4362695</v>
      </c>
      <c r="Y17" s="60">
        <v>-3824020</v>
      </c>
      <c r="Z17" s="140">
        <v>-87.65</v>
      </c>
      <c r="AA17" s="155">
        <v>17450779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96352395</v>
      </c>
      <c r="D19" s="153">
        <f>SUM(D20:D23)</f>
        <v>0</v>
      </c>
      <c r="E19" s="154">
        <f t="shared" si="3"/>
        <v>137860594</v>
      </c>
      <c r="F19" s="100">
        <f t="shared" si="3"/>
        <v>137860594</v>
      </c>
      <c r="G19" s="100">
        <f t="shared" si="3"/>
        <v>26712969</v>
      </c>
      <c r="H19" s="100">
        <f t="shared" si="3"/>
        <v>11377992</v>
      </c>
      <c r="I19" s="100">
        <f t="shared" si="3"/>
        <v>14369773</v>
      </c>
      <c r="J19" s="100">
        <f t="shared" si="3"/>
        <v>52460734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52460734</v>
      </c>
      <c r="X19" s="100">
        <f t="shared" si="3"/>
        <v>34465149</v>
      </c>
      <c r="Y19" s="100">
        <f t="shared" si="3"/>
        <v>17995585</v>
      </c>
      <c r="Z19" s="137">
        <f>+IF(X19&lt;&gt;0,+(Y19/X19)*100,0)</f>
        <v>52.21386102233302</v>
      </c>
      <c r="AA19" s="153">
        <f>SUM(AA20:AA23)</f>
        <v>137860594</v>
      </c>
    </row>
    <row r="20" spans="1:27" ht="13.5">
      <c r="A20" s="138" t="s">
        <v>89</v>
      </c>
      <c r="B20" s="136"/>
      <c r="C20" s="155">
        <v>49338495</v>
      </c>
      <c r="D20" s="155"/>
      <c r="E20" s="156">
        <v>79297704</v>
      </c>
      <c r="F20" s="60">
        <v>79297704</v>
      </c>
      <c r="G20" s="60">
        <v>6154045</v>
      </c>
      <c r="H20" s="60">
        <v>9537340</v>
      </c>
      <c r="I20" s="60">
        <v>7103445</v>
      </c>
      <c r="J20" s="60">
        <v>22794830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22794830</v>
      </c>
      <c r="X20" s="60">
        <v>19824426</v>
      </c>
      <c r="Y20" s="60">
        <v>2970404</v>
      </c>
      <c r="Z20" s="140">
        <v>14.98</v>
      </c>
      <c r="AA20" s="155">
        <v>79297704</v>
      </c>
    </row>
    <row r="21" spans="1:27" ht="13.5">
      <c r="A21" s="138" t="s">
        <v>90</v>
      </c>
      <c r="B21" s="136"/>
      <c r="C21" s="155">
        <v>26864839</v>
      </c>
      <c r="D21" s="155"/>
      <c r="E21" s="156">
        <v>38537169</v>
      </c>
      <c r="F21" s="60">
        <v>38537169</v>
      </c>
      <c r="G21" s="60">
        <v>1544822</v>
      </c>
      <c r="H21" s="60">
        <v>611308</v>
      </c>
      <c r="I21" s="60">
        <v>6027935</v>
      </c>
      <c r="J21" s="60">
        <v>8184065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8184065</v>
      </c>
      <c r="X21" s="60">
        <v>9634292</v>
      </c>
      <c r="Y21" s="60">
        <v>-1450227</v>
      </c>
      <c r="Z21" s="140">
        <v>-15.05</v>
      </c>
      <c r="AA21" s="155">
        <v>38537169</v>
      </c>
    </row>
    <row r="22" spans="1:27" ht="13.5">
      <c r="A22" s="138" t="s">
        <v>91</v>
      </c>
      <c r="B22" s="136"/>
      <c r="C22" s="157">
        <v>16828973</v>
      </c>
      <c r="D22" s="157"/>
      <c r="E22" s="158">
        <v>6187750</v>
      </c>
      <c r="F22" s="159">
        <v>6187750</v>
      </c>
      <c r="G22" s="159">
        <v>17782670</v>
      </c>
      <c r="H22" s="159">
        <v>-1927</v>
      </c>
      <c r="I22" s="159">
        <v>8011</v>
      </c>
      <c r="J22" s="159">
        <v>17788754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17788754</v>
      </c>
      <c r="X22" s="159">
        <v>1546938</v>
      </c>
      <c r="Y22" s="159">
        <v>16241816</v>
      </c>
      <c r="Z22" s="141">
        <v>1049.93</v>
      </c>
      <c r="AA22" s="157">
        <v>6187750</v>
      </c>
    </row>
    <row r="23" spans="1:27" ht="13.5">
      <c r="A23" s="138" t="s">
        <v>92</v>
      </c>
      <c r="B23" s="136"/>
      <c r="C23" s="155">
        <v>3320088</v>
      </c>
      <c r="D23" s="155"/>
      <c r="E23" s="156">
        <v>13837971</v>
      </c>
      <c r="F23" s="60">
        <v>13837971</v>
      </c>
      <c r="G23" s="60">
        <v>1231432</v>
      </c>
      <c r="H23" s="60">
        <v>1231271</v>
      </c>
      <c r="I23" s="60">
        <v>1230382</v>
      </c>
      <c r="J23" s="60">
        <v>3693085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3693085</v>
      </c>
      <c r="X23" s="60">
        <v>3459493</v>
      </c>
      <c r="Y23" s="60">
        <v>233592</v>
      </c>
      <c r="Z23" s="140">
        <v>6.75</v>
      </c>
      <c r="AA23" s="155">
        <v>13837971</v>
      </c>
    </row>
    <row r="24" spans="1:27" ht="13.5">
      <c r="A24" s="135" t="s">
        <v>93</v>
      </c>
      <c r="B24" s="142" t="s">
        <v>94</v>
      </c>
      <c r="C24" s="153">
        <v>934974</v>
      </c>
      <c r="D24" s="153"/>
      <c r="E24" s="154">
        <v>575289</v>
      </c>
      <c r="F24" s="100">
        <v>575289</v>
      </c>
      <c r="G24" s="100">
        <v>89763</v>
      </c>
      <c r="H24" s="100">
        <v>57094</v>
      </c>
      <c r="I24" s="100">
        <v>20961</v>
      </c>
      <c r="J24" s="100">
        <v>167818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167818</v>
      </c>
      <c r="X24" s="100">
        <v>143822</v>
      </c>
      <c r="Y24" s="100">
        <v>23996</v>
      </c>
      <c r="Z24" s="137">
        <v>16.68</v>
      </c>
      <c r="AA24" s="153">
        <v>575289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181760256</v>
      </c>
      <c r="D25" s="168">
        <f>+D5+D9+D15+D19+D24</f>
        <v>0</v>
      </c>
      <c r="E25" s="169">
        <f t="shared" si="4"/>
        <v>234914286</v>
      </c>
      <c r="F25" s="73">
        <f t="shared" si="4"/>
        <v>234914286</v>
      </c>
      <c r="G25" s="73">
        <f t="shared" si="4"/>
        <v>69781336</v>
      </c>
      <c r="H25" s="73">
        <f t="shared" si="4"/>
        <v>13875523</v>
      </c>
      <c r="I25" s="73">
        <f t="shared" si="4"/>
        <v>14646768</v>
      </c>
      <c r="J25" s="73">
        <f t="shared" si="4"/>
        <v>98303627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98303627</v>
      </c>
      <c r="X25" s="73">
        <f t="shared" si="4"/>
        <v>58728573</v>
      </c>
      <c r="Y25" s="73">
        <f t="shared" si="4"/>
        <v>39575054</v>
      </c>
      <c r="Z25" s="170">
        <f>+IF(X25&lt;&gt;0,+(Y25/X25)*100,0)</f>
        <v>67.38637085563104</v>
      </c>
      <c r="AA25" s="168">
        <f>+AA5+AA9+AA15+AA19+AA24</f>
        <v>234914286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3137629</v>
      </c>
      <c r="D28" s="153">
        <f>SUM(D29:D31)</f>
        <v>0</v>
      </c>
      <c r="E28" s="154">
        <f t="shared" si="5"/>
        <v>47402057</v>
      </c>
      <c r="F28" s="100">
        <f t="shared" si="5"/>
        <v>47402057</v>
      </c>
      <c r="G28" s="100">
        <f t="shared" si="5"/>
        <v>11168634</v>
      </c>
      <c r="H28" s="100">
        <f t="shared" si="5"/>
        <v>6432937</v>
      </c>
      <c r="I28" s="100">
        <f t="shared" si="5"/>
        <v>3970788</v>
      </c>
      <c r="J28" s="100">
        <f t="shared" si="5"/>
        <v>21572359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21572359</v>
      </c>
      <c r="X28" s="100">
        <f t="shared" si="5"/>
        <v>11850515</v>
      </c>
      <c r="Y28" s="100">
        <f t="shared" si="5"/>
        <v>9721844</v>
      </c>
      <c r="Z28" s="137">
        <f>+IF(X28&lt;&gt;0,+(Y28/X28)*100,0)</f>
        <v>82.03731230246112</v>
      </c>
      <c r="AA28" s="153">
        <f>SUM(AA29:AA31)</f>
        <v>47402057</v>
      </c>
    </row>
    <row r="29" spans="1:27" ht="13.5">
      <c r="A29" s="138" t="s">
        <v>75</v>
      </c>
      <c r="B29" s="136"/>
      <c r="C29" s="155">
        <v>-12276861</v>
      </c>
      <c r="D29" s="155"/>
      <c r="E29" s="156">
        <v>18590666</v>
      </c>
      <c r="F29" s="60">
        <v>18590666</v>
      </c>
      <c r="G29" s="60">
        <v>1063564</v>
      </c>
      <c r="H29" s="60">
        <v>3726659</v>
      </c>
      <c r="I29" s="60">
        <v>1119323</v>
      </c>
      <c r="J29" s="60">
        <v>5909546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5909546</v>
      </c>
      <c r="X29" s="60">
        <v>4647667</v>
      </c>
      <c r="Y29" s="60">
        <v>1261879</v>
      </c>
      <c r="Z29" s="140">
        <v>27.15</v>
      </c>
      <c r="AA29" s="155">
        <v>18590666</v>
      </c>
    </row>
    <row r="30" spans="1:27" ht="13.5">
      <c r="A30" s="138" t="s">
        <v>76</v>
      </c>
      <c r="B30" s="136"/>
      <c r="C30" s="157">
        <v>6028067</v>
      </c>
      <c r="D30" s="157"/>
      <c r="E30" s="158">
        <v>16959629</v>
      </c>
      <c r="F30" s="159">
        <v>16959629</v>
      </c>
      <c r="G30" s="159">
        <v>9237796</v>
      </c>
      <c r="H30" s="159">
        <v>1957217</v>
      </c>
      <c r="I30" s="159">
        <v>2164329</v>
      </c>
      <c r="J30" s="159">
        <v>13359342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13359342</v>
      </c>
      <c r="X30" s="159">
        <v>4239907</v>
      </c>
      <c r="Y30" s="159">
        <v>9119435</v>
      </c>
      <c r="Z30" s="141">
        <v>215.09</v>
      </c>
      <c r="AA30" s="157">
        <v>16959629</v>
      </c>
    </row>
    <row r="31" spans="1:27" ht="13.5">
      <c r="A31" s="138" t="s">
        <v>77</v>
      </c>
      <c r="B31" s="136"/>
      <c r="C31" s="155">
        <v>9386423</v>
      </c>
      <c r="D31" s="155"/>
      <c r="E31" s="156">
        <v>11851762</v>
      </c>
      <c r="F31" s="60">
        <v>11851762</v>
      </c>
      <c r="G31" s="60">
        <v>867274</v>
      </c>
      <c r="H31" s="60">
        <v>749061</v>
      </c>
      <c r="I31" s="60">
        <v>687136</v>
      </c>
      <c r="J31" s="60">
        <v>2303471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2303471</v>
      </c>
      <c r="X31" s="60">
        <v>2962941</v>
      </c>
      <c r="Y31" s="60">
        <v>-659470</v>
      </c>
      <c r="Z31" s="140">
        <v>-22.26</v>
      </c>
      <c r="AA31" s="155">
        <v>11851762</v>
      </c>
    </row>
    <row r="32" spans="1:27" ht="13.5">
      <c r="A32" s="135" t="s">
        <v>78</v>
      </c>
      <c r="B32" s="136"/>
      <c r="C32" s="153">
        <f aca="true" t="shared" si="6" ref="C32:Y32">SUM(C33:C37)</f>
        <v>12169346</v>
      </c>
      <c r="D32" s="153">
        <f>SUM(D33:D37)</f>
        <v>0</v>
      </c>
      <c r="E32" s="154">
        <f t="shared" si="6"/>
        <v>13666216</v>
      </c>
      <c r="F32" s="100">
        <f t="shared" si="6"/>
        <v>13666216</v>
      </c>
      <c r="G32" s="100">
        <f t="shared" si="6"/>
        <v>922900</v>
      </c>
      <c r="H32" s="100">
        <f t="shared" si="6"/>
        <v>1230680</v>
      </c>
      <c r="I32" s="100">
        <f t="shared" si="6"/>
        <v>1184216</v>
      </c>
      <c r="J32" s="100">
        <f t="shared" si="6"/>
        <v>3337796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3337796</v>
      </c>
      <c r="X32" s="100">
        <f t="shared" si="6"/>
        <v>3416556</v>
      </c>
      <c r="Y32" s="100">
        <f t="shared" si="6"/>
        <v>-78760</v>
      </c>
      <c r="Z32" s="137">
        <f>+IF(X32&lt;&gt;0,+(Y32/X32)*100,0)</f>
        <v>-2.3052453991680513</v>
      </c>
      <c r="AA32" s="153">
        <f>SUM(AA33:AA37)</f>
        <v>13666216</v>
      </c>
    </row>
    <row r="33" spans="1:27" ht="13.5">
      <c r="A33" s="138" t="s">
        <v>79</v>
      </c>
      <c r="B33" s="136"/>
      <c r="C33" s="155">
        <v>5000947</v>
      </c>
      <c r="D33" s="155"/>
      <c r="E33" s="156">
        <v>5907010</v>
      </c>
      <c r="F33" s="60">
        <v>5907010</v>
      </c>
      <c r="G33" s="60">
        <v>328426</v>
      </c>
      <c r="H33" s="60">
        <v>602926</v>
      </c>
      <c r="I33" s="60">
        <v>556903</v>
      </c>
      <c r="J33" s="60">
        <v>1488255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1488255</v>
      </c>
      <c r="X33" s="60">
        <v>1476753</v>
      </c>
      <c r="Y33" s="60">
        <v>11502</v>
      </c>
      <c r="Z33" s="140">
        <v>0.78</v>
      </c>
      <c r="AA33" s="155">
        <v>5907010</v>
      </c>
    </row>
    <row r="34" spans="1:27" ht="13.5">
      <c r="A34" s="138" t="s">
        <v>80</v>
      </c>
      <c r="B34" s="136"/>
      <c r="C34" s="155">
        <v>5440575</v>
      </c>
      <c r="D34" s="155"/>
      <c r="E34" s="156">
        <v>5736124</v>
      </c>
      <c r="F34" s="60">
        <v>5736124</v>
      </c>
      <c r="G34" s="60">
        <v>477424</v>
      </c>
      <c r="H34" s="60">
        <v>454016</v>
      </c>
      <c r="I34" s="60">
        <v>425784</v>
      </c>
      <c r="J34" s="60">
        <v>1357224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1357224</v>
      </c>
      <c r="X34" s="60">
        <v>1434031</v>
      </c>
      <c r="Y34" s="60">
        <v>-76807</v>
      </c>
      <c r="Z34" s="140">
        <v>-5.36</v>
      </c>
      <c r="AA34" s="155">
        <v>5736124</v>
      </c>
    </row>
    <row r="35" spans="1:27" ht="13.5">
      <c r="A35" s="138" t="s">
        <v>81</v>
      </c>
      <c r="B35" s="136"/>
      <c r="C35" s="155">
        <v>644016</v>
      </c>
      <c r="D35" s="155"/>
      <c r="E35" s="156">
        <v>694782</v>
      </c>
      <c r="F35" s="60">
        <v>694782</v>
      </c>
      <c r="G35" s="60">
        <v>12835</v>
      </c>
      <c r="H35" s="60">
        <v>66847</v>
      </c>
      <c r="I35" s="60">
        <v>59701</v>
      </c>
      <c r="J35" s="60">
        <v>139383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139383</v>
      </c>
      <c r="X35" s="60">
        <v>173696</v>
      </c>
      <c r="Y35" s="60">
        <v>-34313</v>
      </c>
      <c r="Z35" s="140">
        <v>-19.75</v>
      </c>
      <c r="AA35" s="155">
        <v>694782</v>
      </c>
    </row>
    <row r="36" spans="1:27" ht="13.5">
      <c r="A36" s="138" t="s">
        <v>82</v>
      </c>
      <c r="B36" s="136"/>
      <c r="C36" s="155">
        <v>832917</v>
      </c>
      <c r="D36" s="155"/>
      <c r="E36" s="156">
        <v>1011846</v>
      </c>
      <c r="F36" s="60">
        <v>1011846</v>
      </c>
      <c r="G36" s="60">
        <v>85077</v>
      </c>
      <c r="H36" s="60">
        <v>81359</v>
      </c>
      <c r="I36" s="60">
        <v>84206</v>
      </c>
      <c r="J36" s="60">
        <v>250642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250642</v>
      </c>
      <c r="X36" s="60">
        <v>252962</v>
      </c>
      <c r="Y36" s="60">
        <v>-2320</v>
      </c>
      <c r="Z36" s="140">
        <v>-0.92</v>
      </c>
      <c r="AA36" s="155">
        <v>1011846</v>
      </c>
    </row>
    <row r="37" spans="1:27" ht="13.5">
      <c r="A37" s="138" t="s">
        <v>83</v>
      </c>
      <c r="B37" s="136"/>
      <c r="C37" s="157">
        <v>250891</v>
      </c>
      <c r="D37" s="157"/>
      <c r="E37" s="158">
        <v>316454</v>
      </c>
      <c r="F37" s="159">
        <v>316454</v>
      </c>
      <c r="G37" s="159">
        <v>19138</v>
      </c>
      <c r="H37" s="159">
        <v>25532</v>
      </c>
      <c r="I37" s="159">
        <v>57622</v>
      </c>
      <c r="J37" s="159">
        <v>102292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102292</v>
      </c>
      <c r="X37" s="159">
        <v>79114</v>
      </c>
      <c r="Y37" s="159">
        <v>23178</v>
      </c>
      <c r="Z37" s="141">
        <v>29.3</v>
      </c>
      <c r="AA37" s="157">
        <v>316454</v>
      </c>
    </row>
    <row r="38" spans="1:27" ht="13.5">
      <c r="A38" s="135" t="s">
        <v>84</v>
      </c>
      <c r="B38" s="142"/>
      <c r="C38" s="153">
        <f aca="true" t="shared" si="7" ref="C38:Y38">SUM(C39:C41)</f>
        <v>16170455</v>
      </c>
      <c r="D38" s="153">
        <f>SUM(D39:D41)</f>
        <v>0</v>
      </c>
      <c r="E38" s="154">
        <f t="shared" si="7"/>
        <v>73914031</v>
      </c>
      <c r="F38" s="100">
        <f t="shared" si="7"/>
        <v>73914031</v>
      </c>
      <c r="G38" s="100">
        <f t="shared" si="7"/>
        <v>1488289</v>
      </c>
      <c r="H38" s="100">
        <f t="shared" si="7"/>
        <v>1821166</v>
      </c>
      <c r="I38" s="100">
        <f t="shared" si="7"/>
        <v>1578060</v>
      </c>
      <c r="J38" s="100">
        <f t="shared" si="7"/>
        <v>4887515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4887515</v>
      </c>
      <c r="X38" s="100">
        <f t="shared" si="7"/>
        <v>18478508</v>
      </c>
      <c r="Y38" s="100">
        <f t="shared" si="7"/>
        <v>-13590993</v>
      </c>
      <c r="Z38" s="137">
        <f>+IF(X38&lt;&gt;0,+(Y38/X38)*100,0)</f>
        <v>-73.55027256529586</v>
      </c>
      <c r="AA38" s="153">
        <f>SUM(AA39:AA41)</f>
        <v>73914031</v>
      </c>
    </row>
    <row r="39" spans="1:27" ht="13.5">
      <c r="A39" s="138" t="s">
        <v>85</v>
      </c>
      <c r="B39" s="136"/>
      <c r="C39" s="155">
        <v>6867581</v>
      </c>
      <c r="D39" s="155"/>
      <c r="E39" s="156">
        <v>9559577</v>
      </c>
      <c r="F39" s="60">
        <v>9559577</v>
      </c>
      <c r="G39" s="60">
        <v>639643</v>
      </c>
      <c r="H39" s="60">
        <v>921768</v>
      </c>
      <c r="I39" s="60">
        <v>758350</v>
      </c>
      <c r="J39" s="60">
        <v>2319761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2319761</v>
      </c>
      <c r="X39" s="60">
        <v>2389894</v>
      </c>
      <c r="Y39" s="60">
        <v>-70133</v>
      </c>
      <c r="Z39" s="140">
        <v>-2.93</v>
      </c>
      <c r="AA39" s="155">
        <v>9559577</v>
      </c>
    </row>
    <row r="40" spans="1:27" ht="13.5">
      <c r="A40" s="138" t="s">
        <v>86</v>
      </c>
      <c r="B40" s="136"/>
      <c r="C40" s="155">
        <v>9302874</v>
      </c>
      <c r="D40" s="155"/>
      <c r="E40" s="156">
        <v>64354454</v>
      </c>
      <c r="F40" s="60">
        <v>64354454</v>
      </c>
      <c r="G40" s="60">
        <v>848646</v>
      </c>
      <c r="H40" s="60">
        <v>899398</v>
      </c>
      <c r="I40" s="60">
        <v>819710</v>
      </c>
      <c r="J40" s="60">
        <v>2567754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2567754</v>
      </c>
      <c r="X40" s="60">
        <v>16088614</v>
      </c>
      <c r="Y40" s="60">
        <v>-13520860</v>
      </c>
      <c r="Z40" s="140">
        <v>-84.04</v>
      </c>
      <c r="AA40" s="155">
        <v>64354454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153732269</v>
      </c>
      <c r="D42" s="153">
        <f>SUM(D43:D46)</f>
        <v>0</v>
      </c>
      <c r="E42" s="154">
        <f t="shared" si="8"/>
        <v>106455941</v>
      </c>
      <c r="F42" s="100">
        <f t="shared" si="8"/>
        <v>106455941</v>
      </c>
      <c r="G42" s="100">
        <f t="shared" si="8"/>
        <v>8700215</v>
      </c>
      <c r="H42" s="100">
        <f t="shared" si="8"/>
        <v>4656277</v>
      </c>
      <c r="I42" s="100">
        <f t="shared" si="8"/>
        <v>10751465</v>
      </c>
      <c r="J42" s="100">
        <f t="shared" si="8"/>
        <v>24107957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24107957</v>
      </c>
      <c r="X42" s="100">
        <f t="shared" si="8"/>
        <v>26613986</v>
      </c>
      <c r="Y42" s="100">
        <f t="shared" si="8"/>
        <v>-2506029</v>
      </c>
      <c r="Z42" s="137">
        <f>+IF(X42&lt;&gt;0,+(Y42/X42)*100,0)</f>
        <v>-9.416210709662206</v>
      </c>
      <c r="AA42" s="153">
        <f>SUM(AA43:AA46)</f>
        <v>106455941</v>
      </c>
    </row>
    <row r="43" spans="1:27" ht="13.5">
      <c r="A43" s="138" t="s">
        <v>89</v>
      </c>
      <c r="B43" s="136"/>
      <c r="C43" s="155">
        <v>51483010</v>
      </c>
      <c r="D43" s="155"/>
      <c r="E43" s="156">
        <v>62560078</v>
      </c>
      <c r="F43" s="60">
        <v>62560078</v>
      </c>
      <c r="G43" s="60">
        <v>6896613</v>
      </c>
      <c r="H43" s="60">
        <v>873271</v>
      </c>
      <c r="I43" s="60">
        <v>7539249</v>
      </c>
      <c r="J43" s="60">
        <v>15309133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15309133</v>
      </c>
      <c r="X43" s="60">
        <v>15640020</v>
      </c>
      <c r="Y43" s="60">
        <v>-330887</v>
      </c>
      <c r="Z43" s="140">
        <v>-2.12</v>
      </c>
      <c r="AA43" s="155">
        <v>62560078</v>
      </c>
    </row>
    <row r="44" spans="1:27" ht="13.5">
      <c r="A44" s="138" t="s">
        <v>90</v>
      </c>
      <c r="B44" s="136"/>
      <c r="C44" s="155">
        <v>41407270</v>
      </c>
      <c r="D44" s="155"/>
      <c r="E44" s="156">
        <v>24863696</v>
      </c>
      <c r="F44" s="60">
        <v>24863696</v>
      </c>
      <c r="G44" s="60">
        <v>834534</v>
      </c>
      <c r="H44" s="60">
        <v>2211403</v>
      </c>
      <c r="I44" s="60">
        <v>2054552</v>
      </c>
      <c r="J44" s="60">
        <v>5100489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5100489</v>
      </c>
      <c r="X44" s="60">
        <v>6215924</v>
      </c>
      <c r="Y44" s="60">
        <v>-1115435</v>
      </c>
      <c r="Z44" s="140">
        <v>-17.94</v>
      </c>
      <c r="AA44" s="155">
        <v>24863696</v>
      </c>
    </row>
    <row r="45" spans="1:27" ht="13.5">
      <c r="A45" s="138" t="s">
        <v>91</v>
      </c>
      <c r="B45" s="136"/>
      <c r="C45" s="157">
        <v>41014160</v>
      </c>
      <c r="D45" s="157"/>
      <c r="E45" s="158">
        <v>11744928</v>
      </c>
      <c r="F45" s="159">
        <v>11744928</v>
      </c>
      <c r="G45" s="159">
        <v>313361</v>
      </c>
      <c r="H45" s="159">
        <v>1001793</v>
      </c>
      <c r="I45" s="159">
        <v>439768</v>
      </c>
      <c r="J45" s="159">
        <v>1754922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1754922</v>
      </c>
      <c r="X45" s="159">
        <v>2936232</v>
      </c>
      <c r="Y45" s="159">
        <v>-1181310</v>
      </c>
      <c r="Z45" s="141">
        <v>-40.23</v>
      </c>
      <c r="AA45" s="157">
        <v>11744928</v>
      </c>
    </row>
    <row r="46" spans="1:27" ht="13.5">
      <c r="A46" s="138" t="s">
        <v>92</v>
      </c>
      <c r="B46" s="136"/>
      <c r="C46" s="155">
        <v>19827829</v>
      </c>
      <c r="D46" s="155"/>
      <c r="E46" s="156">
        <v>7287239</v>
      </c>
      <c r="F46" s="60">
        <v>7287239</v>
      </c>
      <c r="G46" s="60">
        <v>655707</v>
      </c>
      <c r="H46" s="60">
        <v>569810</v>
      </c>
      <c r="I46" s="60">
        <v>717896</v>
      </c>
      <c r="J46" s="60">
        <v>1943413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1943413</v>
      </c>
      <c r="X46" s="60">
        <v>1821810</v>
      </c>
      <c r="Y46" s="60">
        <v>121603</v>
      </c>
      <c r="Z46" s="140">
        <v>6.67</v>
      </c>
      <c r="AA46" s="155">
        <v>7287239</v>
      </c>
    </row>
    <row r="47" spans="1:27" ht="13.5">
      <c r="A47" s="135" t="s">
        <v>93</v>
      </c>
      <c r="B47" s="142" t="s">
        <v>94</v>
      </c>
      <c r="C47" s="153">
        <v>2454504</v>
      </c>
      <c r="D47" s="153"/>
      <c r="E47" s="154">
        <v>3427341</v>
      </c>
      <c r="F47" s="100">
        <v>3427341</v>
      </c>
      <c r="G47" s="100">
        <v>222995</v>
      </c>
      <c r="H47" s="100">
        <v>444976</v>
      </c>
      <c r="I47" s="100">
        <v>219437</v>
      </c>
      <c r="J47" s="100">
        <v>887408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887408</v>
      </c>
      <c r="X47" s="100">
        <v>856835</v>
      </c>
      <c r="Y47" s="100">
        <v>30573</v>
      </c>
      <c r="Z47" s="137">
        <v>3.57</v>
      </c>
      <c r="AA47" s="153">
        <v>3427341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187664203</v>
      </c>
      <c r="D48" s="168">
        <f>+D28+D32+D38+D42+D47</f>
        <v>0</v>
      </c>
      <c r="E48" s="169">
        <f t="shared" si="9"/>
        <v>244865586</v>
      </c>
      <c r="F48" s="73">
        <f t="shared" si="9"/>
        <v>244865586</v>
      </c>
      <c r="G48" s="73">
        <f t="shared" si="9"/>
        <v>22503033</v>
      </c>
      <c r="H48" s="73">
        <f t="shared" si="9"/>
        <v>14586036</v>
      </c>
      <c r="I48" s="73">
        <f t="shared" si="9"/>
        <v>17703966</v>
      </c>
      <c r="J48" s="73">
        <f t="shared" si="9"/>
        <v>54793035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54793035</v>
      </c>
      <c r="X48" s="73">
        <f t="shared" si="9"/>
        <v>61216400</v>
      </c>
      <c r="Y48" s="73">
        <f t="shared" si="9"/>
        <v>-6423365</v>
      </c>
      <c r="Z48" s="170">
        <f>+IF(X48&lt;&gt;0,+(Y48/X48)*100,0)</f>
        <v>-10.492882626224345</v>
      </c>
      <c r="AA48" s="168">
        <f>+AA28+AA32+AA38+AA42+AA47</f>
        <v>244865586</v>
      </c>
    </row>
    <row r="49" spans="1:27" ht="13.5">
      <c r="A49" s="148" t="s">
        <v>49</v>
      </c>
      <c r="B49" s="149"/>
      <c r="C49" s="171">
        <f aca="true" t="shared" si="10" ref="C49:Y49">+C25-C48</f>
        <v>-5903947</v>
      </c>
      <c r="D49" s="171">
        <f>+D25-D48</f>
        <v>0</v>
      </c>
      <c r="E49" s="172">
        <f t="shared" si="10"/>
        <v>-9951300</v>
      </c>
      <c r="F49" s="173">
        <f t="shared" si="10"/>
        <v>-9951300</v>
      </c>
      <c r="G49" s="173">
        <f t="shared" si="10"/>
        <v>47278303</v>
      </c>
      <c r="H49" s="173">
        <f t="shared" si="10"/>
        <v>-710513</v>
      </c>
      <c r="I49" s="173">
        <f t="shared" si="10"/>
        <v>-3057198</v>
      </c>
      <c r="J49" s="173">
        <f t="shared" si="10"/>
        <v>43510592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43510592</v>
      </c>
      <c r="X49" s="173">
        <f>IF(F25=F48,0,X25-X48)</f>
        <v>-2487827</v>
      </c>
      <c r="Y49" s="173">
        <f t="shared" si="10"/>
        <v>45998419</v>
      </c>
      <c r="Z49" s="174">
        <f>+IF(X49&lt;&gt;0,+(Y49/X49)*100,0)</f>
        <v>-1848.9396167820353</v>
      </c>
      <c r="AA49" s="171">
        <f>+AA25-AA48</f>
        <v>-9951300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21784091</v>
      </c>
      <c r="D5" s="155">
        <v>0</v>
      </c>
      <c r="E5" s="156">
        <v>21900000</v>
      </c>
      <c r="F5" s="60">
        <v>21900000</v>
      </c>
      <c r="G5" s="60">
        <v>23347493</v>
      </c>
      <c r="H5" s="60">
        <v>918</v>
      </c>
      <c r="I5" s="60">
        <v>0</v>
      </c>
      <c r="J5" s="60">
        <v>23348411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23348411</v>
      </c>
      <c r="X5" s="60">
        <v>5475000</v>
      </c>
      <c r="Y5" s="60">
        <v>17873411</v>
      </c>
      <c r="Z5" s="140">
        <v>326.45</v>
      </c>
      <c r="AA5" s="155">
        <v>21900000</v>
      </c>
    </row>
    <row r="6" spans="1:27" ht="13.5">
      <c r="A6" s="181" t="s">
        <v>102</v>
      </c>
      <c r="B6" s="182"/>
      <c r="C6" s="155">
        <v>808646</v>
      </c>
      <c r="D6" s="155">
        <v>0</v>
      </c>
      <c r="E6" s="156">
        <v>848000</v>
      </c>
      <c r="F6" s="60">
        <v>848000</v>
      </c>
      <c r="G6" s="60">
        <v>98654</v>
      </c>
      <c r="H6" s="60">
        <v>98828</v>
      </c>
      <c r="I6" s="60">
        <v>44580</v>
      </c>
      <c r="J6" s="60">
        <v>242062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242062</v>
      </c>
      <c r="X6" s="60">
        <v>212000</v>
      </c>
      <c r="Y6" s="60">
        <v>30062</v>
      </c>
      <c r="Z6" s="140">
        <v>14.18</v>
      </c>
      <c r="AA6" s="155">
        <v>848000</v>
      </c>
    </row>
    <row r="7" spans="1:27" ht="13.5">
      <c r="A7" s="183" t="s">
        <v>103</v>
      </c>
      <c r="B7" s="182"/>
      <c r="C7" s="155">
        <v>46550175</v>
      </c>
      <c r="D7" s="155">
        <v>0</v>
      </c>
      <c r="E7" s="156">
        <v>79228800</v>
      </c>
      <c r="F7" s="60">
        <v>79228800</v>
      </c>
      <c r="G7" s="60">
        <v>6149524</v>
      </c>
      <c r="H7" s="60">
        <v>9531404</v>
      </c>
      <c r="I7" s="60">
        <v>7107404</v>
      </c>
      <c r="J7" s="60">
        <v>22788332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22788332</v>
      </c>
      <c r="X7" s="60">
        <v>19807200</v>
      </c>
      <c r="Y7" s="60">
        <v>2981132</v>
      </c>
      <c r="Z7" s="140">
        <v>15.05</v>
      </c>
      <c r="AA7" s="155">
        <v>79228800</v>
      </c>
    </row>
    <row r="8" spans="1:27" ht="13.5">
      <c r="A8" s="183" t="s">
        <v>104</v>
      </c>
      <c r="B8" s="182"/>
      <c r="C8" s="155">
        <v>22413996</v>
      </c>
      <c r="D8" s="155">
        <v>0</v>
      </c>
      <c r="E8" s="156">
        <v>22003752</v>
      </c>
      <c r="F8" s="60">
        <v>22003752</v>
      </c>
      <c r="G8" s="60">
        <v>1543041</v>
      </c>
      <c r="H8" s="60">
        <v>611308</v>
      </c>
      <c r="I8" s="60">
        <v>6026230</v>
      </c>
      <c r="J8" s="60">
        <v>8180579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8180579</v>
      </c>
      <c r="X8" s="60">
        <v>5500938</v>
      </c>
      <c r="Y8" s="60">
        <v>2679641</v>
      </c>
      <c r="Z8" s="140">
        <v>48.71</v>
      </c>
      <c r="AA8" s="155">
        <v>22003752</v>
      </c>
    </row>
    <row r="9" spans="1:27" ht="13.5">
      <c r="A9" s="183" t="s">
        <v>105</v>
      </c>
      <c r="B9" s="182"/>
      <c r="C9" s="155">
        <v>16828973</v>
      </c>
      <c r="D9" s="155">
        <v>0</v>
      </c>
      <c r="E9" s="156">
        <v>6187750</v>
      </c>
      <c r="F9" s="60">
        <v>6187750</v>
      </c>
      <c r="G9" s="60">
        <v>17804450</v>
      </c>
      <c r="H9" s="60">
        <v>-1927</v>
      </c>
      <c r="I9" s="60">
        <v>8011</v>
      </c>
      <c r="J9" s="60">
        <v>17810534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17810534</v>
      </c>
      <c r="X9" s="60">
        <v>1546938</v>
      </c>
      <c r="Y9" s="60">
        <v>16263596</v>
      </c>
      <c r="Z9" s="140">
        <v>1051.34</v>
      </c>
      <c r="AA9" s="155">
        <v>6187750</v>
      </c>
    </row>
    <row r="10" spans="1:27" ht="13.5">
      <c r="A10" s="183" t="s">
        <v>106</v>
      </c>
      <c r="B10" s="182"/>
      <c r="C10" s="155">
        <v>2315913</v>
      </c>
      <c r="D10" s="155">
        <v>0</v>
      </c>
      <c r="E10" s="156">
        <v>13830659</v>
      </c>
      <c r="F10" s="54">
        <v>13830659</v>
      </c>
      <c r="G10" s="54">
        <v>1230558</v>
      </c>
      <c r="H10" s="54">
        <v>1230979</v>
      </c>
      <c r="I10" s="54">
        <v>1230838</v>
      </c>
      <c r="J10" s="54">
        <v>3692375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3692375</v>
      </c>
      <c r="X10" s="54">
        <v>3457665</v>
      </c>
      <c r="Y10" s="54">
        <v>234710</v>
      </c>
      <c r="Z10" s="184">
        <v>6.79</v>
      </c>
      <c r="AA10" s="130">
        <v>13830659</v>
      </c>
    </row>
    <row r="11" spans="1:27" ht="13.5">
      <c r="A11" s="183" t="s">
        <v>107</v>
      </c>
      <c r="B11" s="185"/>
      <c r="C11" s="155">
        <v>172178</v>
      </c>
      <c r="D11" s="155">
        <v>0</v>
      </c>
      <c r="E11" s="156">
        <v>225786</v>
      </c>
      <c r="F11" s="60">
        <v>225786</v>
      </c>
      <c r="G11" s="60">
        <v>14906</v>
      </c>
      <c r="H11" s="60">
        <v>12818</v>
      </c>
      <c r="I11" s="60">
        <v>12392</v>
      </c>
      <c r="J11" s="60">
        <v>40116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40116</v>
      </c>
      <c r="X11" s="60">
        <v>56447</v>
      </c>
      <c r="Y11" s="60">
        <v>-16331</v>
      </c>
      <c r="Z11" s="140">
        <v>-28.93</v>
      </c>
      <c r="AA11" s="155">
        <v>225786</v>
      </c>
    </row>
    <row r="12" spans="1:27" ht="13.5">
      <c r="A12" s="183" t="s">
        <v>108</v>
      </c>
      <c r="B12" s="185"/>
      <c r="C12" s="155">
        <v>1779022</v>
      </c>
      <c r="D12" s="155">
        <v>0</v>
      </c>
      <c r="E12" s="156">
        <v>1653874</v>
      </c>
      <c r="F12" s="60">
        <v>1653874</v>
      </c>
      <c r="G12" s="60">
        <v>167511</v>
      </c>
      <c r="H12" s="60">
        <v>147385</v>
      </c>
      <c r="I12" s="60">
        <v>109799</v>
      </c>
      <c r="J12" s="60">
        <v>424695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424695</v>
      </c>
      <c r="X12" s="60">
        <v>413469</v>
      </c>
      <c r="Y12" s="60">
        <v>11226</v>
      </c>
      <c r="Z12" s="140">
        <v>2.72</v>
      </c>
      <c r="AA12" s="155">
        <v>1653874</v>
      </c>
    </row>
    <row r="13" spans="1:27" ht="13.5">
      <c r="A13" s="181" t="s">
        <v>109</v>
      </c>
      <c r="B13" s="185"/>
      <c r="C13" s="155">
        <v>854626</v>
      </c>
      <c r="D13" s="155">
        <v>0</v>
      </c>
      <c r="E13" s="156">
        <v>80262</v>
      </c>
      <c r="F13" s="60">
        <v>80262</v>
      </c>
      <c r="G13" s="60">
        <v>12277</v>
      </c>
      <c r="H13" s="60">
        <v>7140</v>
      </c>
      <c r="I13" s="60">
        <v>0</v>
      </c>
      <c r="J13" s="60">
        <v>19417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19417</v>
      </c>
      <c r="X13" s="60">
        <v>20066</v>
      </c>
      <c r="Y13" s="60">
        <v>-649</v>
      </c>
      <c r="Z13" s="140">
        <v>-3.23</v>
      </c>
      <c r="AA13" s="155">
        <v>80262</v>
      </c>
    </row>
    <row r="14" spans="1:27" ht="13.5">
      <c r="A14" s="181" t="s">
        <v>110</v>
      </c>
      <c r="B14" s="185"/>
      <c r="C14" s="155">
        <v>5893644</v>
      </c>
      <c r="D14" s="155">
        <v>0</v>
      </c>
      <c r="E14" s="156">
        <v>6890000</v>
      </c>
      <c r="F14" s="60">
        <v>6890000</v>
      </c>
      <c r="G14" s="60">
        <v>654993</v>
      </c>
      <c r="H14" s="60">
        <v>665079</v>
      </c>
      <c r="I14" s="60">
        <v>52336</v>
      </c>
      <c r="J14" s="60">
        <v>1372408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1372408</v>
      </c>
      <c r="X14" s="60">
        <v>1722500</v>
      </c>
      <c r="Y14" s="60">
        <v>-350092</v>
      </c>
      <c r="Z14" s="140">
        <v>-20.32</v>
      </c>
      <c r="AA14" s="155">
        <v>6890000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176704</v>
      </c>
      <c r="D16" s="155">
        <v>0</v>
      </c>
      <c r="E16" s="156">
        <v>119262</v>
      </c>
      <c r="F16" s="60">
        <v>119262</v>
      </c>
      <c r="G16" s="60">
        <v>38250</v>
      </c>
      <c r="H16" s="60">
        <v>14338</v>
      </c>
      <c r="I16" s="60">
        <v>14773</v>
      </c>
      <c r="J16" s="60">
        <v>67361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67361</v>
      </c>
      <c r="X16" s="60">
        <v>29816</v>
      </c>
      <c r="Y16" s="60">
        <v>37545</v>
      </c>
      <c r="Z16" s="140">
        <v>125.92</v>
      </c>
      <c r="AA16" s="155">
        <v>119262</v>
      </c>
    </row>
    <row r="17" spans="1:27" ht="13.5">
      <c r="A17" s="181" t="s">
        <v>113</v>
      </c>
      <c r="B17" s="185"/>
      <c r="C17" s="155">
        <v>2630806</v>
      </c>
      <c r="D17" s="155">
        <v>0</v>
      </c>
      <c r="E17" s="156">
        <v>3125525</v>
      </c>
      <c r="F17" s="60">
        <v>3125525</v>
      </c>
      <c r="G17" s="60">
        <v>214834</v>
      </c>
      <c r="H17" s="60">
        <v>256537</v>
      </c>
      <c r="I17" s="60">
        <v>14821</v>
      </c>
      <c r="J17" s="60">
        <v>486192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486192</v>
      </c>
      <c r="X17" s="60">
        <v>781381</v>
      </c>
      <c r="Y17" s="60">
        <v>-295189</v>
      </c>
      <c r="Z17" s="140">
        <v>-37.78</v>
      </c>
      <c r="AA17" s="155">
        <v>3125525</v>
      </c>
    </row>
    <row r="18" spans="1:27" ht="13.5">
      <c r="A18" s="183" t="s">
        <v>114</v>
      </c>
      <c r="B18" s="182"/>
      <c r="C18" s="155">
        <v>3859407</v>
      </c>
      <c r="D18" s="155">
        <v>0</v>
      </c>
      <c r="E18" s="156">
        <v>16214131</v>
      </c>
      <c r="F18" s="60">
        <v>16214131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4053533</v>
      </c>
      <c r="Y18" s="60">
        <v>-4053533</v>
      </c>
      <c r="Z18" s="140">
        <v>-100</v>
      </c>
      <c r="AA18" s="155">
        <v>16214131</v>
      </c>
    </row>
    <row r="19" spans="1:27" ht="13.5">
      <c r="A19" s="181" t="s">
        <v>34</v>
      </c>
      <c r="B19" s="185"/>
      <c r="C19" s="155">
        <v>51660003</v>
      </c>
      <c r="D19" s="155">
        <v>0</v>
      </c>
      <c r="E19" s="156">
        <v>46022000</v>
      </c>
      <c r="F19" s="60">
        <v>46022000</v>
      </c>
      <c r="G19" s="60">
        <v>18482400</v>
      </c>
      <c r="H19" s="60">
        <v>1180702</v>
      </c>
      <c r="I19" s="60">
        <v>-12267</v>
      </c>
      <c r="J19" s="60">
        <v>19650835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19650835</v>
      </c>
      <c r="X19" s="60">
        <v>11505500</v>
      </c>
      <c r="Y19" s="60">
        <v>8145335</v>
      </c>
      <c r="Z19" s="140">
        <v>70.8</v>
      </c>
      <c r="AA19" s="155">
        <v>46022000</v>
      </c>
    </row>
    <row r="20" spans="1:27" ht="13.5">
      <c r="A20" s="181" t="s">
        <v>35</v>
      </c>
      <c r="B20" s="185"/>
      <c r="C20" s="155">
        <v>1430957</v>
      </c>
      <c r="D20" s="155">
        <v>0</v>
      </c>
      <c r="E20" s="156">
        <v>2480485</v>
      </c>
      <c r="F20" s="54">
        <v>2480485</v>
      </c>
      <c r="G20" s="54">
        <v>22445</v>
      </c>
      <c r="H20" s="54">
        <v>120014</v>
      </c>
      <c r="I20" s="54">
        <v>37851</v>
      </c>
      <c r="J20" s="54">
        <v>180310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180310</v>
      </c>
      <c r="X20" s="54">
        <v>620121</v>
      </c>
      <c r="Y20" s="54">
        <v>-439811</v>
      </c>
      <c r="Z20" s="184">
        <v>-70.92</v>
      </c>
      <c r="AA20" s="130">
        <v>2480485</v>
      </c>
    </row>
    <row r="21" spans="1:27" ht="13.5">
      <c r="A21" s="181" t="s">
        <v>115</v>
      </c>
      <c r="B21" s="185"/>
      <c r="C21" s="155">
        <v>1115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179160256</v>
      </c>
      <c r="D22" s="188">
        <f>SUM(D5:D21)</f>
        <v>0</v>
      </c>
      <c r="E22" s="189">
        <f t="shared" si="0"/>
        <v>220810286</v>
      </c>
      <c r="F22" s="190">
        <f t="shared" si="0"/>
        <v>220810286</v>
      </c>
      <c r="G22" s="190">
        <f t="shared" si="0"/>
        <v>69781336</v>
      </c>
      <c r="H22" s="190">
        <f t="shared" si="0"/>
        <v>13875523</v>
      </c>
      <c r="I22" s="190">
        <f t="shared" si="0"/>
        <v>14646768</v>
      </c>
      <c r="J22" s="190">
        <f t="shared" si="0"/>
        <v>98303627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98303627</v>
      </c>
      <c r="X22" s="190">
        <f t="shared" si="0"/>
        <v>55202574</v>
      </c>
      <c r="Y22" s="190">
        <f t="shared" si="0"/>
        <v>43101053</v>
      </c>
      <c r="Z22" s="191">
        <f>+IF(X22&lt;&gt;0,+(Y22/X22)*100,0)</f>
        <v>78.07797694361136</v>
      </c>
      <c r="AA22" s="188">
        <f>SUM(AA5:AA21)</f>
        <v>220810286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56637313</v>
      </c>
      <c r="D25" s="155">
        <v>0</v>
      </c>
      <c r="E25" s="156">
        <v>66756852</v>
      </c>
      <c r="F25" s="60">
        <v>66756852</v>
      </c>
      <c r="G25" s="60">
        <v>4683958</v>
      </c>
      <c r="H25" s="60">
        <v>7645403</v>
      </c>
      <c r="I25" s="60">
        <v>5016144</v>
      </c>
      <c r="J25" s="60">
        <v>17345505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17345505</v>
      </c>
      <c r="X25" s="60">
        <v>16689213</v>
      </c>
      <c r="Y25" s="60">
        <v>656292</v>
      </c>
      <c r="Z25" s="140">
        <v>3.93</v>
      </c>
      <c r="AA25" s="155">
        <v>66756852</v>
      </c>
    </row>
    <row r="26" spans="1:27" ht="13.5">
      <c r="A26" s="183" t="s">
        <v>38</v>
      </c>
      <c r="B26" s="182"/>
      <c r="C26" s="155">
        <v>5954276</v>
      </c>
      <c r="D26" s="155">
        <v>0</v>
      </c>
      <c r="E26" s="156">
        <v>6219509</v>
      </c>
      <c r="F26" s="60">
        <v>6219509</v>
      </c>
      <c r="G26" s="60">
        <v>472241</v>
      </c>
      <c r="H26" s="60">
        <v>481151</v>
      </c>
      <c r="I26" s="60">
        <v>504623</v>
      </c>
      <c r="J26" s="60">
        <v>1458015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1458015</v>
      </c>
      <c r="X26" s="60">
        <v>1554877</v>
      </c>
      <c r="Y26" s="60">
        <v>-96862</v>
      </c>
      <c r="Z26" s="140">
        <v>-6.23</v>
      </c>
      <c r="AA26" s="155">
        <v>6219509</v>
      </c>
    </row>
    <row r="27" spans="1:27" ht="13.5">
      <c r="A27" s="183" t="s">
        <v>118</v>
      </c>
      <c r="B27" s="182"/>
      <c r="C27" s="155">
        <v>78897297</v>
      </c>
      <c r="D27" s="155">
        <v>0</v>
      </c>
      <c r="E27" s="156">
        <v>8112486</v>
      </c>
      <c r="F27" s="60">
        <v>8112486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2028122</v>
      </c>
      <c r="Y27" s="60">
        <v>-2028122</v>
      </c>
      <c r="Z27" s="140">
        <v>-100</v>
      </c>
      <c r="AA27" s="155">
        <v>8112486</v>
      </c>
    </row>
    <row r="28" spans="1:27" ht="13.5">
      <c r="A28" s="183" t="s">
        <v>39</v>
      </c>
      <c r="B28" s="182"/>
      <c r="C28" s="155">
        <v>-44646762</v>
      </c>
      <c r="D28" s="155">
        <v>0</v>
      </c>
      <c r="E28" s="156">
        <v>57685972</v>
      </c>
      <c r="F28" s="60">
        <v>57685972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14421493</v>
      </c>
      <c r="Y28" s="60">
        <v>-14421493</v>
      </c>
      <c r="Z28" s="140">
        <v>-100</v>
      </c>
      <c r="AA28" s="155">
        <v>57685972</v>
      </c>
    </row>
    <row r="29" spans="1:27" ht="13.5">
      <c r="A29" s="183" t="s">
        <v>40</v>
      </c>
      <c r="B29" s="182"/>
      <c r="C29" s="155">
        <v>351214</v>
      </c>
      <c r="D29" s="155">
        <v>0</v>
      </c>
      <c r="E29" s="156">
        <v>558623</v>
      </c>
      <c r="F29" s="60">
        <v>558623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139656</v>
      </c>
      <c r="Y29" s="60">
        <v>-139656</v>
      </c>
      <c r="Z29" s="140">
        <v>-100</v>
      </c>
      <c r="AA29" s="155">
        <v>558623</v>
      </c>
    </row>
    <row r="30" spans="1:27" ht="13.5">
      <c r="A30" s="183" t="s">
        <v>119</v>
      </c>
      <c r="B30" s="182"/>
      <c r="C30" s="155">
        <v>47561363</v>
      </c>
      <c r="D30" s="155">
        <v>0</v>
      </c>
      <c r="E30" s="156">
        <v>50595550</v>
      </c>
      <c r="F30" s="60">
        <v>50595550</v>
      </c>
      <c r="G30" s="60">
        <v>6237931</v>
      </c>
      <c r="H30" s="60">
        <v>57864</v>
      </c>
      <c r="I30" s="60">
        <v>6439357</v>
      </c>
      <c r="J30" s="60">
        <v>12735152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12735152</v>
      </c>
      <c r="X30" s="60">
        <v>12648888</v>
      </c>
      <c r="Y30" s="60">
        <v>86264</v>
      </c>
      <c r="Z30" s="140">
        <v>0.68</v>
      </c>
      <c r="AA30" s="155">
        <v>50595550</v>
      </c>
    </row>
    <row r="31" spans="1:27" ht="13.5">
      <c r="A31" s="183" t="s">
        <v>120</v>
      </c>
      <c r="B31" s="182"/>
      <c r="C31" s="155">
        <v>1698350</v>
      </c>
      <c r="D31" s="155">
        <v>0</v>
      </c>
      <c r="E31" s="156">
        <v>0</v>
      </c>
      <c r="F31" s="60">
        <v>0</v>
      </c>
      <c r="G31" s="60">
        <v>36362</v>
      </c>
      <c r="H31" s="60">
        <v>197519</v>
      </c>
      <c r="I31" s="60">
        <v>230206</v>
      </c>
      <c r="J31" s="60">
        <v>464087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464087</v>
      </c>
      <c r="X31" s="60">
        <v>0</v>
      </c>
      <c r="Y31" s="60">
        <v>464087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2994188</v>
      </c>
      <c r="D32" s="155">
        <v>0</v>
      </c>
      <c r="E32" s="156">
        <v>4903430</v>
      </c>
      <c r="F32" s="60">
        <v>4903430</v>
      </c>
      <c r="G32" s="60">
        <v>179702</v>
      </c>
      <c r="H32" s="60">
        <v>479500</v>
      </c>
      <c r="I32" s="60">
        <v>125008</v>
      </c>
      <c r="J32" s="60">
        <v>784210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784210</v>
      </c>
      <c r="X32" s="60">
        <v>1225858</v>
      </c>
      <c r="Y32" s="60">
        <v>-441648</v>
      </c>
      <c r="Z32" s="140">
        <v>-36.03</v>
      </c>
      <c r="AA32" s="155">
        <v>4903430</v>
      </c>
    </row>
    <row r="33" spans="1:27" ht="13.5">
      <c r="A33" s="183" t="s">
        <v>42</v>
      </c>
      <c r="B33" s="182"/>
      <c r="C33" s="155">
        <v>579461</v>
      </c>
      <c r="D33" s="155">
        <v>0</v>
      </c>
      <c r="E33" s="156">
        <v>168800</v>
      </c>
      <c r="F33" s="60">
        <v>168800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42200</v>
      </c>
      <c r="Y33" s="60">
        <v>-42200</v>
      </c>
      <c r="Z33" s="140">
        <v>-100</v>
      </c>
      <c r="AA33" s="155">
        <v>168800</v>
      </c>
    </row>
    <row r="34" spans="1:27" ht="13.5">
      <c r="A34" s="183" t="s">
        <v>43</v>
      </c>
      <c r="B34" s="182"/>
      <c r="C34" s="155">
        <v>37637503</v>
      </c>
      <c r="D34" s="155">
        <v>0</v>
      </c>
      <c r="E34" s="156">
        <v>49864364</v>
      </c>
      <c r="F34" s="60">
        <v>49864364</v>
      </c>
      <c r="G34" s="60">
        <v>10892839</v>
      </c>
      <c r="H34" s="60">
        <v>5724599</v>
      </c>
      <c r="I34" s="60">
        <v>5388628</v>
      </c>
      <c r="J34" s="60">
        <v>22006066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22006066</v>
      </c>
      <c r="X34" s="60">
        <v>12466091</v>
      </c>
      <c r="Y34" s="60">
        <v>9539975</v>
      </c>
      <c r="Z34" s="140">
        <v>76.53</v>
      </c>
      <c r="AA34" s="155">
        <v>49864364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187664203</v>
      </c>
      <c r="D36" s="188">
        <f>SUM(D25:D35)</f>
        <v>0</v>
      </c>
      <c r="E36" s="189">
        <f t="shared" si="1"/>
        <v>244865586</v>
      </c>
      <c r="F36" s="190">
        <f t="shared" si="1"/>
        <v>244865586</v>
      </c>
      <c r="G36" s="190">
        <f t="shared" si="1"/>
        <v>22503033</v>
      </c>
      <c r="H36" s="190">
        <f t="shared" si="1"/>
        <v>14586036</v>
      </c>
      <c r="I36" s="190">
        <f t="shared" si="1"/>
        <v>17703966</v>
      </c>
      <c r="J36" s="190">
        <f t="shared" si="1"/>
        <v>54793035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54793035</v>
      </c>
      <c r="X36" s="190">
        <f t="shared" si="1"/>
        <v>61216398</v>
      </c>
      <c r="Y36" s="190">
        <f t="shared" si="1"/>
        <v>-6423363</v>
      </c>
      <c r="Z36" s="191">
        <f>+IF(X36&lt;&gt;0,+(Y36/X36)*100,0)</f>
        <v>-10.492879701938685</v>
      </c>
      <c r="AA36" s="188">
        <f>SUM(AA25:AA35)</f>
        <v>244865586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-8503947</v>
      </c>
      <c r="D38" s="199">
        <f>+D22-D36</f>
        <v>0</v>
      </c>
      <c r="E38" s="200">
        <f t="shared" si="2"/>
        <v>-24055300</v>
      </c>
      <c r="F38" s="106">
        <f t="shared" si="2"/>
        <v>-24055300</v>
      </c>
      <c r="G38" s="106">
        <f t="shared" si="2"/>
        <v>47278303</v>
      </c>
      <c r="H38" s="106">
        <f t="shared" si="2"/>
        <v>-710513</v>
      </c>
      <c r="I38" s="106">
        <f t="shared" si="2"/>
        <v>-3057198</v>
      </c>
      <c r="J38" s="106">
        <f t="shared" si="2"/>
        <v>43510592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43510592</v>
      </c>
      <c r="X38" s="106">
        <f>IF(F22=F36,0,X22-X36)</f>
        <v>-6013824</v>
      </c>
      <c r="Y38" s="106">
        <f t="shared" si="2"/>
        <v>49524416</v>
      </c>
      <c r="Z38" s="201">
        <f>+IF(X38&lt;&gt;0,+(Y38/X38)*100,0)</f>
        <v>-823.5095672902964</v>
      </c>
      <c r="AA38" s="199">
        <f>+AA22-AA36</f>
        <v>-24055300</v>
      </c>
    </row>
    <row r="39" spans="1:27" ht="13.5">
      <c r="A39" s="181" t="s">
        <v>46</v>
      </c>
      <c r="B39" s="185"/>
      <c r="C39" s="155">
        <v>2600000</v>
      </c>
      <c r="D39" s="155">
        <v>0</v>
      </c>
      <c r="E39" s="156">
        <v>14104000</v>
      </c>
      <c r="F39" s="60">
        <v>14104000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3526000</v>
      </c>
      <c r="Y39" s="60">
        <v>-3526000</v>
      </c>
      <c r="Z39" s="140">
        <v>-100</v>
      </c>
      <c r="AA39" s="155">
        <v>14104000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-5903947</v>
      </c>
      <c r="D42" s="206">
        <f>SUM(D38:D41)</f>
        <v>0</v>
      </c>
      <c r="E42" s="207">
        <f t="shared" si="3"/>
        <v>-9951300</v>
      </c>
      <c r="F42" s="88">
        <f t="shared" si="3"/>
        <v>-9951300</v>
      </c>
      <c r="G42" s="88">
        <f t="shared" si="3"/>
        <v>47278303</v>
      </c>
      <c r="H42" s="88">
        <f t="shared" si="3"/>
        <v>-710513</v>
      </c>
      <c r="I42" s="88">
        <f t="shared" si="3"/>
        <v>-3057198</v>
      </c>
      <c r="J42" s="88">
        <f t="shared" si="3"/>
        <v>43510592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43510592</v>
      </c>
      <c r="X42" s="88">
        <f t="shared" si="3"/>
        <v>-2487824</v>
      </c>
      <c r="Y42" s="88">
        <f t="shared" si="3"/>
        <v>45998416</v>
      </c>
      <c r="Z42" s="208">
        <f>+IF(X42&lt;&gt;0,+(Y42/X42)*100,0)</f>
        <v>-1848.9417257812447</v>
      </c>
      <c r="AA42" s="206">
        <f>SUM(AA38:AA41)</f>
        <v>-9951300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-5903947</v>
      </c>
      <c r="D44" s="210">
        <f>+D42-D43</f>
        <v>0</v>
      </c>
      <c r="E44" s="211">
        <f t="shared" si="4"/>
        <v>-9951300</v>
      </c>
      <c r="F44" s="77">
        <f t="shared" si="4"/>
        <v>-9951300</v>
      </c>
      <c r="G44" s="77">
        <f t="shared" si="4"/>
        <v>47278303</v>
      </c>
      <c r="H44" s="77">
        <f t="shared" si="4"/>
        <v>-710513</v>
      </c>
      <c r="I44" s="77">
        <f t="shared" si="4"/>
        <v>-3057198</v>
      </c>
      <c r="J44" s="77">
        <f t="shared" si="4"/>
        <v>43510592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43510592</v>
      </c>
      <c r="X44" s="77">
        <f t="shared" si="4"/>
        <v>-2487824</v>
      </c>
      <c r="Y44" s="77">
        <f t="shared" si="4"/>
        <v>45998416</v>
      </c>
      <c r="Z44" s="212">
        <f>+IF(X44&lt;&gt;0,+(Y44/X44)*100,0)</f>
        <v>-1848.9417257812447</v>
      </c>
      <c r="AA44" s="210">
        <f>+AA42-AA43</f>
        <v>-9951300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-5903947</v>
      </c>
      <c r="D46" s="206">
        <f>SUM(D44:D45)</f>
        <v>0</v>
      </c>
      <c r="E46" s="207">
        <f t="shared" si="5"/>
        <v>-9951300</v>
      </c>
      <c r="F46" s="88">
        <f t="shared" si="5"/>
        <v>-9951300</v>
      </c>
      <c r="G46" s="88">
        <f t="shared" si="5"/>
        <v>47278303</v>
      </c>
      <c r="H46" s="88">
        <f t="shared" si="5"/>
        <v>-710513</v>
      </c>
      <c r="I46" s="88">
        <f t="shared" si="5"/>
        <v>-3057198</v>
      </c>
      <c r="J46" s="88">
        <f t="shared" si="5"/>
        <v>43510592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43510592</v>
      </c>
      <c r="X46" s="88">
        <f t="shared" si="5"/>
        <v>-2487824</v>
      </c>
      <c r="Y46" s="88">
        <f t="shared" si="5"/>
        <v>45998416</v>
      </c>
      <c r="Z46" s="208">
        <f>+IF(X46&lt;&gt;0,+(Y46/X46)*100,0)</f>
        <v>-1848.9417257812447</v>
      </c>
      <c r="AA46" s="206">
        <f>SUM(AA44:AA45)</f>
        <v>-9951300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-5903947</v>
      </c>
      <c r="D48" s="217">
        <f>SUM(D46:D47)</f>
        <v>0</v>
      </c>
      <c r="E48" s="218">
        <f t="shared" si="6"/>
        <v>-9951300</v>
      </c>
      <c r="F48" s="219">
        <f t="shared" si="6"/>
        <v>-9951300</v>
      </c>
      <c r="G48" s="219">
        <f t="shared" si="6"/>
        <v>47278303</v>
      </c>
      <c r="H48" s="220">
        <f t="shared" si="6"/>
        <v>-710513</v>
      </c>
      <c r="I48" s="220">
        <f t="shared" si="6"/>
        <v>-3057198</v>
      </c>
      <c r="J48" s="220">
        <f t="shared" si="6"/>
        <v>43510592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43510592</v>
      </c>
      <c r="X48" s="220">
        <f t="shared" si="6"/>
        <v>-2487824</v>
      </c>
      <c r="Y48" s="220">
        <f t="shared" si="6"/>
        <v>45998416</v>
      </c>
      <c r="Z48" s="221">
        <f>+IF(X48&lt;&gt;0,+(Y48/X48)*100,0)</f>
        <v>-1848.9417257812447</v>
      </c>
      <c r="AA48" s="222">
        <f>SUM(AA46:AA47)</f>
        <v>-9951300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32681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10220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22461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13316856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13316856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3798716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884495</v>
      </c>
      <c r="H15" s="100">
        <f t="shared" si="2"/>
        <v>2506291</v>
      </c>
      <c r="I15" s="100">
        <f t="shared" si="2"/>
        <v>0</v>
      </c>
      <c r="J15" s="100">
        <f t="shared" si="2"/>
        <v>3390786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3390786</v>
      </c>
      <c r="X15" s="100">
        <f t="shared" si="2"/>
        <v>0</v>
      </c>
      <c r="Y15" s="100">
        <f t="shared" si="2"/>
        <v>3390786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3798716</v>
      </c>
      <c r="D17" s="155"/>
      <c r="E17" s="156"/>
      <c r="F17" s="60"/>
      <c r="G17" s="60">
        <v>884495</v>
      </c>
      <c r="H17" s="60">
        <v>2506291</v>
      </c>
      <c r="I17" s="60"/>
      <c r="J17" s="60">
        <v>3390786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3390786</v>
      </c>
      <c r="X17" s="60"/>
      <c r="Y17" s="60">
        <v>3390786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17148253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884495</v>
      </c>
      <c r="H25" s="219">
        <f t="shared" si="4"/>
        <v>2506291</v>
      </c>
      <c r="I25" s="219">
        <f t="shared" si="4"/>
        <v>0</v>
      </c>
      <c r="J25" s="219">
        <f t="shared" si="4"/>
        <v>3390786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3390786</v>
      </c>
      <c r="X25" s="219">
        <f t="shared" si="4"/>
        <v>0</v>
      </c>
      <c r="Y25" s="219">
        <f t="shared" si="4"/>
        <v>3390786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13316856</v>
      </c>
      <c r="D28" s="155"/>
      <c r="E28" s="156"/>
      <c r="F28" s="60"/>
      <c r="G28" s="60">
        <v>671495</v>
      </c>
      <c r="H28" s="60">
        <v>1943961</v>
      </c>
      <c r="I28" s="60"/>
      <c r="J28" s="60">
        <v>2615456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2615456</v>
      </c>
      <c r="X28" s="60"/>
      <c r="Y28" s="60">
        <v>2615456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>
        <v>213000</v>
      </c>
      <c r="H30" s="159">
        <v>562330</v>
      </c>
      <c r="I30" s="159"/>
      <c r="J30" s="159">
        <v>775330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775330</v>
      </c>
      <c r="X30" s="159"/>
      <c r="Y30" s="159">
        <v>775330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13316856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884495</v>
      </c>
      <c r="H32" s="77">
        <f t="shared" si="5"/>
        <v>2506291</v>
      </c>
      <c r="I32" s="77">
        <f t="shared" si="5"/>
        <v>0</v>
      </c>
      <c r="J32" s="77">
        <f t="shared" si="5"/>
        <v>3390786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3390786</v>
      </c>
      <c r="X32" s="77">
        <f t="shared" si="5"/>
        <v>0</v>
      </c>
      <c r="Y32" s="77">
        <f t="shared" si="5"/>
        <v>3390786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3831397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17148253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884495</v>
      </c>
      <c r="H36" s="220">
        <f t="shared" si="6"/>
        <v>2506291</v>
      </c>
      <c r="I36" s="220">
        <f t="shared" si="6"/>
        <v>0</v>
      </c>
      <c r="J36" s="220">
        <f t="shared" si="6"/>
        <v>3390786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3390786</v>
      </c>
      <c r="X36" s="220">
        <f t="shared" si="6"/>
        <v>0</v>
      </c>
      <c r="Y36" s="220">
        <f t="shared" si="6"/>
        <v>3390786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2284865</v>
      </c>
      <c r="D6" s="155"/>
      <c r="E6" s="59"/>
      <c r="F6" s="60"/>
      <c r="G6" s="60">
        <v>500</v>
      </c>
      <c r="H6" s="60">
        <v>500</v>
      </c>
      <c r="I6" s="60">
        <v>500</v>
      </c>
      <c r="J6" s="60">
        <v>500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500</v>
      </c>
      <c r="X6" s="60"/>
      <c r="Y6" s="60">
        <v>500</v>
      </c>
      <c r="Z6" s="140"/>
      <c r="AA6" s="62"/>
    </row>
    <row r="7" spans="1:27" ht="13.5">
      <c r="A7" s="249" t="s">
        <v>144</v>
      </c>
      <c r="B7" s="182"/>
      <c r="C7" s="155">
        <v>11980149</v>
      </c>
      <c r="D7" s="155"/>
      <c r="E7" s="59"/>
      <c r="F7" s="60"/>
      <c r="G7" s="60">
        <v>12908748</v>
      </c>
      <c r="H7" s="60">
        <v>10836837</v>
      </c>
      <c r="I7" s="60">
        <v>10836837</v>
      </c>
      <c r="J7" s="60">
        <v>10836837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10836837</v>
      </c>
      <c r="X7" s="60"/>
      <c r="Y7" s="60">
        <v>10836837</v>
      </c>
      <c r="Z7" s="140"/>
      <c r="AA7" s="62"/>
    </row>
    <row r="8" spans="1:27" ht="13.5">
      <c r="A8" s="249" t="s">
        <v>145</v>
      </c>
      <c r="B8" s="182"/>
      <c r="C8" s="155">
        <v>13796817</v>
      </c>
      <c r="D8" s="155"/>
      <c r="E8" s="59"/>
      <c r="F8" s="60"/>
      <c r="G8" s="60">
        <v>36247272</v>
      </c>
      <c r="H8" s="60">
        <v>38423757</v>
      </c>
      <c r="I8" s="60">
        <v>38423757</v>
      </c>
      <c r="J8" s="60">
        <v>38423757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38423757</v>
      </c>
      <c r="X8" s="60"/>
      <c r="Y8" s="60">
        <v>38423757</v>
      </c>
      <c r="Z8" s="140"/>
      <c r="AA8" s="62"/>
    </row>
    <row r="9" spans="1:27" ht="13.5">
      <c r="A9" s="249" t="s">
        <v>146</v>
      </c>
      <c r="B9" s="182"/>
      <c r="C9" s="155">
        <v>4592097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707224</v>
      </c>
      <c r="D11" s="155"/>
      <c r="E11" s="59"/>
      <c r="F11" s="60"/>
      <c r="G11" s="60">
        <v>123739</v>
      </c>
      <c r="H11" s="60">
        <v>294634</v>
      </c>
      <c r="I11" s="60">
        <v>294634</v>
      </c>
      <c r="J11" s="60">
        <v>294634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294634</v>
      </c>
      <c r="X11" s="60"/>
      <c r="Y11" s="60">
        <v>294634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33361152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49280259</v>
      </c>
      <c r="H12" s="73">
        <f t="shared" si="0"/>
        <v>49555728</v>
      </c>
      <c r="I12" s="73">
        <f t="shared" si="0"/>
        <v>49555728</v>
      </c>
      <c r="J12" s="73">
        <f t="shared" si="0"/>
        <v>49555728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49555728</v>
      </c>
      <c r="X12" s="73">
        <f t="shared" si="0"/>
        <v>0</v>
      </c>
      <c r="Y12" s="73">
        <f t="shared" si="0"/>
        <v>49555728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40181390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654276038</v>
      </c>
      <c r="D19" s="155"/>
      <c r="E19" s="59"/>
      <c r="F19" s="60"/>
      <c r="G19" s="60"/>
      <c r="H19" s="60">
        <v>62250</v>
      </c>
      <c r="I19" s="60">
        <v>62250</v>
      </c>
      <c r="J19" s="60">
        <v>62250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62250</v>
      </c>
      <c r="X19" s="60"/>
      <c r="Y19" s="60">
        <v>62250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277670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8358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694743456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0</v>
      </c>
      <c r="H24" s="77">
        <f t="shared" si="1"/>
        <v>62250</v>
      </c>
      <c r="I24" s="77">
        <f t="shared" si="1"/>
        <v>62250</v>
      </c>
      <c r="J24" s="77">
        <f t="shared" si="1"/>
        <v>62250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62250</v>
      </c>
      <c r="X24" s="77">
        <f t="shared" si="1"/>
        <v>0</v>
      </c>
      <c r="Y24" s="77">
        <f t="shared" si="1"/>
        <v>62250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728104608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49280259</v>
      </c>
      <c r="H25" s="73">
        <f t="shared" si="2"/>
        <v>49617978</v>
      </c>
      <c r="I25" s="73">
        <f t="shared" si="2"/>
        <v>49617978</v>
      </c>
      <c r="J25" s="73">
        <f t="shared" si="2"/>
        <v>49617978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49617978</v>
      </c>
      <c r="X25" s="73">
        <f t="shared" si="2"/>
        <v>0</v>
      </c>
      <c r="Y25" s="73">
        <f t="shared" si="2"/>
        <v>49617978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641236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3159780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53978319</v>
      </c>
      <c r="D32" s="155"/>
      <c r="E32" s="59"/>
      <c r="F32" s="60"/>
      <c r="G32" s="60">
        <v>2219947</v>
      </c>
      <c r="H32" s="60">
        <v>3280820</v>
      </c>
      <c r="I32" s="60">
        <v>3280820</v>
      </c>
      <c r="J32" s="60">
        <v>3280820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3280820</v>
      </c>
      <c r="X32" s="60"/>
      <c r="Y32" s="60">
        <v>3280820</v>
      </c>
      <c r="Z32" s="140"/>
      <c r="AA32" s="62"/>
    </row>
    <row r="33" spans="1:27" ht="13.5">
      <c r="A33" s="249" t="s">
        <v>165</v>
      </c>
      <c r="B33" s="182"/>
      <c r="C33" s="155">
        <v>2514193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60293528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2219947</v>
      </c>
      <c r="H34" s="73">
        <f t="shared" si="3"/>
        <v>3280820</v>
      </c>
      <c r="I34" s="73">
        <f t="shared" si="3"/>
        <v>3280820</v>
      </c>
      <c r="J34" s="73">
        <f t="shared" si="3"/>
        <v>3280820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3280820</v>
      </c>
      <c r="X34" s="73">
        <f t="shared" si="3"/>
        <v>0</v>
      </c>
      <c r="Y34" s="73">
        <f t="shared" si="3"/>
        <v>3280820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1483426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64776091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66259517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126553045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2219947</v>
      </c>
      <c r="H40" s="73">
        <f t="shared" si="5"/>
        <v>3280820</v>
      </c>
      <c r="I40" s="73">
        <f t="shared" si="5"/>
        <v>3280820</v>
      </c>
      <c r="J40" s="73">
        <f t="shared" si="5"/>
        <v>3280820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3280820</v>
      </c>
      <c r="X40" s="73">
        <f t="shared" si="5"/>
        <v>0</v>
      </c>
      <c r="Y40" s="73">
        <f t="shared" si="5"/>
        <v>3280820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601551563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47060312</v>
      </c>
      <c r="H42" s="259">
        <f t="shared" si="6"/>
        <v>46337158</v>
      </c>
      <c r="I42" s="259">
        <f t="shared" si="6"/>
        <v>46337158</v>
      </c>
      <c r="J42" s="259">
        <f t="shared" si="6"/>
        <v>46337158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46337158</v>
      </c>
      <c r="X42" s="259">
        <f t="shared" si="6"/>
        <v>0</v>
      </c>
      <c r="Y42" s="259">
        <f t="shared" si="6"/>
        <v>46337158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601551563</v>
      </c>
      <c r="D45" s="155"/>
      <c r="E45" s="59"/>
      <c r="F45" s="60"/>
      <c r="G45" s="60">
        <v>47060312</v>
      </c>
      <c r="H45" s="60">
        <v>46337158</v>
      </c>
      <c r="I45" s="60">
        <v>46337158</v>
      </c>
      <c r="J45" s="60">
        <v>46337158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46337158</v>
      </c>
      <c r="X45" s="60"/>
      <c r="Y45" s="60">
        <v>46337158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601551563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47060312</v>
      </c>
      <c r="H48" s="219">
        <f t="shared" si="7"/>
        <v>46337158</v>
      </c>
      <c r="I48" s="219">
        <f t="shared" si="7"/>
        <v>46337158</v>
      </c>
      <c r="J48" s="219">
        <f t="shared" si="7"/>
        <v>46337158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46337158</v>
      </c>
      <c r="X48" s="219">
        <f t="shared" si="7"/>
        <v>0</v>
      </c>
      <c r="Y48" s="219">
        <f t="shared" si="7"/>
        <v>46337158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109746239</v>
      </c>
      <c r="D6" s="155"/>
      <c r="E6" s="59">
        <v>142663920</v>
      </c>
      <c r="F6" s="60">
        <v>142663920</v>
      </c>
      <c r="G6" s="60">
        <v>8822543</v>
      </c>
      <c r="H6" s="60">
        <v>11085153</v>
      </c>
      <c r="I6" s="60">
        <v>7728406</v>
      </c>
      <c r="J6" s="60">
        <v>27636102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27636102</v>
      </c>
      <c r="X6" s="60">
        <v>33851613</v>
      </c>
      <c r="Y6" s="60">
        <v>-6215511</v>
      </c>
      <c r="Z6" s="140">
        <v>-18.36</v>
      </c>
      <c r="AA6" s="62">
        <v>142663920</v>
      </c>
    </row>
    <row r="7" spans="1:27" ht="13.5">
      <c r="A7" s="249" t="s">
        <v>178</v>
      </c>
      <c r="B7" s="182"/>
      <c r="C7" s="155">
        <v>42305513</v>
      </c>
      <c r="D7" s="155"/>
      <c r="E7" s="59">
        <v>46658000</v>
      </c>
      <c r="F7" s="60">
        <v>46658000</v>
      </c>
      <c r="G7" s="60">
        <v>117400</v>
      </c>
      <c r="H7" s="60">
        <v>17290351</v>
      </c>
      <c r="I7" s="60"/>
      <c r="J7" s="60">
        <v>17407751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17407751</v>
      </c>
      <c r="X7" s="60">
        <v>23199000</v>
      </c>
      <c r="Y7" s="60">
        <v>-5791249</v>
      </c>
      <c r="Z7" s="140">
        <v>-24.96</v>
      </c>
      <c r="AA7" s="62">
        <v>46658000</v>
      </c>
    </row>
    <row r="8" spans="1:27" ht="13.5">
      <c r="A8" s="249" t="s">
        <v>179</v>
      </c>
      <c r="B8" s="182"/>
      <c r="C8" s="155">
        <v>18328000</v>
      </c>
      <c r="D8" s="155"/>
      <c r="E8" s="59">
        <v>14058411</v>
      </c>
      <c r="F8" s="60">
        <v>14058411</v>
      </c>
      <c r="G8" s="60">
        <v>4651754</v>
      </c>
      <c r="H8" s="60"/>
      <c r="I8" s="60"/>
      <c r="J8" s="60">
        <v>4651754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4651754</v>
      </c>
      <c r="X8" s="60">
        <v>6773977</v>
      </c>
      <c r="Y8" s="60">
        <v>-2122223</v>
      </c>
      <c r="Z8" s="140">
        <v>-31.33</v>
      </c>
      <c r="AA8" s="62">
        <v>14058411</v>
      </c>
    </row>
    <row r="9" spans="1:27" ht="13.5">
      <c r="A9" s="249" t="s">
        <v>180</v>
      </c>
      <c r="B9" s="182"/>
      <c r="C9" s="155">
        <v>1030568</v>
      </c>
      <c r="D9" s="155"/>
      <c r="E9" s="59">
        <v>4188180</v>
      </c>
      <c r="F9" s="60">
        <v>4188180</v>
      </c>
      <c r="G9" s="60">
        <v>12277</v>
      </c>
      <c r="H9" s="60">
        <v>7140</v>
      </c>
      <c r="I9" s="60"/>
      <c r="J9" s="60">
        <v>19417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19417</v>
      </c>
      <c r="X9" s="60">
        <v>1046574</v>
      </c>
      <c r="Y9" s="60">
        <v>-1027157</v>
      </c>
      <c r="Z9" s="140">
        <v>-98.14</v>
      </c>
      <c r="AA9" s="62">
        <v>4188180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-136702153</v>
      </c>
      <c r="D12" s="155"/>
      <c r="E12" s="59">
        <v>-178882683</v>
      </c>
      <c r="F12" s="60">
        <v>-178882683</v>
      </c>
      <c r="G12" s="60">
        <v>-12819960</v>
      </c>
      <c r="H12" s="60">
        <v>-10106897</v>
      </c>
      <c r="I12" s="60">
        <v>-14329602</v>
      </c>
      <c r="J12" s="60">
        <v>-37256459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-37256459</v>
      </c>
      <c r="X12" s="60">
        <v>-45284899</v>
      </c>
      <c r="Y12" s="60">
        <v>8028440</v>
      </c>
      <c r="Z12" s="140">
        <v>-17.73</v>
      </c>
      <c r="AA12" s="62">
        <v>-178882683</v>
      </c>
    </row>
    <row r="13" spans="1:27" ht="13.5">
      <c r="A13" s="249" t="s">
        <v>40</v>
      </c>
      <c r="B13" s="182"/>
      <c r="C13" s="155">
        <v>-1314715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-168800</v>
      </c>
      <c r="F14" s="60">
        <v>-168800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-42654</v>
      </c>
      <c r="Y14" s="60">
        <v>42654</v>
      </c>
      <c r="Z14" s="140">
        <v>-100</v>
      </c>
      <c r="AA14" s="62">
        <v>-168800</v>
      </c>
    </row>
    <row r="15" spans="1:27" ht="13.5">
      <c r="A15" s="250" t="s">
        <v>184</v>
      </c>
      <c r="B15" s="251"/>
      <c r="C15" s="168">
        <f aca="true" t="shared" si="0" ref="C15:Y15">SUM(C6:C14)</f>
        <v>33393452</v>
      </c>
      <c r="D15" s="168">
        <f>SUM(D6:D14)</f>
        <v>0</v>
      </c>
      <c r="E15" s="72">
        <f t="shared" si="0"/>
        <v>28517028</v>
      </c>
      <c r="F15" s="73">
        <f t="shared" si="0"/>
        <v>28517028</v>
      </c>
      <c r="G15" s="73">
        <f t="shared" si="0"/>
        <v>784014</v>
      </c>
      <c r="H15" s="73">
        <f t="shared" si="0"/>
        <v>18275747</v>
      </c>
      <c r="I15" s="73">
        <f t="shared" si="0"/>
        <v>-6601196</v>
      </c>
      <c r="J15" s="73">
        <f t="shared" si="0"/>
        <v>12458565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12458565</v>
      </c>
      <c r="X15" s="73">
        <f t="shared" si="0"/>
        <v>19543611</v>
      </c>
      <c r="Y15" s="73">
        <f t="shared" si="0"/>
        <v>-7085046</v>
      </c>
      <c r="Z15" s="170">
        <f>+IF(X15&lt;&gt;0,+(Y15/X15)*100,0)</f>
        <v>-36.25249192690133</v>
      </c>
      <c r="AA15" s="74">
        <f>SUM(AA6:AA14)</f>
        <v>28517028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-1116</v>
      </c>
      <c r="D19" s="155"/>
      <c r="E19" s="59"/>
      <c r="F19" s="60"/>
      <c r="G19" s="159">
        <v>531</v>
      </c>
      <c r="H19" s="159">
        <v>669</v>
      </c>
      <c r="I19" s="159"/>
      <c r="J19" s="60">
        <v>1200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1200</v>
      </c>
      <c r="X19" s="60"/>
      <c r="Y19" s="159">
        <v>1200</v>
      </c>
      <c r="Z19" s="141"/>
      <c r="AA19" s="225"/>
    </row>
    <row r="20" spans="1:27" ht="13.5">
      <c r="A20" s="249" t="s">
        <v>187</v>
      </c>
      <c r="B20" s="182"/>
      <c r="C20" s="155">
        <v>259000</v>
      </c>
      <c r="D20" s="155"/>
      <c r="E20" s="268"/>
      <c r="F20" s="159"/>
      <c r="G20" s="60">
        <v>-8247440</v>
      </c>
      <c r="H20" s="60">
        <v>-10313388</v>
      </c>
      <c r="I20" s="60">
        <v>-5376493</v>
      </c>
      <c r="J20" s="60">
        <v>-23937321</v>
      </c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>
        <v>-23937321</v>
      </c>
      <c r="X20" s="60"/>
      <c r="Y20" s="60">
        <v>-23937321</v>
      </c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-28628617</v>
      </c>
      <c r="D24" s="155"/>
      <c r="E24" s="59">
        <v>-13953000</v>
      </c>
      <c r="F24" s="60">
        <v>-13953000</v>
      </c>
      <c r="G24" s="60">
        <v>3211688</v>
      </c>
      <c r="H24" s="60">
        <v>2352314</v>
      </c>
      <c r="I24" s="60">
        <v>2317709</v>
      </c>
      <c r="J24" s="60">
        <v>7881711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7881711</v>
      </c>
      <c r="X24" s="60">
        <v>-1512000</v>
      </c>
      <c r="Y24" s="60">
        <v>9393711</v>
      </c>
      <c r="Z24" s="140">
        <v>-621.28</v>
      </c>
      <c r="AA24" s="62">
        <v>-13953000</v>
      </c>
    </row>
    <row r="25" spans="1:27" ht="13.5">
      <c r="A25" s="250" t="s">
        <v>191</v>
      </c>
      <c r="B25" s="251"/>
      <c r="C25" s="168">
        <f aca="true" t="shared" si="1" ref="C25:Y25">SUM(C19:C24)</f>
        <v>-28370733</v>
      </c>
      <c r="D25" s="168">
        <f>SUM(D19:D24)</f>
        <v>0</v>
      </c>
      <c r="E25" s="72">
        <f t="shared" si="1"/>
        <v>-13953000</v>
      </c>
      <c r="F25" s="73">
        <f t="shared" si="1"/>
        <v>-13953000</v>
      </c>
      <c r="G25" s="73">
        <f t="shared" si="1"/>
        <v>-5035221</v>
      </c>
      <c r="H25" s="73">
        <f t="shared" si="1"/>
        <v>-7960405</v>
      </c>
      <c r="I25" s="73">
        <f t="shared" si="1"/>
        <v>-3058784</v>
      </c>
      <c r="J25" s="73">
        <f t="shared" si="1"/>
        <v>-16054410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-16054410</v>
      </c>
      <c r="X25" s="73">
        <f t="shared" si="1"/>
        <v>-1512000</v>
      </c>
      <c r="Y25" s="73">
        <f t="shared" si="1"/>
        <v>-14542410</v>
      </c>
      <c r="Z25" s="170">
        <f>+IF(X25&lt;&gt;0,+(Y25/X25)*100,0)</f>
        <v>961.7996031746031</v>
      </c>
      <c r="AA25" s="74">
        <f>SUM(AA19:AA24)</f>
        <v>-13953000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-167</v>
      </c>
      <c r="D31" s="155"/>
      <c r="E31" s="59"/>
      <c r="F31" s="60"/>
      <c r="G31" s="60"/>
      <c r="H31" s="159"/>
      <c r="I31" s="159">
        <v>27459</v>
      </c>
      <c r="J31" s="159">
        <v>27459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27459</v>
      </c>
      <c r="X31" s="159"/>
      <c r="Y31" s="60">
        <v>27459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-339962</v>
      </c>
      <c r="D33" s="155"/>
      <c r="E33" s="59">
        <v>-330912</v>
      </c>
      <c r="F33" s="60">
        <v>-330912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-179814</v>
      </c>
      <c r="Y33" s="60">
        <v>179814</v>
      </c>
      <c r="Z33" s="140">
        <v>-100</v>
      </c>
      <c r="AA33" s="62">
        <v>-330912</v>
      </c>
    </row>
    <row r="34" spans="1:27" ht="13.5">
      <c r="A34" s="250" t="s">
        <v>197</v>
      </c>
      <c r="B34" s="251"/>
      <c r="C34" s="168">
        <f aca="true" t="shared" si="2" ref="C34:Y34">SUM(C29:C33)</f>
        <v>-340129</v>
      </c>
      <c r="D34" s="168">
        <f>SUM(D29:D33)</f>
        <v>0</v>
      </c>
      <c r="E34" s="72">
        <f t="shared" si="2"/>
        <v>-330912</v>
      </c>
      <c r="F34" s="73">
        <f t="shared" si="2"/>
        <v>-330912</v>
      </c>
      <c r="G34" s="73">
        <f t="shared" si="2"/>
        <v>0</v>
      </c>
      <c r="H34" s="73">
        <f t="shared" si="2"/>
        <v>0</v>
      </c>
      <c r="I34" s="73">
        <f t="shared" si="2"/>
        <v>27459</v>
      </c>
      <c r="J34" s="73">
        <f t="shared" si="2"/>
        <v>27459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27459</v>
      </c>
      <c r="X34" s="73">
        <f t="shared" si="2"/>
        <v>-179814</v>
      </c>
      <c r="Y34" s="73">
        <f t="shared" si="2"/>
        <v>207273</v>
      </c>
      <c r="Z34" s="170">
        <f>+IF(X34&lt;&gt;0,+(Y34/X34)*100,0)</f>
        <v>-115.27077980579932</v>
      </c>
      <c r="AA34" s="74">
        <f>SUM(AA29:AA33)</f>
        <v>-330912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4682590</v>
      </c>
      <c r="D36" s="153">
        <f>+D15+D25+D34</f>
        <v>0</v>
      </c>
      <c r="E36" s="99">
        <f t="shared" si="3"/>
        <v>14233116</v>
      </c>
      <c r="F36" s="100">
        <f t="shared" si="3"/>
        <v>14233116</v>
      </c>
      <c r="G36" s="100">
        <f t="shared" si="3"/>
        <v>-4251207</v>
      </c>
      <c r="H36" s="100">
        <f t="shared" si="3"/>
        <v>10315342</v>
      </c>
      <c r="I36" s="100">
        <f t="shared" si="3"/>
        <v>-9632521</v>
      </c>
      <c r="J36" s="100">
        <f t="shared" si="3"/>
        <v>-3568386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-3568386</v>
      </c>
      <c r="X36" s="100">
        <f t="shared" si="3"/>
        <v>17851797</v>
      </c>
      <c r="Y36" s="100">
        <f t="shared" si="3"/>
        <v>-21420183</v>
      </c>
      <c r="Z36" s="137">
        <f>+IF(X36&lt;&gt;0,+(Y36/X36)*100,0)</f>
        <v>-119.98894565068154</v>
      </c>
      <c r="AA36" s="102">
        <f>+AA15+AA25+AA34</f>
        <v>14233116</v>
      </c>
    </row>
    <row r="37" spans="1:27" ht="13.5">
      <c r="A37" s="249" t="s">
        <v>199</v>
      </c>
      <c r="B37" s="182"/>
      <c r="C37" s="153"/>
      <c r="D37" s="153"/>
      <c r="E37" s="99">
        <v>-3176000</v>
      </c>
      <c r="F37" s="100">
        <v>-3176000</v>
      </c>
      <c r="G37" s="100">
        <v>2278280</v>
      </c>
      <c r="H37" s="100">
        <v>-1972927</v>
      </c>
      <c r="I37" s="100">
        <v>8342415</v>
      </c>
      <c r="J37" s="100">
        <v>2278280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2278280</v>
      </c>
      <c r="X37" s="100">
        <v>-3176000</v>
      </c>
      <c r="Y37" s="100">
        <v>5454280</v>
      </c>
      <c r="Z37" s="137">
        <v>-171.73</v>
      </c>
      <c r="AA37" s="102">
        <v>-3176000</v>
      </c>
    </row>
    <row r="38" spans="1:27" ht="13.5">
      <c r="A38" s="269" t="s">
        <v>200</v>
      </c>
      <c r="B38" s="256"/>
      <c r="C38" s="257">
        <v>4682590</v>
      </c>
      <c r="D38" s="257"/>
      <c r="E38" s="258">
        <v>11057116</v>
      </c>
      <c r="F38" s="259">
        <v>11057116</v>
      </c>
      <c r="G38" s="259">
        <v>-1972927</v>
      </c>
      <c r="H38" s="259">
        <v>8342415</v>
      </c>
      <c r="I38" s="259">
        <v>-1290106</v>
      </c>
      <c r="J38" s="259">
        <v>-1290106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-1290106</v>
      </c>
      <c r="X38" s="259">
        <v>14675797</v>
      </c>
      <c r="Y38" s="259">
        <v>-15965903</v>
      </c>
      <c r="Z38" s="260">
        <v>-108.79</v>
      </c>
      <c r="AA38" s="261">
        <v>11057116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17148253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884495</v>
      </c>
      <c r="H5" s="106">
        <f t="shared" si="0"/>
        <v>2506291</v>
      </c>
      <c r="I5" s="106">
        <f t="shared" si="0"/>
        <v>0</v>
      </c>
      <c r="J5" s="106">
        <f t="shared" si="0"/>
        <v>3390786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3390786</v>
      </c>
      <c r="X5" s="106">
        <f t="shared" si="0"/>
        <v>0</v>
      </c>
      <c r="Y5" s="106">
        <f t="shared" si="0"/>
        <v>3390786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>
        <v>884495</v>
      </c>
      <c r="H6" s="60">
        <v>2506291</v>
      </c>
      <c r="I6" s="60"/>
      <c r="J6" s="60">
        <v>3390786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3390786</v>
      </c>
      <c r="X6" s="60"/>
      <c r="Y6" s="60">
        <v>3390786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13316856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13316856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884495</v>
      </c>
      <c r="H11" s="295">
        <f t="shared" si="1"/>
        <v>2506291</v>
      </c>
      <c r="I11" s="295">
        <f t="shared" si="1"/>
        <v>0</v>
      </c>
      <c r="J11" s="295">
        <f t="shared" si="1"/>
        <v>3390786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3390786</v>
      </c>
      <c r="X11" s="295">
        <f t="shared" si="1"/>
        <v>0</v>
      </c>
      <c r="Y11" s="295">
        <f t="shared" si="1"/>
        <v>3390786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3831397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884495</v>
      </c>
      <c r="H36" s="60">
        <f t="shared" si="4"/>
        <v>2506291</v>
      </c>
      <c r="I36" s="60">
        <f t="shared" si="4"/>
        <v>0</v>
      </c>
      <c r="J36" s="60">
        <f t="shared" si="4"/>
        <v>3390786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3390786</v>
      </c>
      <c r="X36" s="60">
        <f t="shared" si="4"/>
        <v>0</v>
      </c>
      <c r="Y36" s="60">
        <f t="shared" si="4"/>
        <v>3390786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13316856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13316856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884495</v>
      </c>
      <c r="H41" s="295">
        <f t="shared" si="6"/>
        <v>2506291</v>
      </c>
      <c r="I41" s="295">
        <f t="shared" si="6"/>
        <v>0</v>
      </c>
      <c r="J41" s="295">
        <f t="shared" si="6"/>
        <v>3390786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3390786</v>
      </c>
      <c r="X41" s="295">
        <f t="shared" si="6"/>
        <v>0</v>
      </c>
      <c r="Y41" s="295">
        <f t="shared" si="6"/>
        <v>3390786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3831397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17148253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884495</v>
      </c>
      <c r="H49" s="220">
        <f t="shared" si="9"/>
        <v>2506291</v>
      </c>
      <c r="I49" s="220">
        <f t="shared" si="9"/>
        <v>0</v>
      </c>
      <c r="J49" s="220">
        <f t="shared" si="9"/>
        <v>3390786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3390786</v>
      </c>
      <c r="X49" s="220">
        <f t="shared" si="9"/>
        <v>0</v>
      </c>
      <c r="Y49" s="220">
        <f t="shared" si="9"/>
        <v>3390786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3351909</v>
      </c>
      <c r="D66" s="274">
        <v>10073703</v>
      </c>
      <c r="E66" s="275">
        <v>10486462</v>
      </c>
      <c r="F66" s="275">
        <v>10073703</v>
      </c>
      <c r="G66" s="275">
        <v>283945</v>
      </c>
      <c r="H66" s="275">
        <v>2017137</v>
      </c>
      <c r="I66" s="275">
        <v>519225</v>
      </c>
      <c r="J66" s="275">
        <v>2820307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2820307</v>
      </c>
      <c r="X66" s="275">
        <v>2518426</v>
      </c>
      <c r="Y66" s="275">
        <v>301881</v>
      </c>
      <c r="Z66" s="140">
        <v>11.99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3351909</v>
      </c>
      <c r="D69" s="218">
        <f t="shared" si="12"/>
        <v>10073703</v>
      </c>
      <c r="E69" s="220">
        <f t="shared" si="12"/>
        <v>10486462</v>
      </c>
      <c r="F69" s="220">
        <f t="shared" si="12"/>
        <v>10073703</v>
      </c>
      <c r="G69" s="220">
        <f t="shared" si="12"/>
        <v>283945</v>
      </c>
      <c r="H69" s="220">
        <f t="shared" si="12"/>
        <v>2017137</v>
      </c>
      <c r="I69" s="220">
        <f t="shared" si="12"/>
        <v>519225</v>
      </c>
      <c r="J69" s="220">
        <f t="shared" si="12"/>
        <v>2820307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2820307</v>
      </c>
      <c r="X69" s="220">
        <f t="shared" si="12"/>
        <v>2518426</v>
      </c>
      <c r="Y69" s="220">
        <f t="shared" si="12"/>
        <v>301881</v>
      </c>
      <c r="Z69" s="221">
        <f>+IF(X69&lt;&gt;0,+(Y69/X69)*100,0)</f>
        <v>11.986891812584528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13316856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884495</v>
      </c>
      <c r="H5" s="356">
        <f t="shared" si="0"/>
        <v>2506291</v>
      </c>
      <c r="I5" s="356">
        <f t="shared" si="0"/>
        <v>0</v>
      </c>
      <c r="J5" s="358">
        <f t="shared" si="0"/>
        <v>3390786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3390786</v>
      </c>
      <c r="X5" s="356">
        <f t="shared" si="0"/>
        <v>0</v>
      </c>
      <c r="Y5" s="358">
        <f t="shared" si="0"/>
        <v>3390786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884495</v>
      </c>
      <c r="H6" s="60">
        <f t="shared" si="1"/>
        <v>2506291</v>
      </c>
      <c r="I6" s="60">
        <f t="shared" si="1"/>
        <v>0</v>
      </c>
      <c r="J6" s="59">
        <f t="shared" si="1"/>
        <v>3390786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3390786</v>
      </c>
      <c r="X6" s="60">
        <f t="shared" si="1"/>
        <v>0</v>
      </c>
      <c r="Y6" s="59">
        <f t="shared" si="1"/>
        <v>3390786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884495</v>
      </c>
      <c r="H7" s="60">
        <v>2506291</v>
      </c>
      <c r="I7" s="60"/>
      <c r="J7" s="59">
        <v>3390786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3390786</v>
      </c>
      <c r="X7" s="60"/>
      <c r="Y7" s="59">
        <v>3390786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13316856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13316856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3831397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3798716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2534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30147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17148253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884495</v>
      </c>
      <c r="H60" s="219">
        <f t="shared" si="14"/>
        <v>2506291</v>
      </c>
      <c r="I60" s="219">
        <f t="shared" si="14"/>
        <v>0</v>
      </c>
      <c r="J60" s="264">
        <f t="shared" si="14"/>
        <v>3390786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3390786</v>
      </c>
      <c r="X60" s="219">
        <f t="shared" si="14"/>
        <v>0</v>
      </c>
      <c r="Y60" s="264">
        <f t="shared" si="14"/>
        <v>3390786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2013-11-05T07:56:20Z</dcterms:created>
  <dcterms:modified xsi:type="dcterms:W3CDTF">2013-11-05T07:56:24Z</dcterms:modified>
  <cp:category/>
  <cp:version/>
  <cp:contentType/>
  <cp:contentStatus/>
</cp:coreProperties>
</file>