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<sst xmlns="http://schemas.openxmlformats.org/spreadsheetml/2006/main" count="855" uniqueCount="302">
  <si>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Lukhanji(EC134)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</si>
  <si>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</si>
  <si>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</si>
  <si>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</si>
  <si>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</si>
  <si>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</si>
  <si>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</si>
  <si>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</si>
  <si>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</si>
  <si>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</si>
  <si>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</si>
  <si>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</si>
  <si>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</si>
  <si>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</si>
  <si>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</si>
  <si>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</si>
  <si>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</si>
  <si>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</si>
  <si>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</si>
  <si>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</si>
  <si>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</si>
  <si>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</si>
  <si>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</si>
  <si>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</si>
  <si>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</si>
  <si>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</si>
  <si>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</si>
  <si>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</si>
  <si>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</si>
  <si>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</si>
  <si>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</si>
  <si>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</si>
  <si>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</si>
  <si>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</si>
  <si>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</si>
  <si>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</si>
  <si>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</si>
  <si>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</si>
  <si>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</si>
  <si>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</si>
  <si>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</si>
  <si>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</si>
  <si>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</si>
  <si>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</si>
  <si>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</si>
  <si>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</si>
  <si>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</si>
  <si>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</si>
  <si>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</si>
  <si>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</si>
  <si>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</si>
  <si>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</si>
  <si>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</si>
  <si>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</si>
  <si>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</si>
  <si>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</si>
  <si>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</si>
  <si>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</si>
  <si>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</si>
  <si>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</si>
  <si>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</si>
  <si>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</si>
  <si>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</si>
  <si>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</si>
  <si>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</si>
  <si>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</si>
  <si>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</si>
  <si>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</si>
  <si>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</si>
  <si>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</si>
  <si>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Lukhanji(EC134)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</si>
  <si>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</si>
  <si>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</si>
  <si>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</si>
  <si>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</si>
  <si>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</si>
  <si>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</si>
  <si>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</si>
  <si>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</si>
  <si>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</si>
  <si>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</si>
  <si>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</si>
  <si>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</si>
  <si>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</si>
  <si>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</si>
  <si>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</si>
  <si>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</si>
  <si>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</si>
  <si>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</si>
  <si>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</si>
  <si>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</si>
  <si>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</si>
  <si>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</si>
  <si>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</si>
  <si>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</si>
  <si>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</si>
  <si>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</si>
  <si>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</si>
  <si>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</si>
  <si>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</si>
  <si>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Lukhanji(EC134)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</si>
  <si>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</si>
  <si>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</si>
  <si>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</si>
  <si>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</si>
  <si>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</si>
  <si>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</si>
  <si>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</si>
  <si>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</si>
  <si>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</si>
  <si>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</si>
  <si>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</si>
  <si>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</si>
  <si>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</si>
  <si>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</si>
  <si>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</si>
  <si>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</si>
  <si>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</si>
  <si>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</si>
  <si>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</si>
  <si>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</si>
  <si>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</si>
  <si>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</si>
  <si>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</si>
  <si>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</si>
  <si>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</si>
  <si>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</si>
  <si>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</si>
  <si>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</si>
  <si>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Lukhanji(EC134)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</si>
  <si>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</si>
  <si>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</si>
  <si>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</si>
  <si>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</si>
  <si>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</si>
  <si>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</si>
  <si>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</si>
  <si>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</si>
  <si>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</si>
  <si>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</si>
  <si>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Lukhanji(EC134)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</si>
  <si>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</si>
  <si>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</si>
  <si>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</si>
  <si>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</si>
  <si>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</si>
  <si>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</si>
  <si>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</si>
  <si>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</si>
  <si>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</si>
  <si>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</si>
  <si>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</si>
  <si>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</si>
  <si>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</si>
  <si>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</si>
  <si>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</si>
  <si>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</si>
  <si>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</si>
  <si>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</si>
  <si>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</si>
  <si>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</si>
  <si>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</si>
  <si>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</si>
  <si>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</si>
  <si>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</si>
  <si>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</si>
  <si>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</si>
  <si>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</si>
  <si>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</si>
  <si>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</si>
  <si>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</si>
  <si>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</si>
  <si>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</si>
  <si>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</si>
  <si>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Lukhanji(EC134)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</si>
  <si>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</si>
  <si>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</si>
  <si>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</si>
  <si>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</si>
  <si>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</si>
  <si>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</si>
  <si>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</si>
  <si>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</si>
  <si>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</si>
  <si>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</si>
  <si>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</si>
  <si>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</si>
  <si>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</si>
  <si>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</si>
  <si>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</si>
  <si>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</si>
  <si>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</si>
  <si>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</si>
  <si>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</si>
  <si>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</si>
  <si>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</si>
  <si>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</si>
  <si>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</si>
  <si>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</si>
  <si>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</si>
  <si>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</si>
  <si>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Lukhanji(EC134)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</si>
  <si>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</si>
  <si>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</si>
  <si>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</si>
  <si>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</si>
  <si>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</si>
  <si>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</si>
  <si>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</si>
  <si>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</si>
  <si>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</si>
  <si>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</si>
  <si>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</si>
  <si>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</si>
  <si>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</si>
  <si>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</si>
  <si>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</si>
  <si>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</si>
  <si>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</si>
  <si>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</si>
  <si>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</si>
  <si>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</si>
  <si>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</si>
  <si>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</si>
  <si>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</si>
  <si>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</si>
  <si>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Lukhanji(EC134)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</si>
  <si>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</si>
  <si>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</si>
  <si>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</si>
  <si>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</si>
  <si>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</si>
  <si>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</si>
  <si>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</si>
  <si>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</si>
  <si>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</si>
  <si>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</si>
  <si>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</si>
  <si>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</si>
  <si>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</si>
  <si>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</si>
  <si>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</si>
  <si>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</si>
  <si>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</si>
  <si>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</si>
  <si>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</si>
  <si>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</si>
  <si>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</si>
  <si>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</si>
  <si>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</si>
  <si>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</si>
  <si>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</si>
  <si>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</si>
  <si>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</si>
  <si>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</si>
  <si>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</si>
  <si>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</si>
  <si>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</si>
  <si>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</si>
  <si>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</si>
  <si>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</si>
  <si>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</si>
  <si>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Lukhanji(EC134)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</si>
  <si>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</si>
  <si>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</si>
  <si>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Eastern Cape: Lukhanji(EC134)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</si>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</sst>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62700060</v>
      </c>
      <c r="C5" s="19">
        <v>0</v>
      </c>
      <c r="D5" s="59">
        <v>68611374</v>
      </c>
      <c r="E5" s="60">
        <v>68611374</v>
      </c>
      <c r="F5" s="60">
        <v>74603731</v>
      </c>
      <c r="G5" s="60">
        <v>-22197</v>
      </c>
      <c r="H5" s="60">
        <v>-9587</v>
      </c>
      <c r="I5" s="60">
        <v>74571947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74571947</v>
      </c>
      <c r="W5" s="60">
        <v>17152844</v>
      </c>
      <c r="X5" s="60">
        <v>57419103</v>
      </c>
      <c r="Y5" s="61">
        <v>334.75</v>
      </c>
      <c r="Z5" s="62">
        <v>68611374</v>
      </c>
    </row>
    <row r="6" spans="1:26" ht="13.5">
      <c r="A6" s="58" t="s">
        <v>32</v>
      </c>
      <c r="B6" s="19">
        <v>223763567</v>
      </c>
      <c r="C6" s="19">
        <v>0</v>
      </c>
      <c r="D6" s="59">
        <v>246304090</v>
      </c>
      <c r="E6" s="60">
        <v>246304090</v>
      </c>
      <c r="F6" s="60">
        <v>41467645</v>
      </c>
      <c r="G6" s="60">
        <v>20903278</v>
      </c>
      <c r="H6" s="60">
        <v>19450020</v>
      </c>
      <c r="I6" s="60">
        <v>81820943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81820943</v>
      </c>
      <c r="W6" s="60">
        <v>61576023</v>
      </c>
      <c r="X6" s="60">
        <v>20244920</v>
      </c>
      <c r="Y6" s="61">
        <v>32.88</v>
      </c>
      <c r="Z6" s="62">
        <v>246304090</v>
      </c>
    </row>
    <row r="7" spans="1:26" ht="13.5">
      <c r="A7" s="58" t="s">
        <v>33</v>
      </c>
      <c r="B7" s="19">
        <v>7773327</v>
      </c>
      <c r="C7" s="19">
        <v>0</v>
      </c>
      <c r="D7" s="59">
        <v>5460000</v>
      </c>
      <c r="E7" s="60">
        <v>5460000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1365000</v>
      </c>
      <c r="X7" s="60">
        <v>-1365000</v>
      </c>
      <c r="Y7" s="61">
        <v>-100</v>
      </c>
      <c r="Z7" s="62">
        <v>5460000</v>
      </c>
    </row>
    <row r="8" spans="1:26" ht="13.5">
      <c r="A8" s="58" t="s">
        <v>34</v>
      </c>
      <c r="B8" s="19">
        <v>137917467</v>
      </c>
      <c r="C8" s="19">
        <v>0</v>
      </c>
      <c r="D8" s="59">
        <v>122287563</v>
      </c>
      <c r="E8" s="60">
        <v>122287563</v>
      </c>
      <c r="F8" s="60">
        <v>48504423</v>
      </c>
      <c r="G8" s="60">
        <v>23516745</v>
      </c>
      <c r="H8" s="60">
        <v>-162058</v>
      </c>
      <c r="I8" s="60">
        <v>71859110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71859110</v>
      </c>
      <c r="W8" s="60">
        <v>30571891</v>
      </c>
      <c r="X8" s="60">
        <v>41287219</v>
      </c>
      <c r="Y8" s="61">
        <v>135.05</v>
      </c>
      <c r="Z8" s="62">
        <v>122287563</v>
      </c>
    </row>
    <row r="9" spans="1:26" ht="13.5">
      <c r="A9" s="58" t="s">
        <v>35</v>
      </c>
      <c r="B9" s="19">
        <v>39033179</v>
      </c>
      <c r="C9" s="19">
        <v>0</v>
      </c>
      <c r="D9" s="59">
        <v>83010337</v>
      </c>
      <c r="E9" s="60">
        <v>83010337</v>
      </c>
      <c r="F9" s="60">
        <v>995092</v>
      </c>
      <c r="G9" s="60">
        <v>4548564</v>
      </c>
      <c r="H9" s="60">
        <v>3845550</v>
      </c>
      <c r="I9" s="60">
        <v>9389206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9389206</v>
      </c>
      <c r="W9" s="60">
        <v>20752584</v>
      </c>
      <c r="X9" s="60">
        <v>-11363378</v>
      </c>
      <c r="Y9" s="61">
        <v>-54.76</v>
      </c>
      <c r="Z9" s="62">
        <v>83010337</v>
      </c>
    </row>
    <row r="10" spans="1:26" ht="25.5">
      <c r="A10" s="63" t="s">
        <v>277</v>
      </c>
      <c r="B10" s="64">
        <f>SUM(B5:B9)</f>
        <v>471187600</v>
      </c>
      <c r="C10" s="64">
        <f>SUM(C5:C9)</f>
        <v>0</v>
      </c>
      <c r="D10" s="65">
        <f aca="true" t="shared" si="0" ref="D10:Z10">SUM(D5:D9)</f>
        <v>525673364</v>
      </c>
      <c r="E10" s="66">
        <f t="shared" si="0"/>
        <v>525673364</v>
      </c>
      <c r="F10" s="66">
        <f t="shared" si="0"/>
        <v>165570891</v>
      </c>
      <c r="G10" s="66">
        <f t="shared" si="0"/>
        <v>48946390</v>
      </c>
      <c r="H10" s="66">
        <f t="shared" si="0"/>
        <v>23123925</v>
      </c>
      <c r="I10" s="66">
        <f t="shared" si="0"/>
        <v>237641206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237641206</v>
      </c>
      <c r="W10" s="66">
        <f t="shared" si="0"/>
        <v>131418342</v>
      </c>
      <c r="X10" s="66">
        <f t="shared" si="0"/>
        <v>106222864</v>
      </c>
      <c r="Y10" s="67">
        <f>+IF(W10&lt;&gt;0,(X10/W10)*100,0)</f>
        <v>80.82803540467738</v>
      </c>
      <c r="Z10" s="68">
        <f t="shared" si="0"/>
        <v>525673364</v>
      </c>
    </row>
    <row r="11" spans="1:26" ht="13.5">
      <c r="A11" s="58" t="s">
        <v>37</v>
      </c>
      <c r="B11" s="19">
        <v>106085191</v>
      </c>
      <c r="C11" s="19">
        <v>0</v>
      </c>
      <c r="D11" s="59">
        <v>143512515</v>
      </c>
      <c r="E11" s="60">
        <v>143512515</v>
      </c>
      <c r="F11" s="60">
        <v>9513432</v>
      </c>
      <c r="G11" s="60">
        <v>10563294</v>
      </c>
      <c r="H11" s="60">
        <v>13514943</v>
      </c>
      <c r="I11" s="60">
        <v>33591669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33591669</v>
      </c>
      <c r="W11" s="60">
        <v>35878129</v>
      </c>
      <c r="X11" s="60">
        <v>-2286460</v>
      </c>
      <c r="Y11" s="61">
        <v>-6.37</v>
      </c>
      <c r="Z11" s="62">
        <v>143512515</v>
      </c>
    </row>
    <row r="12" spans="1:26" ht="13.5">
      <c r="A12" s="58" t="s">
        <v>38</v>
      </c>
      <c r="B12" s="19">
        <v>18073891</v>
      </c>
      <c r="C12" s="19">
        <v>0</v>
      </c>
      <c r="D12" s="59">
        <v>18794720</v>
      </c>
      <c r="E12" s="60">
        <v>18794720</v>
      </c>
      <c r="F12" s="60">
        <v>1476041</v>
      </c>
      <c r="G12" s="60">
        <v>1492003</v>
      </c>
      <c r="H12" s="60">
        <v>1494713</v>
      </c>
      <c r="I12" s="60">
        <v>4462757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4462757</v>
      </c>
      <c r="W12" s="60">
        <v>4698680</v>
      </c>
      <c r="X12" s="60">
        <v>-235923</v>
      </c>
      <c r="Y12" s="61">
        <v>-5.02</v>
      </c>
      <c r="Z12" s="62">
        <v>18794720</v>
      </c>
    </row>
    <row r="13" spans="1:26" ht="13.5">
      <c r="A13" s="58" t="s">
        <v>278</v>
      </c>
      <c r="B13" s="19">
        <v>15763169</v>
      </c>
      <c r="C13" s="19">
        <v>0</v>
      </c>
      <c r="D13" s="59">
        <v>18263169</v>
      </c>
      <c r="E13" s="60">
        <v>18263169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4565792</v>
      </c>
      <c r="X13" s="60">
        <v>-4565792</v>
      </c>
      <c r="Y13" s="61">
        <v>-100</v>
      </c>
      <c r="Z13" s="62">
        <v>18263169</v>
      </c>
    </row>
    <row r="14" spans="1:26" ht="13.5">
      <c r="A14" s="58" t="s">
        <v>40</v>
      </c>
      <c r="B14" s="19">
        <v>5138423</v>
      </c>
      <c r="C14" s="19">
        <v>0</v>
      </c>
      <c r="D14" s="59">
        <v>2929727</v>
      </c>
      <c r="E14" s="60">
        <v>2929727</v>
      </c>
      <c r="F14" s="60">
        <v>35847</v>
      </c>
      <c r="G14" s="60">
        <v>35846</v>
      </c>
      <c r="H14" s="60">
        <v>35846</v>
      </c>
      <c r="I14" s="60">
        <v>107539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107539</v>
      </c>
      <c r="W14" s="60">
        <v>732432</v>
      </c>
      <c r="X14" s="60">
        <v>-624893</v>
      </c>
      <c r="Y14" s="61">
        <v>-85.32</v>
      </c>
      <c r="Z14" s="62">
        <v>2929727</v>
      </c>
    </row>
    <row r="15" spans="1:26" ht="13.5">
      <c r="A15" s="58" t="s">
        <v>41</v>
      </c>
      <c r="B15" s="19">
        <v>145053572</v>
      </c>
      <c r="C15" s="19">
        <v>0</v>
      </c>
      <c r="D15" s="59">
        <v>131756530</v>
      </c>
      <c r="E15" s="60">
        <v>131756530</v>
      </c>
      <c r="F15" s="60">
        <v>20122559</v>
      </c>
      <c r="G15" s="60">
        <v>20670612</v>
      </c>
      <c r="H15" s="60">
        <v>175028</v>
      </c>
      <c r="I15" s="60">
        <v>40968199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40968199</v>
      </c>
      <c r="W15" s="60">
        <v>32939133</v>
      </c>
      <c r="X15" s="60">
        <v>8029066</v>
      </c>
      <c r="Y15" s="61">
        <v>24.38</v>
      </c>
      <c r="Z15" s="62">
        <v>131756530</v>
      </c>
    </row>
    <row r="16" spans="1:26" ht="13.5">
      <c r="A16" s="69" t="s">
        <v>42</v>
      </c>
      <c r="B16" s="19">
        <v>3011545</v>
      </c>
      <c r="C16" s="19">
        <v>0</v>
      </c>
      <c r="D16" s="59">
        <v>7626640</v>
      </c>
      <c r="E16" s="60">
        <v>7626640</v>
      </c>
      <c r="F16" s="60">
        <v>256783</v>
      </c>
      <c r="G16" s="60">
        <v>333216</v>
      </c>
      <c r="H16" s="60">
        <v>157189</v>
      </c>
      <c r="I16" s="60">
        <v>747188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747188</v>
      </c>
      <c r="W16" s="60">
        <v>1906660</v>
      </c>
      <c r="X16" s="60">
        <v>-1159472</v>
      </c>
      <c r="Y16" s="61">
        <v>-60.81</v>
      </c>
      <c r="Z16" s="62">
        <v>7626640</v>
      </c>
    </row>
    <row r="17" spans="1:26" ht="13.5">
      <c r="A17" s="58" t="s">
        <v>43</v>
      </c>
      <c r="B17" s="19">
        <v>182463136</v>
      </c>
      <c r="C17" s="19">
        <v>0</v>
      </c>
      <c r="D17" s="59">
        <v>201506604</v>
      </c>
      <c r="E17" s="60">
        <v>201506604</v>
      </c>
      <c r="F17" s="60">
        <v>1935650</v>
      </c>
      <c r="G17" s="60">
        <v>3844359</v>
      </c>
      <c r="H17" s="60">
        <v>10952172</v>
      </c>
      <c r="I17" s="60">
        <v>16732181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16732181</v>
      </c>
      <c r="W17" s="60">
        <v>50376651</v>
      </c>
      <c r="X17" s="60">
        <v>-33644470</v>
      </c>
      <c r="Y17" s="61">
        <v>-66.79</v>
      </c>
      <c r="Z17" s="62">
        <v>201506604</v>
      </c>
    </row>
    <row r="18" spans="1:26" ht="13.5">
      <c r="A18" s="70" t="s">
        <v>44</v>
      </c>
      <c r="B18" s="71">
        <f>SUM(B11:B17)</f>
        <v>475588927</v>
      </c>
      <c r="C18" s="71">
        <f>SUM(C11:C17)</f>
        <v>0</v>
      </c>
      <c r="D18" s="72">
        <f aca="true" t="shared" si="1" ref="D18:Z18">SUM(D11:D17)</f>
        <v>524389905</v>
      </c>
      <c r="E18" s="73">
        <f t="shared" si="1"/>
        <v>524389905</v>
      </c>
      <c r="F18" s="73">
        <f t="shared" si="1"/>
        <v>33340312</v>
      </c>
      <c r="G18" s="73">
        <f t="shared" si="1"/>
        <v>36939330</v>
      </c>
      <c r="H18" s="73">
        <f t="shared" si="1"/>
        <v>26329891</v>
      </c>
      <c r="I18" s="73">
        <f t="shared" si="1"/>
        <v>96609533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96609533</v>
      </c>
      <c r="W18" s="73">
        <f t="shared" si="1"/>
        <v>131097477</v>
      </c>
      <c r="X18" s="73">
        <f t="shared" si="1"/>
        <v>-34487944</v>
      </c>
      <c r="Y18" s="67">
        <f>+IF(W18&lt;&gt;0,(X18/W18)*100,0)</f>
        <v>-26.30709971634313</v>
      </c>
      <c r="Z18" s="74">
        <f t="shared" si="1"/>
        <v>524389905</v>
      </c>
    </row>
    <row r="19" spans="1:26" ht="13.5">
      <c r="A19" s="70" t="s">
        <v>45</v>
      </c>
      <c r="B19" s="75">
        <f>+B10-B18</f>
        <v>-4401327</v>
      </c>
      <c r="C19" s="75">
        <f>+C10-C18</f>
        <v>0</v>
      </c>
      <c r="D19" s="76">
        <f aca="true" t="shared" si="2" ref="D19:Z19">+D10-D18</f>
        <v>1283459</v>
      </c>
      <c r="E19" s="77">
        <f t="shared" si="2"/>
        <v>1283459</v>
      </c>
      <c r="F19" s="77">
        <f t="shared" si="2"/>
        <v>132230579</v>
      </c>
      <c r="G19" s="77">
        <f t="shared" si="2"/>
        <v>12007060</v>
      </c>
      <c r="H19" s="77">
        <f t="shared" si="2"/>
        <v>-3205966</v>
      </c>
      <c r="I19" s="77">
        <f t="shared" si="2"/>
        <v>141031673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141031673</v>
      </c>
      <c r="W19" s="77">
        <f>IF(E10=E18,0,W10-W18)</f>
        <v>320865</v>
      </c>
      <c r="X19" s="77">
        <f t="shared" si="2"/>
        <v>140710808</v>
      </c>
      <c r="Y19" s="78">
        <f>+IF(W19&lt;&gt;0,(X19/W19)*100,0)</f>
        <v>43853.58577594939</v>
      </c>
      <c r="Z19" s="79">
        <f t="shared" si="2"/>
        <v>1283459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-4401327</v>
      </c>
      <c r="C22" s="86">
        <f>SUM(C19:C21)</f>
        <v>0</v>
      </c>
      <c r="D22" s="87">
        <f aca="true" t="shared" si="3" ref="D22:Z22">SUM(D19:D21)</f>
        <v>1283459</v>
      </c>
      <c r="E22" s="88">
        <f t="shared" si="3"/>
        <v>1283459</v>
      </c>
      <c r="F22" s="88">
        <f t="shared" si="3"/>
        <v>132230579</v>
      </c>
      <c r="G22" s="88">
        <f t="shared" si="3"/>
        <v>12007060</v>
      </c>
      <c r="H22" s="88">
        <f t="shared" si="3"/>
        <v>-3205966</v>
      </c>
      <c r="I22" s="88">
        <f t="shared" si="3"/>
        <v>141031673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141031673</v>
      </c>
      <c r="W22" s="88">
        <f t="shared" si="3"/>
        <v>320865</v>
      </c>
      <c r="X22" s="88">
        <f t="shared" si="3"/>
        <v>140710808</v>
      </c>
      <c r="Y22" s="89">
        <f>+IF(W22&lt;&gt;0,(X22/W22)*100,0)</f>
        <v>43853.58577594939</v>
      </c>
      <c r="Z22" s="90">
        <f t="shared" si="3"/>
        <v>1283459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-4401327</v>
      </c>
      <c r="C24" s="75">
        <f>SUM(C22:C23)</f>
        <v>0</v>
      </c>
      <c r="D24" s="76">
        <f aca="true" t="shared" si="4" ref="D24:Z24">SUM(D22:D23)</f>
        <v>1283459</v>
      </c>
      <c r="E24" s="77">
        <f t="shared" si="4"/>
        <v>1283459</v>
      </c>
      <c r="F24" s="77">
        <f t="shared" si="4"/>
        <v>132230579</v>
      </c>
      <c r="G24" s="77">
        <f t="shared" si="4"/>
        <v>12007060</v>
      </c>
      <c r="H24" s="77">
        <f t="shared" si="4"/>
        <v>-3205966</v>
      </c>
      <c r="I24" s="77">
        <f t="shared" si="4"/>
        <v>141031673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141031673</v>
      </c>
      <c r="W24" s="77">
        <f t="shared" si="4"/>
        <v>320865</v>
      </c>
      <c r="X24" s="77">
        <f t="shared" si="4"/>
        <v>140710808</v>
      </c>
      <c r="Y24" s="78">
        <f>+IF(W24&lt;&gt;0,(X24/W24)*100,0)</f>
        <v>43853.58577594939</v>
      </c>
      <c r="Z24" s="79">
        <f t="shared" si="4"/>
        <v>1283459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40205979</v>
      </c>
      <c r="C27" s="22">
        <v>0</v>
      </c>
      <c r="D27" s="99">
        <v>69662521</v>
      </c>
      <c r="E27" s="100">
        <v>69662521</v>
      </c>
      <c r="F27" s="100">
        <v>1205798</v>
      </c>
      <c r="G27" s="100">
        <v>6325172</v>
      </c>
      <c r="H27" s="100">
        <v>686011</v>
      </c>
      <c r="I27" s="100">
        <v>8216981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8216981</v>
      </c>
      <c r="W27" s="100">
        <v>17415630</v>
      </c>
      <c r="X27" s="100">
        <v>-9198649</v>
      </c>
      <c r="Y27" s="101">
        <v>-52.82</v>
      </c>
      <c r="Z27" s="102">
        <v>69662521</v>
      </c>
    </row>
    <row r="28" spans="1:26" ht="13.5">
      <c r="A28" s="103" t="s">
        <v>46</v>
      </c>
      <c r="B28" s="19">
        <v>23622572</v>
      </c>
      <c r="C28" s="19">
        <v>0</v>
      </c>
      <c r="D28" s="59">
        <v>34322128</v>
      </c>
      <c r="E28" s="60">
        <v>34322128</v>
      </c>
      <c r="F28" s="60">
        <v>1205798</v>
      </c>
      <c r="G28" s="60">
        <v>3130120</v>
      </c>
      <c r="H28" s="60">
        <v>686011</v>
      </c>
      <c r="I28" s="60">
        <v>5021929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5021929</v>
      </c>
      <c r="W28" s="60">
        <v>8580532</v>
      </c>
      <c r="X28" s="60">
        <v>-3558603</v>
      </c>
      <c r="Y28" s="61">
        <v>-41.47</v>
      </c>
      <c r="Z28" s="62">
        <v>34322128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16583407</v>
      </c>
      <c r="C31" s="19">
        <v>0</v>
      </c>
      <c r="D31" s="59">
        <v>35340393</v>
      </c>
      <c r="E31" s="60">
        <v>35340393</v>
      </c>
      <c r="F31" s="60">
        <v>0</v>
      </c>
      <c r="G31" s="60">
        <v>3195052</v>
      </c>
      <c r="H31" s="60">
        <v>0</v>
      </c>
      <c r="I31" s="60">
        <v>3195052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3195052</v>
      </c>
      <c r="W31" s="60">
        <v>8835098</v>
      </c>
      <c r="X31" s="60">
        <v>-5640046</v>
      </c>
      <c r="Y31" s="61">
        <v>-63.84</v>
      </c>
      <c r="Z31" s="62">
        <v>35340393</v>
      </c>
    </row>
    <row r="32" spans="1:26" ht="13.5">
      <c r="A32" s="70" t="s">
        <v>54</v>
      </c>
      <c r="B32" s="22">
        <f>SUM(B28:B31)</f>
        <v>40205979</v>
      </c>
      <c r="C32" s="22">
        <f>SUM(C28:C31)</f>
        <v>0</v>
      </c>
      <c r="D32" s="99">
        <f aca="true" t="shared" si="5" ref="D32:Z32">SUM(D28:D31)</f>
        <v>69662521</v>
      </c>
      <c r="E32" s="100">
        <f t="shared" si="5"/>
        <v>69662521</v>
      </c>
      <c r="F32" s="100">
        <f t="shared" si="5"/>
        <v>1205798</v>
      </c>
      <c r="G32" s="100">
        <f t="shared" si="5"/>
        <v>6325172</v>
      </c>
      <c r="H32" s="100">
        <f t="shared" si="5"/>
        <v>686011</v>
      </c>
      <c r="I32" s="100">
        <f t="shared" si="5"/>
        <v>8216981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8216981</v>
      </c>
      <c r="W32" s="100">
        <f t="shared" si="5"/>
        <v>17415630</v>
      </c>
      <c r="X32" s="100">
        <f t="shared" si="5"/>
        <v>-9198649</v>
      </c>
      <c r="Y32" s="101">
        <f>+IF(W32&lt;&gt;0,(X32/W32)*100,0)</f>
        <v>-52.81835339864248</v>
      </c>
      <c r="Z32" s="102">
        <f t="shared" si="5"/>
        <v>69662521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151723903</v>
      </c>
      <c r="C35" s="19">
        <v>0</v>
      </c>
      <c r="D35" s="59">
        <v>244118337</v>
      </c>
      <c r="E35" s="60">
        <v>244118337</v>
      </c>
      <c r="F35" s="60">
        <v>130348223</v>
      </c>
      <c r="G35" s="60">
        <v>117294597</v>
      </c>
      <c r="H35" s="60">
        <v>200288940</v>
      </c>
      <c r="I35" s="60">
        <v>200288940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200288940</v>
      </c>
      <c r="W35" s="60">
        <v>61029584</v>
      </c>
      <c r="X35" s="60">
        <v>139259356</v>
      </c>
      <c r="Y35" s="61">
        <v>228.18</v>
      </c>
      <c r="Z35" s="62">
        <v>244118337</v>
      </c>
    </row>
    <row r="36" spans="1:26" ht="13.5">
      <c r="A36" s="58" t="s">
        <v>57</v>
      </c>
      <c r="B36" s="19">
        <v>963844201</v>
      </c>
      <c r="C36" s="19">
        <v>0</v>
      </c>
      <c r="D36" s="59">
        <v>929581408</v>
      </c>
      <c r="E36" s="60">
        <v>929581408</v>
      </c>
      <c r="F36" s="60">
        <v>932582664</v>
      </c>
      <c r="G36" s="60">
        <v>932582664</v>
      </c>
      <c r="H36" s="60">
        <v>963919805</v>
      </c>
      <c r="I36" s="60">
        <v>963919805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963919805</v>
      </c>
      <c r="W36" s="60">
        <v>232395352</v>
      </c>
      <c r="X36" s="60">
        <v>731524453</v>
      </c>
      <c r="Y36" s="61">
        <v>314.78</v>
      </c>
      <c r="Z36" s="62">
        <v>929581408</v>
      </c>
    </row>
    <row r="37" spans="1:26" ht="13.5">
      <c r="A37" s="58" t="s">
        <v>58</v>
      </c>
      <c r="B37" s="19">
        <v>79412426</v>
      </c>
      <c r="C37" s="19">
        <v>0</v>
      </c>
      <c r="D37" s="59">
        <v>50922392</v>
      </c>
      <c r="E37" s="60">
        <v>50922392</v>
      </c>
      <c r="F37" s="60">
        <v>105693374</v>
      </c>
      <c r="G37" s="60">
        <v>92596784</v>
      </c>
      <c r="H37" s="60">
        <v>82697032</v>
      </c>
      <c r="I37" s="60">
        <v>82697032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82697032</v>
      </c>
      <c r="W37" s="60">
        <v>12730598</v>
      </c>
      <c r="X37" s="60">
        <v>69966434</v>
      </c>
      <c r="Y37" s="61">
        <v>549.59</v>
      </c>
      <c r="Z37" s="62">
        <v>50922392</v>
      </c>
    </row>
    <row r="38" spans="1:26" ht="13.5">
      <c r="A38" s="58" t="s">
        <v>59</v>
      </c>
      <c r="B38" s="19">
        <v>28409966</v>
      </c>
      <c r="C38" s="19">
        <v>0</v>
      </c>
      <c r="D38" s="59">
        <v>77571169</v>
      </c>
      <c r="E38" s="60">
        <v>77571169</v>
      </c>
      <c r="F38" s="60">
        <v>19605319</v>
      </c>
      <c r="G38" s="60">
        <v>19605319</v>
      </c>
      <c r="H38" s="60">
        <v>28409966</v>
      </c>
      <c r="I38" s="60">
        <v>28409966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28409966</v>
      </c>
      <c r="W38" s="60">
        <v>19392792</v>
      </c>
      <c r="X38" s="60">
        <v>9017174</v>
      </c>
      <c r="Y38" s="61">
        <v>46.5</v>
      </c>
      <c r="Z38" s="62">
        <v>77571169</v>
      </c>
    </row>
    <row r="39" spans="1:26" ht="13.5">
      <c r="A39" s="58" t="s">
        <v>60</v>
      </c>
      <c r="B39" s="19">
        <v>1007745712</v>
      </c>
      <c r="C39" s="19">
        <v>0</v>
      </c>
      <c r="D39" s="59">
        <v>1045206184</v>
      </c>
      <c r="E39" s="60">
        <v>1045206184</v>
      </c>
      <c r="F39" s="60">
        <v>937632194</v>
      </c>
      <c r="G39" s="60">
        <v>937675158</v>
      </c>
      <c r="H39" s="60">
        <v>1053101747</v>
      </c>
      <c r="I39" s="60">
        <v>1053101747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1053101747</v>
      </c>
      <c r="W39" s="60">
        <v>261301546</v>
      </c>
      <c r="X39" s="60">
        <v>791800201</v>
      </c>
      <c r="Y39" s="61">
        <v>303.02</v>
      </c>
      <c r="Z39" s="62">
        <v>1045206184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47293245</v>
      </c>
      <c r="C42" s="19">
        <v>0</v>
      </c>
      <c r="D42" s="59">
        <v>84898942</v>
      </c>
      <c r="E42" s="60">
        <v>84898942</v>
      </c>
      <c r="F42" s="60">
        <v>55425458</v>
      </c>
      <c r="G42" s="60">
        <v>-8473477</v>
      </c>
      <c r="H42" s="60">
        <v>7566398</v>
      </c>
      <c r="I42" s="60">
        <v>54518379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54518379</v>
      </c>
      <c r="W42" s="60">
        <v>37261145</v>
      </c>
      <c r="X42" s="60">
        <v>17257234</v>
      </c>
      <c r="Y42" s="61">
        <v>46.31</v>
      </c>
      <c r="Z42" s="62">
        <v>84898942</v>
      </c>
    </row>
    <row r="43" spans="1:26" ht="13.5">
      <c r="A43" s="58" t="s">
        <v>63</v>
      </c>
      <c r="B43" s="19">
        <v>-40233869</v>
      </c>
      <c r="C43" s="19">
        <v>0</v>
      </c>
      <c r="D43" s="59">
        <v>-34037315</v>
      </c>
      <c r="E43" s="60">
        <v>-34037315</v>
      </c>
      <c r="F43" s="60">
        <v>-1205798</v>
      </c>
      <c r="G43" s="60">
        <v>-6325176</v>
      </c>
      <c r="H43" s="60">
        <v>-685510</v>
      </c>
      <c r="I43" s="60">
        <v>-8216484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-8216484</v>
      </c>
      <c r="W43" s="60">
        <v>5328320</v>
      </c>
      <c r="X43" s="60">
        <v>-13544804</v>
      </c>
      <c r="Y43" s="61">
        <v>-254.2</v>
      </c>
      <c r="Z43" s="62">
        <v>-34037315</v>
      </c>
    </row>
    <row r="44" spans="1:26" ht="13.5">
      <c r="A44" s="58" t="s">
        <v>64</v>
      </c>
      <c r="B44" s="19">
        <v>-4369346</v>
      </c>
      <c r="C44" s="19">
        <v>0</v>
      </c>
      <c r="D44" s="59">
        <v>-1714966</v>
      </c>
      <c r="E44" s="60">
        <v>-1714966</v>
      </c>
      <c r="F44" s="60">
        <v>-9918</v>
      </c>
      <c r="G44" s="60">
        <v>-10015</v>
      </c>
      <c r="H44" s="60">
        <v>-8875</v>
      </c>
      <c r="I44" s="60">
        <v>-28808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-28808</v>
      </c>
      <c r="W44" s="60">
        <v>-428742</v>
      </c>
      <c r="X44" s="60">
        <v>399934</v>
      </c>
      <c r="Y44" s="61">
        <v>-93.28</v>
      </c>
      <c r="Z44" s="62">
        <v>-1714966</v>
      </c>
    </row>
    <row r="45" spans="1:26" ht="13.5">
      <c r="A45" s="70" t="s">
        <v>65</v>
      </c>
      <c r="B45" s="22">
        <v>179397012</v>
      </c>
      <c r="C45" s="22">
        <v>0</v>
      </c>
      <c r="D45" s="99">
        <v>105552621</v>
      </c>
      <c r="E45" s="100">
        <v>105552621</v>
      </c>
      <c r="F45" s="100">
        <v>178644596</v>
      </c>
      <c r="G45" s="100">
        <v>163835928</v>
      </c>
      <c r="H45" s="100">
        <v>170707941</v>
      </c>
      <c r="I45" s="100">
        <v>170707941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170707941</v>
      </c>
      <c r="W45" s="100">
        <v>98566683</v>
      </c>
      <c r="X45" s="100">
        <v>72141258</v>
      </c>
      <c r="Y45" s="101">
        <v>73.19</v>
      </c>
      <c r="Z45" s="102">
        <v>105552621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50705688</v>
      </c>
      <c r="C49" s="52">
        <v>0</v>
      </c>
      <c r="D49" s="129">
        <v>11050612</v>
      </c>
      <c r="E49" s="54">
        <v>10382715</v>
      </c>
      <c r="F49" s="54">
        <v>0</v>
      </c>
      <c r="G49" s="54">
        <v>0</v>
      </c>
      <c r="H49" s="54">
        <v>0</v>
      </c>
      <c r="I49" s="54">
        <v>441750056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2830</v>
      </c>
      <c r="W49" s="54">
        <v>0</v>
      </c>
      <c r="X49" s="54">
        <v>0</v>
      </c>
      <c r="Y49" s="54">
        <v>0</v>
      </c>
      <c r="Z49" s="130">
        <v>513891901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2410239</v>
      </c>
      <c r="C51" s="52">
        <v>0</v>
      </c>
      <c r="D51" s="129">
        <v>98490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2508729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71.3908931452033</v>
      </c>
      <c r="C58" s="5">
        <f>IF(C67=0,0,+(C76/C67)*100)</f>
        <v>0</v>
      </c>
      <c r="D58" s="6">
        <f aca="true" t="shared" si="6" ref="D58:Z58">IF(D67=0,0,+(D76/D67)*100)</f>
        <v>75.84060683375674</v>
      </c>
      <c r="E58" s="7">
        <f t="shared" si="6"/>
        <v>75.84060683375674</v>
      </c>
      <c r="F58" s="7">
        <f t="shared" si="6"/>
        <v>15.084612536328706</v>
      </c>
      <c r="G58" s="7">
        <f t="shared" si="6"/>
        <v>98.3292010697105</v>
      </c>
      <c r="H58" s="7">
        <f t="shared" si="6"/>
        <v>152.03252772210206</v>
      </c>
      <c r="I58" s="7">
        <f t="shared" si="6"/>
        <v>45.5086734635626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45.5086734635626</v>
      </c>
      <c r="W58" s="7">
        <f t="shared" si="6"/>
        <v>78.70601113610665</v>
      </c>
      <c r="X58" s="7">
        <f t="shared" si="6"/>
        <v>0</v>
      </c>
      <c r="Y58" s="7">
        <f t="shared" si="6"/>
        <v>0</v>
      </c>
      <c r="Z58" s="8">
        <f t="shared" si="6"/>
        <v>75.84060683375674</v>
      </c>
    </row>
    <row r="59" spans="1:26" ht="13.5">
      <c r="A59" s="37" t="s">
        <v>31</v>
      </c>
      <c r="B59" s="9">
        <f aca="true" t="shared" si="7" ref="B59:Z66">IF(B68=0,0,+(B77/B68)*100)</f>
        <v>101.16896698344466</v>
      </c>
      <c r="C59" s="9">
        <f t="shared" si="7"/>
        <v>0</v>
      </c>
      <c r="D59" s="2">
        <f t="shared" si="7"/>
        <v>95.88710612325006</v>
      </c>
      <c r="E59" s="10">
        <f t="shared" si="7"/>
        <v>95.88710612325006</v>
      </c>
      <c r="F59" s="10">
        <f t="shared" si="7"/>
        <v>7.535766542292636</v>
      </c>
      <c r="G59" s="10">
        <f t="shared" si="7"/>
        <v>-38140.96049015633</v>
      </c>
      <c r="H59" s="10">
        <f t="shared" si="7"/>
        <v>-72430.14498800458</v>
      </c>
      <c r="I59" s="10">
        <f t="shared" si="7"/>
        <v>28.203621933057484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28.203621933057484</v>
      </c>
      <c r="W59" s="10">
        <f t="shared" si="7"/>
        <v>98.8446755535117</v>
      </c>
      <c r="X59" s="10">
        <f t="shared" si="7"/>
        <v>0</v>
      </c>
      <c r="Y59" s="10">
        <f t="shared" si="7"/>
        <v>0</v>
      </c>
      <c r="Z59" s="11">
        <f t="shared" si="7"/>
        <v>95.88710612325006</v>
      </c>
    </row>
    <row r="60" spans="1:26" ht="13.5">
      <c r="A60" s="38" t="s">
        <v>32</v>
      </c>
      <c r="B60" s="12">
        <f t="shared" si="7"/>
        <v>68.50844489800254</v>
      </c>
      <c r="C60" s="12">
        <f t="shared" si="7"/>
        <v>0</v>
      </c>
      <c r="D60" s="3">
        <f t="shared" si="7"/>
        <v>76.15439556850234</v>
      </c>
      <c r="E60" s="13">
        <f t="shared" si="7"/>
        <v>76.15439556850234</v>
      </c>
      <c r="F60" s="13">
        <f t="shared" si="7"/>
        <v>28.172434195382927</v>
      </c>
      <c r="G60" s="13">
        <f t="shared" si="7"/>
        <v>67.43897775267592</v>
      </c>
      <c r="H60" s="13">
        <f t="shared" si="7"/>
        <v>131.22943318310212</v>
      </c>
      <c r="I60" s="13">
        <f t="shared" si="7"/>
        <v>62.70222649474964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62.70222649474964</v>
      </c>
      <c r="W60" s="13">
        <f t="shared" si="7"/>
        <v>79.24404276645149</v>
      </c>
      <c r="X60" s="13">
        <f t="shared" si="7"/>
        <v>0</v>
      </c>
      <c r="Y60" s="13">
        <f t="shared" si="7"/>
        <v>0</v>
      </c>
      <c r="Z60" s="14">
        <f t="shared" si="7"/>
        <v>76.15439556850234</v>
      </c>
    </row>
    <row r="61" spans="1:26" ht="13.5">
      <c r="A61" s="39" t="s">
        <v>103</v>
      </c>
      <c r="B61" s="12">
        <f t="shared" si="7"/>
        <v>78.51882798116007</v>
      </c>
      <c r="C61" s="12">
        <f t="shared" si="7"/>
        <v>0</v>
      </c>
      <c r="D61" s="3">
        <f t="shared" si="7"/>
        <v>80.92368651168746</v>
      </c>
      <c r="E61" s="13">
        <f t="shared" si="7"/>
        <v>80.92368651168746</v>
      </c>
      <c r="F61" s="13">
        <f t="shared" si="7"/>
        <v>68.85550069430847</v>
      </c>
      <c r="G61" s="13">
        <f t="shared" si="7"/>
        <v>68.10098394310414</v>
      </c>
      <c r="H61" s="13">
        <f t="shared" si="7"/>
        <v>145.94388380283482</v>
      </c>
      <c r="I61" s="13">
        <f t="shared" si="7"/>
        <v>93.43500892166993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93.43500892166993</v>
      </c>
      <c r="W61" s="13">
        <f t="shared" si="7"/>
        <v>86.034196367622</v>
      </c>
      <c r="X61" s="13">
        <f t="shared" si="7"/>
        <v>0</v>
      </c>
      <c r="Y61" s="13">
        <f t="shared" si="7"/>
        <v>0</v>
      </c>
      <c r="Z61" s="14">
        <f t="shared" si="7"/>
        <v>80.92368651168746</v>
      </c>
    </row>
    <row r="62" spans="1:26" ht="13.5">
      <c r="A62" s="39" t="s">
        <v>104</v>
      </c>
      <c r="B62" s="12">
        <f t="shared" si="7"/>
        <v>59.74806200950519</v>
      </c>
      <c r="C62" s="12">
        <f t="shared" si="7"/>
        <v>0</v>
      </c>
      <c r="D62" s="3">
        <f t="shared" si="7"/>
        <v>64.1881498548754</v>
      </c>
      <c r="E62" s="13">
        <f t="shared" si="7"/>
        <v>64.1881498548754</v>
      </c>
      <c r="F62" s="13">
        <f t="shared" si="7"/>
        <v>41.99393263566064</v>
      </c>
      <c r="G62" s="13">
        <f t="shared" si="7"/>
        <v>58.39436486778665</v>
      </c>
      <c r="H62" s="13">
        <f t="shared" si="7"/>
        <v>82.05253324512249</v>
      </c>
      <c r="I62" s="13">
        <f t="shared" si="7"/>
        <v>61.06351341377805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61.06351341377805</v>
      </c>
      <c r="W62" s="13">
        <f t="shared" si="7"/>
        <v>61.38956938454737</v>
      </c>
      <c r="X62" s="13">
        <f t="shared" si="7"/>
        <v>0</v>
      </c>
      <c r="Y62" s="13">
        <f t="shared" si="7"/>
        <v>0</v>
      </c>
      <c r="Z62" s="14">
        <f t="shared" si="7"/>
        <v>64.1881498548754</v>
      </c>
    </row>
    <row r="63" spans="1:26" ht="13.5">
      <c r="A63" s="39" t="s">
        <v>105</v>
      </c>
      <c r="B63" s="12">
        <f t="shared" si="7"/>
        <v>42.59440640952603</v>
      </c>
      <c r="C63" s="12">
        <f t="shared" si="7"/>
        <v>0</v>
      </c>
      <c r="D63" s="3">
        <f t="shared" si="7"/>
        <v>70.70563569802721</v>
      </c>
      <c r="E63" s="13">
        <f t="shared" si="7"/>
        <v>70.70563569802721</v>
      </c>
      <c r="F63" s="13">
        <f t="shared" si="7"/>
        <v>2.1028087071710844</v>
      </c>
      <c r="G63" s="13">
        <f t="shared" si="7"/>
        <v>6063.092565693913</v>
      </c>
      <c r="H63" s="13">
        <f t="shared" si="7"/>
        <v>7558.468665140302</v>
      </c>
      <c r="I63" s="13">
        <f t="shared" si="7"/>
        <v>12.485386192126667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12.485386192126667</v>
      </c>
      <c r="W63" s="13">
        <f t="shared" si="7"/>
        <v>70.7056105817557</v>
      </c>
      <c r="X63" s="13">
        <f t="shared" si="7"/>
        <v>0</v>
      </c>
      <c r="Y63" s="13">
        <f t="shared" si="7"/>
        <v>0</v>
      </c>
      <c r="Z63" s="14">
        <f t="shared" si="7"/>
        <v>70.70563569802721</v>
      </c>
    </row>
    <row r="64" spans="1:26" ht="13.5">
      <c r="A64" s="39" t="s">
        <v>106</v>
      </c>
      <c r="B64" s="12">
        <f t="shared" si="7"/>
        <v>40.11753231458711</v>
      </c>
      <c r="C64" s="12">
        <f t="shared" si="7"/>
        <v>0</v>
      </c>
      <c r="D64" s="3">
        <f t="shared" si="7"/>
        <v>65.44958671236407</v>
      </c>
      <c r="E64" s="13">
        <f t="shared" si="7"/>
        <v>65.44958671236407</v>
      </c>
      <c r="F64" s="13">
        <f t="shared" si="7"/>
        <v>28.32308098702978</v>
      </c>
      <c r="G64" s="13">
        <f t="shared" si="7"/>
        <v>38.58121807012782</v>
      </c>
      <c r="H64" s="13">
        <f t="shared" si="7"/>
        <v>58.36874855765459</v>
      </c>
      <c r="I64" s="13">
        <f t="shared" si="7"/>
        <v>41.758722256038475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41.758722256038475</v>
      </c>
      <c r="W64" s="13">
        <f t="shared" si="7"/>
        <v>65.40568593341288</v>
      </c>
      <c r="X64" s="13">
        <f t="shared" si="7"/>
        <v>0</v>
      </c>
      <c r="Y64" s="13">
        <f t="shared" si="7"/>
        <v>0</v>
      </c>
      <c r="Z64" s="14">
        <f t="shared" si="7"/>
        <v>65.44958671236407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8.513829402672581</v>
      </c>
      <c r="C66" s="15">
        <f t="shared" si="7"/>
        <v>0</v>
      </c>
      <c r="D66" s="4">
        <f t="shared" si="7"/>
        <v>8.216837498260185</v>
      </c>
      <c r="E66" s="16">
        <f t="shared" si="7"/>
        <v>8.216837498260185</v>
      </c>
      <c r="F66" s="16">
        <f t="shared" si="7"/>
        <v>-100.3641126095866</v>
      </c>
      <c r="G66" s="16">
        <f t="shared" si="7"/>
        <v>6.247135054061615</v>
      </c>
      <c r="H66" s="16">
        <f t="shared" si="7"/>
        <v>20.38982278563408</v>
      </c>
      <c r="I66" s="16">
        <f t="shared" si="7"/>
        <v>18.078484527777935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18.078484527777935</v>
      </c>
      <c r="W66" s="16">
        <f t="shared" si="7"/>
        <v>8.216822768200533</v>
      </c>
      <c r="X66" s="16">
        <f t="shared" si="7"/>
        <v>0</v>
      </c>
      <c r="Y66" s="16">
        <f t="shared" si="7"/>
        <v>0</v>
      </c>
      <c r="Z66" s="17">
        <f t="shared" si="7"/>
        <v>8.216837498260185</v>
      </c>
    </row>
    <row r="67" spans="1:26" ht="13.5" hidden="1">
      <c r="A67" s="41" t="s">
        <v>285</v>
      </c>
      <c r="B67" s="24">
        <v>305899969</v>
      </c>
      <c r="C67" s="24"/>
      <c r="D67" s="25">
        <v>336397634</v>
      </c>
      <c r="E67" s="26">
        <v>336397634</v>
      </c>
      <c r="F67" s="26">
        <v>115894233</v>
      </c>
      <c r="G67" s="26">
        <v>23086620</v>
      </c>
      <c r="H67" s="26">
        <v>21652669</v>
      </c>
      <c r="I67" s="26">
        <v>160633522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160633522</v>
      </c>
      <c r="W67" s="26">
        <v>84099410</v>
      </c>
      <c r="X67" s="26"/>
      <c r="Y67" s="25"/>
      <c r="Z67" s="27">
        <v>336397634</v>
      </c>
    </row>
    <row r="68" spans="1:26" ht="13.5" hidden="1">
      <c r="A68" s="37" t="s">
        <v>31</v>
      </c>
      <c r="B68" s="19">
        <v>62700060</v>
      </c>
      <c r="C68" s="19"/>
      <c r="D68" s="20">
        <v>68611374</v>
      </c>
      <c r="E68" s="21">
        <v>68611374</v>
      </c>
      <c r="F68" s="21">
        <v>74603731</v>
      </c>
      <c r="G68" s="21">
        <v>-22197</v>
      </c>
      <c r="H68" s="21">
        <v>-9587</v>
      </c>
      <c r="I68" s="21">
        <v>74571947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74571947</v>
      </c>
      <c r="W68" s="21">
        <v>17152844</v>
      </c>
      <c r="X68" s="21"/>
      <c r="Y68" s="20"/>
      <c r="Z68" s="23">
        <v>68611374</v>
      </c>
    </row>
    <row r="69" spans="1:26" ht="13.5" hidden="1">
      <c r="A69" s="38" t="s">
        <v>32</v>
      </c>
      <c r="B69" s="19">
        <v>223763567</v>
      </c>
      <c r="C69" s="19"/>
      <c r="D69" s="20">
        <v>246304090</v>
      </c>
      <c r="E69" s="21">
        <v>246304090</v>
      </c>
      <c r="F69" s="21">
        <v>41467645</v>
      </c>
      <c r="G69" s="21">
        <v>20903278</v>
      </c>
      <c r="H69" s="21">
        <v>19450020</v>
      </c>
      <c r="I69" s="21">
        <v>81820943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81820943</v>
      </c>
      <c r="W69" s="21">
        <v>61576023</v>
      </c>
      <c r="X69" s="21"/>
      <c r="Y69" s="20"/>
      <c r="Z69" s="23">
        <v>246304090</v>
      </c>
    </row>
    <row r="70" spans="1:26" ht="13.5" hidden="1">
      <c r="A70" s="39" t="s">
        <v>103</v>
      </c>
      <c r="B70" s="19">
        <v>149365244</v>
      </c>
      <c r="C70" s="19"/>
      <c r="D70" s="20">
        <v>165963125</v>
      </c>
      <c r="E70" s="21">
        <v>165963125</v>
      </c>
      <c r="F70" s="21">
        <v>13386701</v>
      </c>
      <c r="G70" s="21">
        <v>15513397</v>
      </c>
      <c r="H70" s="21">
        <v>13751110</v>
      </c>
      <c r="I70" s="21">
        <v>42651208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42651208</v>
      </c>
      <c r="W70" s="21">
        <v>41490781</v>
      </c>
      <c r="X70" s="21"/>
      <c r="Y70" s="20"/>
      <c r="Z70" s="23">
        <v>165963125</v>
      </c>
    </row>
    <row r="71" spans="1:26" ht="13.5" hidden="1">
      <c r="A71" s="39" t="s">
        <v>104</v>
      </c>
      <c r="B71" s="19">
        <v>29076123</v>
      </c>
      <c r="C71" s="19"/>
      <c r="D71" s="20">
        <v>30706375</v>
      </c>
      <c r="E71" s="21">
        <v>30706375</v>
      </c>
      <c r="F71" s="21">
        <v>2964714</v>
      </c>
      <c r="G71" s="21">
        <v>2733423</v>
      </c>
      <c r="H71" s="21">
        <v>3041198</v>
      </c>
      <c r="I71" s="21">
        <v>8739335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8739335</v>
      </c>
      <c r="W71" s="21">
        <v>7676594</v>
      </c>
      <c r="X71" s="21"/>
      <c r="Y71" s="20"/>
      <c r="Z71" s="23">
        <v>30706375</v>
      </c>
    </row>
    <row r="72" spans="1:26" ht="13.5" hidden="1">
      <c r="A72" s="39" t="s">
        <v>105</v>
      </c>
      <c r="B72" s="19">
        <v>18908356</v>
      </c>
      <c r="C72" s="19"/>
      <c r="D72" s="20">
        <v>21556194</v>
      </c>
      <c r="E72" s="21">
        <v>21556194</v>
      </c>
      <c r="F72" s="21">
        <v>22476462</v>
      </c>
      <c r="G72" s="21">
        <v>15146</v>
      </c>
      <c r="H72" s="21">
        <v>18781</v>
      </c>
      <c r="I72" s="21">
        <v>22510389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22510389</v>
      </c>
      <c r="W72" s="21">
        <v>5389049</v>
      </c>
      <c r="X72" s="21"/>
      <c r="Y72" s="20"/>
      <c r="Z72" s="23">
        <v>21556194</v>
      </c>
    </row>
    <row r="73" spans="1:26" ht="13.5" hidden="1">
      <c r="A73" s="39" t="s">
        <v>106</v>
      </c>
      <c r="B73" s="19">
        <v>26399378</v>
      </c>
      <c r="C73" s="19"/>
      <c r="D73" s="20">
        <v>27985836</v>
      </c>
      <c r="E73" s="21">
        <v>27985836</v>
      </c>
      <c r="F73" s="21">
        <v>2638583</v>
      </c>
      <c r="G73" s="21">
        <v>2637812</v>
      </c>
      <c r="H73" s="21">
        <v>2638931</v>
      </c>
      <c r="I73" s="21">
        <v>7915326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7915326</v>
      </c>
      <c r="W73" s="21">
        <v>6996459</v>
      </c>
      <c r="X73" s="21"/>
      <c r="Y73" s="20"/>
      <c r="Z73" s="23">
        <v>27985836</v>
      </c>
    </row>
    <row r="74" spans="1:26" ht="13.5" hidden="1">
      <c r="A74" s="39" t="s">
        <v>107</v>
      </c>
      <c r="B74" s="19">
        <v>14466</v>
      </c>
      <c r="C74" s="19"/>
      <c r="D74" s="20">
        <v>92560</v>
      </c>
      <c r="E74" s="21">
        <v>92560</v>
      </c>
      <c r="F74" s="21">
        <v>1185</v>
      </c>
      <c r="G74" s="21">
        <v>3500</v>
      </c>
      <c r="H74" s="21"/>
      <c r="I74" s="21">
        <v>4685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4685</v>
      </c>
      <c r="W74" s="21">
        <v>23140</v>
      </c>
      <c r="X74" s="21"/>
      <c r="Y74" s="20"/>
      <c r="Z74" s="23">
        <v>92560</v>
      </c>
    </row>
    <row r="75" spans="1:26" ht="13.5" hidden="1">
      <c r="A75" s="40" t="s">
        <v>110</v>
      </c>
      <c r="B75" s="28">
        <v>19436342</v>
      </c>
      <c r="C75" s="28"/>
      <c r="D75" s="29">
        <v>21482170</v>
      </c>
      <c r="E75" s="30">
        <v>21482170</v>
      </c>
      <c r="F75" s="30">
        <v>-177143</v>
      </c>
      <c r="G75" s="30">
        <v>2205539</v>
      </c>
      <c r="H75" s="30">
        <v>2212236</v>
      </c>
      <c r="I75" s="30">
        <v>4240632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4240632</v>
      </c>
      <c r="W75" s="30">
        <v>5370543</v>
      </c>
      <c r="X75" s="30"/>
      <c r="Y75" s="29"/>
      <c r="Z75" s="31">
        <v>21482170</v>
      </c>
    </row>
    <row r="76" spans="1:26" ht="13.5" hidden="1">
      <c r="A76" s="42" t="s">
        <v>286</v>
      </c>
      <c r="B76" s="32">
        <v>218384720</v>
      </c>
      <c r="C76" s="32"/>
      <c r="D76" s="33">
        <v>255126007</v>
      </c>
      <c r="E76" s="34">
        <v>255126007</v>
      </c>
      <c r="F76" s="34">
        <v>17482196</v>
      </c>
      <c r="G76" s="34">
        <v>22700889</v>
      </c>
      <c r="H76" s="34">
        <v>32919100</v>
      </c>
      <c r="I76" s="34">
        <v>73102185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73102185</v>
      </c>
      <c r="W76" s="34">
        <v>66191291</v>
      </c>
      <c r="X76" s="34"/>
      <c r="Y76" s="33"/>
      <c r="Z76" s="35">
        <v>255126007</v>
      </c>
    </row>
    <row r="77" spans="1:26" ht="13.5" hidden="1">
      <c r="A77" s="37" t="s">
        <v>31</v>
      </c>
      <c r="B77" s="19">
        <v>63433003</v>
      </c>
      <c r="C77" s="19"/>
      <c r="D77" s="20">
        <v>65789461</v>
      </c>
      <c r="E77" s="21">
        <v>65789461</v>
      </c>
      <c r="F77" s="21">
        <v>5621963</v>
      </c>
      <c r="G77" s="21">
        <v>8466149</v>
      </c>
      <c r="H77" s="21">
        <v>6943878</v>
      </c>
      <c r="I77" s="21">
        <v>21031990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21031990</v>
      </c>
      <c r="W77" s="21">
        <v>16954673</v>
      </c>
      <c r="X77" s="21"/>
      <c r="Y77" s="20"/>
      <c r="Z77" s="23">
        <v>65789461</v>
      </c>
    </row>
    <row r="78" spans="1:26" ht="13.5" hidden="1">
      <c r="A78" s="38" t="s">
        <v>32</v>
      </c>
      <c r="B78" s="19">
        <v>153296940</v>
      </c>
      <c r="C78" s="19"/>
      <c r="D78" s="20">
        <v>187571391</v>
      </c>
      <c r="E78" s="21">
        <v>187571391</v>
      </c>
      <c r="F78" s="21">
        <v>11682445</v>
      </c>
      <c r="G78" s="21">
        <v>14096957</v>
      </c>
      <c r="H78" s="21">
        <v>25524151</v>
      </c>
      <c r="I78" s="21">
        <v>51303553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51303553</v>
      </c>
      <c r="W78" s="21">
        <v>48795330</v>
      </c>
      <c r="X78" s="21"/>
      <c r="Y78" s="20"/>
      <c r="Z78" s="23">
        <v>187571391</v>
      </c>
    </row>
    <row r="79" spans="1:26" ht="13.5" hidden="1">
      <c r="A79" s="39" t="s">
        <v>103</v>
      </c>
      <c r="B79" s="19">
        <v>117279839</v>
      </c>
      <c r="C79" s="19"/>
      <c r="D79" s="20">
        <v>134303479</v>
      </c>
      <c r="E79" s="21">
        <v>134303479</v>
      </c>
      <c r="F79" s="21">
        <v>9217480</v>
      </c>
      <c r="G79" s="21">
        <v>10564776</v>
      </c>
      <c r="H79" s="21">
        <v>20068904</v>
      </c>
      <c r="I79" s="21">
        <v>39851160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39851160</v>
      </c>
      <c r="W79" s="21">
        <v>35696260</v>
      </c>
      <c r="X79" s="21"/>
      <c r="Y79" s="20"/>
      <c r="Z79" s="23">
        <v>134303479</v>
      </c>
    </row>
    <row r="80" spans="1:26" ht="13.5" hidden="1">
      <c r="A80" s="39" t="s">
        <v>104</v>
      </c>
      <c r="B80" s="19">
        <v>17372420</v>
      </c>
      <c r="C80" s="19"/>
      <c r="D80" s="20">
        <v>19709854</v>
      </c>
      <c r="E80" s="21">
        <v>19709854</v>
      </c>
      <c r="F80" s="21">
        <v>1245000</v>
      </c>
      <c r="G80" s="21">
        <v>1596165</v>
      </c>
      <c r="H80" s="21">
        <v>2495380</v>
      </c>
      <c r="I80" s="21">
        <v>5336545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5336545</v>
      </c>
      <c r="W80" s="21">
        <v>4712628</v>
      </c>
      <c r="X80" s="21"/>
      <c r="Y80" s="20"/>
      <c r="Z80" s="23">
        <v>19709854</v>
      </c>
    </row>
    <row r="81" spans="1:26" ht="13.5" hidden="1">
      <c r="A81" s="39" t="s">
        <v>105</v>
      </c>
      <c r="B81" s="19">
        <v>8053902</v>
      </c>
      <c r="C81" s="19"/>
      <c r="D81" s="20">
        <v>15241444</v>
      </c>
      <c r="E81" s="21">
        <v>15241444</v>
      </c>
      <c r="F81" s="21">
        <v>472637</v>
      </c>
      <c r="G81" s="21">
        <v>918316</v>
      </c>
      <c r="H81" s="21">
        <v>1419556</v>
      </c>
      <c r="I81" s="21">
        <v>2810509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2810509</v>
      </c>
      <c r="W81" s="21">
        <v>3810360</v>
      </c>
      <c r="X81" s="21"/>
      <c r="Y81" s="20"/>
      <c r="Z81" s="23">
        <v>15241444</v>
      </c>
    </row>
    <row r="82" spans="1:26" ht="13.5" hidden="1">
      <c r="A82" s="39" t="s">
        <v>106</v>
      </c>
      <c r="B82" s="19">
        <v>10590779</v>
      </c>
      <c r="C82" s="19"/>
      <c r="D82" s="20">
        <v>18316614</v>
      </c>
      <c r="E82" s="21">
        <v>18316614</v>
      </c>
      <c r="F82" s="21">
        <v>747328</v>
      </c>
      <c r="G82" s="21">
        <v>1017700</v>
      </c>
      <c r="H82" s="21">
        <v>1540311</v>
      </c>
      <c r="I82" s="21">
        <v>3305339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3305339</v>
      </c>
      <c r="W82" s="21">
        <v>4576082</v>
      </c>
      <c r="X82" s="21"/>
      <c r="Y82" s="20"/>
      <c r="Z82" s="23">
        <v>18316614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1654777</v>
      </c>
      <c r="C84" s="28"/>
      <c r="D84" s="29">
        <v>1765155</v>
      </c>
      <c r="E84" s="30">
        <v>1765155</v>
      </c>
      <c r="F84" s="30">
        <v>177788</v>
      </c>
      <c r="G84" s="30">
        <v>137783</v>
      </c>
      <c r="H84" s="30">
        <v>451071</v>
      </c>
      <c r="I84" s="30">
        <v>766642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766642</v>
      </c>
      <c r="W84" s="30">
        <v>441288</v>
      </c>
      <c r="X84" s="30"/>
      <c r="Y84" s="29"/>
      <c r="Z84" s="31">
        <v>1765155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175086946</v>
      </c>
      <c r="D5" s="153">
        <f>SUM(D6:D8)</f>
        <v>0</v>
      </c>
      <c r="E5" s="154">
        <f t="shared" si="0"/>
        <v>184838748</v>
      </c>
      <c r="F5" s="100">
        <f t="shared" si="0"/>
        <v>184838748</v>
      </c>
      <c r="G5" s="100">
        <f t="shared" si="0"/>
        <v>123156356</v>
      </c>
      <c r="H5" s="100">
        <f t="shared" si="0"/>
        <v>1354384</v>
      </c>
      <c r="I5" s="100">
        <f t="shared" si="0"/>
        <v>749714</v>
      </c>
      <c r="J5" s="100">
        <f t="shared" si="0"/>
        <v>125260454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125260454</v>
      </c>
      <c r="X5" s="100">
        <f t="shared" si="0"/>
        <v>46209687</v>
      </c>
      <c r="Y5" s="100">
        <f t="shared" si="0"/>
        <v>79050767</v>
      </c>
      <c r="Z5" s="137">
        <f>+IF(X5&lt;&gt;0,+(Y5/X5)*100,0)</f>
        <v>171.0696871848537</v>
      </c>
      <c r="AA5" s="153">
        <f>SUM(AA6:AA8)</f>
        <v>184838748</v>
      </c>
    </row>
    <row r="6" spans="1:27" ht="13.5">
      <c r="A6" s="138" t="s">
        <v>75</v>
      </c>
      <c r="B6" s="136"/>
      <c r="C6" s="155">
        <v>92956207</v>
      </c>
      <c r="D6" s="155"/>
      <c r="E6" s="156">
        <v>98553261</v>
      </c>
      <c r="F6" s="60">
        <v>98553261</v>
      </c>
      <c r="G6" s="60">
        <v>47107076</v>
      </c>
      <c r="H6" s="60">
        <v>607700</v>
      </c>
      <c r="I6" s="60">
        <v>19141</v>
      </c>
      <c r="J6" s="60">
        <v>47733917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47733917</v>
      </c>
      <c r="X6" s="60">
        <v>24638315</v>
      </c>
      <c r="Y6" s="60">
        <v>23095602</v>
      </c>
      <c r="Z6" s="140">
        <v>93.74</v>
      </c>
      <c r="AA6" s="155">
        <v>98553261</v>
      </c>
    </row>
    <row r="7" spans="1:27" ht="13.5">
      <c r="A7" s="138" t="s">
        <v>76</v>
      </c>
      <c r="B7" s="136"/>
      <c r="C7" s="157">
        <v>81328875</v>
      </c>
      <c r="D7" s="157"/>
      <c r="E7" s="158">
        <v>85412215</v>
      </c>
      <c r="F7" s="159">
        <v>85412215</v>
      </c>
      <c r="G7" s="159">
        <v>76020051</v>
      </c>
      <c r="H7" s="159">
        <v>746379</v>
      </c>
      <c r="I7" s="159">
        <v>730234</v>
      </c>
      <c r="J7" s="159">
        <v>77496664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77496664</v>
      </c>
      <c r="X7" s="159">
        <v>21353054</v>
      </c>
      <c r="Y7" s="159">
        <v>56143610</v>
      </c>
      <c r="Z7" s="141">
        <v>262.93</v>
      </c>
      <c r="AA7" s="157">
        <v>85412215</v>
      </c>
    </row>
    <row r="8" spans="1:27" ht="13.5">
      <c r="A8" s="138" t="s">
        <v>77</v>
      </c>
      <c r="B8" s="136"/>
      <c r="C8" s="155">
        <v>801864</v>
      </c>
      <c r="D8" s="155"/>
      <c r="E8" s="156">
        <v>873272</v>
      </c>
      <c r="F8" s="60">
        <v>873272</v>
      </c>
      <c r="G8" s="60">
        <v>29229</v>
      </c>
      <c r="H8" s="60">
        <v>305</v>
      </c>
      <c r="I8" s="60">
        <v>339</v>
      </c>
      <c r="J8" s="60">
        <v>29873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29873</v>
      </c>
      <c r="X8" s="60">
        <v>218318</v>
      </c>
      <c r="Y8" s="60">
        <v>-188445</v>
      </c>
      <c r="Z8" s="140">
        <v>-86.32</v>
      </c>
      <c r="AA8" s="155">
        <v>873272</v>
      </c>
    </row>
    <row r="9" spans="1:27" ht="13.5">
      <c r="A9" s="135" t="s">
        <v>78</v>
      </c>
      <c r="B9" s="136"/>
      <c r="C9" s="153">
        <f aca="true" t="shared" si="1" ref="C9:Y9">SUM(C10:C14)</f>
        <v>17972966</v>
      </c>
      <c r="D9" s="153">
        <f>SUM(D10:D14)</f>
        <v>0</v>
      </c>
      <c r="E9" s="154">
        <f t="shared" si="1"/>
        <v>17628556</v>
      </c>
      <c r="F9" s="100">
        <f t="shared" si="1"/>
        <v>17628556</v>
      </c>
      <c r="G9" s="100">
        <f t="shared" si="1"/>
        <v>965313</v>
      </c>
      <c r="H9" s="100">
        <f t="shared" si="1"/>
        <v>1114271</v>
      </c>
      <c r="I9" s="100">
        <f t="shared" si="1"/>
        <v>1482410</v>
      </c>
      <c r="J9" s="100">
        <f t="shared" si="1"/>
        <v>3561994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3561994</v>
      </c>
      <c r="X9" s="100">
        <f t="shared" si="1"/>
        <v>4407140</v>
      </c>
      <c r="Y9" s="100">
        <f t="shared" si="1"/>
        <v>-845146</v>
      </c>
      <c r="Z9" s="137">
        <f>+IF(X9&lt;&gt;0,+(Y9/X9)*100,0)</f>
        <v>-19.176745009235013</v>
      </c>
      <c r="AA9" s="153">
        <f>SUM(AA10:AA14)</f>
        <v>17628556</v>
      </c>
    </row>
    <row r="10" spans="1:27" ht="13.5">
      <c r="A10" s="138" t="s">
        <v>79</v>
      </c>
      <c r="B10" s="136"/>
      <c r="C10" s="155">
        <v>7210132</v>
      </c>
      <c r="D10" s="155"/>
      <c r="E10" s="156">
        <v>7624626</v>
      </c>
      <c r="F10" s="60">
        <v>7624626</v>
      </c>
      <c r="G10" s="60">
        <v>270820</v>
      </c>
      <c r="H10" s="60">
        <v>331591</v>
      </c>
      <c r="I10" s="60">
        <v>257378</v>
      </c>
      <c r="J10" s="60">
        <v>859789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859789</v>
      </c>
      <c r="X10" s="60">
        <v>1906157</v>
      </c>
      <c r="Y10" s="60">
        <v>-1046368</v>
      </c>
      <c r="Z10" s="140">
        <v>-54.89</v>
      </c>
      <c r="AA10" s="155">
        <v>7624626</v>
      </c>
    </row>
    <row r="11" spans="1:27" ht="13.5">
      <c r="A11" s="138" t="s">
        <v>80</v>
      </c>
      <c r="B11" s="136"/>
      <c r="C11" s="155">
        <v>404340</v>
      </c>
      <c r="D11" s="155"/>
      <c r="E11" s="156">
        <v>214150</v>
      </c>
      <c r="F11" s="60">
        <v>214150</v>
      </c>
      <c r="G11" s="60">
        <v>5228</v>
      </c>
      <c r="H11" s="60">
        <v>7995</v>
      </c>
      <c r="I11" s="60">
        <v>4616</v>
      </c>
      <c r="J11" s="60">
        <v>17839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17839</v>
      </c>
      <c r="X11" s="60">
        <v>53538</v>
      </c>
      <c r="Y11" s="60">
        <v>-35699</v>
      </c>
      <c r="Z11" s="140">
        <v>-66.68</v>
      </c>
      <c r="AA11" s="155">
        <v>214150</v>
      </c>
    </row>
    <row r="12" spans="1:27" ht="13.5">
      <c r="A12" s="138" t="s">
        <v>81</v>
      </c>
      <c r="B12" s="136"/>
      <c r="C12" s="155">
        <v>10358494</v>
      </c>
      <c r="D12" s="155"/>
      <c r="E12" s="156">
        <v>9789780</v>
      </c>
      <c r="F12" s="60">
        <v>9789780</v>
      </c>
      <c r="G12" s="60">
        <v>689265</v>
      </c>
      <c r="H12" s="60">
        <v>774685</v>
      </c>
      <c r="I12" s="60">
        <v>1220416</v>
      </c>
      <c r="J12" s="60">
        <v>2684366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2684366</v>
      </c>
      <c r="X12" s="60">
        <v>2447445</v>
      </c>
      <c r="Y12" s="60">
        <v>236921</v>
      </c>
      <c r="Z12" s="140">
        <v>9.68</v>
      </c>
      <c r="AA12" s="155">
        <v>9789780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8386323</v>
      </c>
      <c r="D15" s="153">
        <f>SUM(D16:D18)</f>
        <v>0</v>
      </c>
      <c r="E15" s="154">
        <f t="shared" si="2"/>
        <v>11200138</v>
      </c>
      <c r="F15" s="100">
        <f t="shared" si="2"/>
        <v>11200138</v>
      </c>
      <c r="G15" s="100">
        <f t="shared" si="2"/>
        <v>8600</v>
      </c>
      <c r="H15" s="100">
        <f t="shared" si="2"/>
        <v>24117581</v>
      </c>
      <c r="I15" s="100">
        <f t="shared" si="2"/>
        <v>76596</v>
      </c>
      <c r="J15" s="100">
        <f t="shared" si="2"/>
        <v>24202777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24202777</v>
      </c>
      <c r="X15" s="100">
        <f t="shared" si="2"/>
        <v>2800035</v>
      </c>
      <c r="Y15" s="100">
        <f t="shared" si="2"/>
        <v>21402742</v>
      </c>
      <c r="Z15" s="137">
        <f>+IF(X15&lt;&gt;0,+(Y15/X15)*100,0)</f>
        <v>764.3740881810406</v>
      </c>
      <c r="AA15" s="153">
        <f>SUM(AA16:AA18)</f>
        <v>11200138</v>
      </c>
    </row>
    <row r="16" spans="1:27" ht="13.5">
      <c r="A16" s="138" t="s">
        <v>85</v>
      </c>
      <c r="B16" s="136"/>
      <c r="C16" s="155">
        <v>2365348</v>
      </c>
      <c r="D16" s="155"/>
      <c r="E16" s="156">
        <v>4922662</v>
      </c>
      <c r="F16" s="60">
        <v>4922662</v>
      </c>
      <c r="G16" s="60">
        <v>8600</v>
      </c>
      <c r="H16" s="60">
        <v>1347952</v>
      </c>
      <c r="I16" s="60">
        <v>76596</v>
      </c>
      <c r="J16" s="60">
        <v>1433148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1433148</v>
      </c>
      <c r="X16" s="60">
        <v>1230666</v>
      </c>
      <c r="Y16" s="60">
        <v>202482</v>
      </c>
      <c r="Z16" s="140">
        <v>16.45</v>
      </c>
      <c r="AA16" s="155">
        <v>4922662</v>
      </c>
    </row>
    <row r="17" spans="1:27" ht="13.5">
      <c r="A17" s="138" t="s">
        <v>86</v>
      </c>
      <c r="B17" s="136"/>
      <c r="C17" s="155">
        <v>6020975</v>
      </c>
      <c r="D17" s="155"/>
      <c r="E17" s="156">
        <v>6277476</v>
      </c>
      <c r="F17" s="60">
        <v>6277476</v>
      </c>
      <c r="G17" s="60"/>
      <c r="H17" s="60">
        <v>22769629</v>
      </c>
      <c r="I17" s="60"/>
      <c r="J17" s="60">
        <v>22769629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22769629</v>
      </c>
      <c r="X17" s="60">
        <v>1569369</v>
      </c>
      <c r="Y17" s="60">
        <v>21200260</v>
      </c>
      <c r="Z17" s="140">
        <v>1350.88</v>
      </c>
      <c r="AA17" s="155">
        <v>6277476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269738743</v>
      </c>
      <c r="D19" s="153">
        <f>SUM(D20:D23)</f>
        <v>0</v>
      </c>
      <c r="E19" s="154">
        <f t="shared" si="3"/>
        <v>312003082</v>
      </c>
      <c r="F19" s="100">
        <f t="shared" si="3"/>
        <v>312003082</v>
      </c>
      <c r="G19" s="100">
        <f t="shared" si="3"/>
        <v>41440403</v>
      </c>
      <c r="H19" s="100">
        <f t="shared" si="3"/>
        <v>22359935</v>
      </c>
      <c r="I19" s="100">
        <f t="shared" si="3"/>
        <v>20814987</v>
      </c>
      <c r="J19" s="100">
        <f t="shared" si="3"/>
        <v>84615325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84615325</v>
      </c>
      <c r="X19" s="100">
        <f t="shared" si="3"/>
        <v>78000771</v>
      </c>
      <c r="Y19" s="100">
        <f t="shared" si="3"/>
        <v>6614554</v>
      </c>
      <c r="Z19" s="137">
        <f>+IF(X19&lt;&gt;0,+(Y19/X19)*100,0)</f>
        <v>8.48011361323595</v>
      </c>
      <c r="AA19" s="153">
        <f>SUM(AA20:AA23)</f>
        <v>312003082</v>
      </c>
    </row>
    <row r="20" spans="1:27" ht="13.5">
      <c r="A20" s="138" t="s">
        <v>89</v>
      </c>
      <c r="B20" s="136"/>
      <c r="C20" s="155">
        <v>155458954</v>
      </c>
      <c r="D20" s="155"/>
      <c r="E20" s="156">
        <v>173959001</v>
      </c>
      <c r="F20" s="60">
        <v>173959001</v>
      </c>
      <c r="G20" s="60">
        <v>13374844</v>
      </c>
      <c r="H20" s="60">
        <v>15581314</v>
      </c>
      <c r="I20" s="60">
        <v>13810198</v>
      </c>
      <c r="J20" s="60">
        <v>42766356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42766356</v>
      </c>
      <c r="X20" s="60">
        <v>43489750</v>
      </c>
      <c r="Y20" s="60">
        <v>-723394</v>
      </c>
      <c r="Z20" s="140">
        <v>-1.66</v>
      </c>
      <c r="AA20" s="155">
        <v>173959001</v>
      </c>
    </row>
    <row r="21" spans="1:27" ht="13.5">
      <c r="A21" s="138" t="s">
        <v>90</v>
      </c>
      <c r="B21" s="136"/>
      <c r="C21" s="155">
        <v>49603704</v>
      </c>
      <c r="D21" s="155"/>
      <c r="E21" s="156">
        <v>64894435</v>
      </c>
      <c r="F21" s="60">
        <v>64894435</v>
      </c>
      <c r="G21" s="60">
        <v>2953293</v>
      </c>
      <c r="H21" s="60">
        <v>3205919</v>
      </c>
      <c r="I21" s="60">
        <v>4009252</v>
      </c>
      <c r="J21" s="60">
        <v>10168464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10168464</v>
      </c>
      <c r="X21" s="60">
        <v>16223609</v>
      </c>
      <c r="Y21" s="60">
        <v>-6055145</v>
      </c>
      <c r="Z21" s="140">
        <v>-37.32</v>
      </c>
      <c r="AA21" s="155">
        <v>64894435</v>
      </c>
    </row>
    <row r="22" spans="1:27" ht="13.5">
      <c r="A22" s="138" t="s">
        <v>91</v>
      </c>
      <c r="B22" s="136"/>
      <c r="C22" s="157">
        <v>28462888</v>
      </c>
      <c r="D22" s="157"/>
      <c r="E22" s="158">
        <v>34431683</v>
      </c>
      <c r="F22" s="159">
        <v>34431683</v>
      </c>
      <c r="G22" s="159">
        <v>22473908</v>
      </c>
      <c r="H22" s="159">
        <v>429746</v>
      </c>
      <c r="I22" s="159">
        <v>431148</v>
      </c>
      <c r="J22" s="159">
        <v>23334802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23334802</v>
      </c>
      <c r="X22" s="159">
        <v>8607921</v>
      </c>
      <c r="Y22" s="159">
        <v>14726881</v>
      </c>
      <c r="Z22" s="141">
        <v>171.09</v>
      </c>
      <c r="AA22" s="157">
        <v>34431683</v>
      </c>
    </row>
    <row r="23" spans="1:27" ht="13.5">
      <c r="A23" s="138" t="s">
        <v>92</v>
      </c>
      <c r="B23" s="136"/>
      <c r="C23" s="155">
        <v>36213197</v>
      </c>
      <c r="D23" s="155"/>
      <c r="E23" s="156">
        <v>38717963</v>
      </c>
      <c r="F23" s="60">
        <v>38717963</v>
      </c>
      <c r="G23" s="60">
        <v>2638358</v>
      </c>
      <c r="H23" s="60">
        <v>3142956</v>
      </c>
      <c r="I23" s="60">
        <v>2564389</v>
      </c>
      <c r="J23" s="60">
        <v>8345703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8345703</v>
      </c>
      <c r="X23" s="60">
        <v>9679491</v>
      </c>
      <c r="Y23" s="60">
        <v>-1333788</v>
      </c>
      <c r="Z23" s="140">
        <v>-13.78</v>
      </c>
      <c r="AA23" s="155">
        <v>38717963</v>
      </c>
    </row>
    <row r="24" spans="1:27" ht="13.5">
      <c r="A24" s="135" t="s">
        <v>93</v>
      </c>
      <c r="B24" s="142" t="s">
        <v>94</v>
      </c>
      <c r="C24" s="153">
        <v>2622</v>
      </c>
      <c r="D24" s="153"/>
      <c r="E24" s="154">
        <v>2840</v>
      </c>
      <c r="F24" s="100">
        <v>2840</v>
      </c>
      <c r="G24" s="100">
        <v>219</v>
      </c>
      <c r="H24" s="100">
        <v>219</v>
      </c>
      <c r="I24" s="100">
        <v>218</v>
      </c>
      <c r="J24" s="100">
        <v>656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656</v>
      </c>
      <c r="X24" s="100">
        <v>710</v>
      </c>
      <c r="Y24" s="100">
        <v>-54</v>
      </c>
      <c r="Z24" s="137">
        <v>-7.61</v>
      </c>
      <c r="AA24" s="153">
        <v>2840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471187600</v>
      </c>
      <c r="D25" s="168">
        <f>+D5+D9+D15+D19+D24</f>
        <v>0</v>
      </c>
      <c r="E25" s="169">
        <f t="shared" si="4"/>
        <v>525673364</v>
      </c>
      <c r="F25" s="73">
        <f t="shared" si="4"/>
        <v>525673364</v>
      </c>
      <c r="G25" s="73">
        <f t="shared" si="4"/>
        <v>165570891</v>
      </c>
      <c r="H25" s="73">
        <f t="shared" si="4"/>
        <v>48946390</v>
      </c>
      <c r="I25" s="73">
        <f t="shared" si="4"/>
        <v>23123925</v>
      </c>
      <c r="J25" s="73">
        <f t="shared" si="4"/>
        <v>237641206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237641206</v>
      </c>
      <c r="X25" s="73">
        <f t="shared" si="4"/>
        <v>131418343</v>
      </c>
      <c r="Y25" s="73">
        <f t="shared" si="4"/>
        <v>106222863</v>
      </c>
      <c r="Z25" s="170">
        <f>+IF(X25&lt;&gt;0,+(Y25/X25)*100,0)</f>
        <v>80.8280340287048</v>
      </c>
      <c r="AA25" s="168">
        <f>+AA5+AA9+AA15+AA19+AA24</f>
        <v>525673364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85806471</v>
      </c>
      <c r="D28" s="153">
        <f>SUM(D29:D31)</f>
        <v>0</v>
      </c>
      <c r="E28" s="154">
        <f t="shared" si="5"/>
        <v>111402528</v>
      </c>
      <c r="F28" s="100">
        <f t="shared" si="5"/>
        <v>111402528</v>
      </c>
      <c r="G28" s="100">
        <f t="shared" si="5"/>
        <v>5971423</v>
      </c>
      <c r="H28" s="100">
        <f t="shared" si="5"/>
        <v>6273166</v>
      </c>
      <c r="I28" s="100">
        <f t="shared" si="5"/>
        <v>6191596</v>
      </c>
      <c r="J28" s="100">
        <f t="shared" si="5"/>
        <v>18436185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18436185</v>
      </c>
      <c r="X28" s="100">
        <f t="shared" si="5"/>
        <v>27850632</v>
      </c>
      <c r="Y28" s="100">
        <f t="shared" si="5"/>
        <v>-9414447</v>
      </c>
      <c r="Z28" s="137">
        <f>+IF(X28&lt;&gt;0,+(Y28/X28)*100,0)</f>
        <v>-33.80335139252854</v>
      </c>
      <c r="AA28" s="153">
        <f>SUM(AA29:AA31)</f>
        <v>111402528</v>
      </c>
    </row>
    <row r="29" spans="1:27" ht="13.5">
      <c r="A29" s="138" t="s">
        <v>75</v>
      </c>
      <c r="B29" s="136"/>
      <c r="C29" s="155">
        <v>37696207</v>
      </c>
      <c r="D29" s="155"/>
      <c r="E29" s="156">
        <v>44117547</v>
      </c>
      <c r="F29" s="60">
        <v>44117547</v>
      </c>
      <c r="G29" s="60">
        <v>2798487</v>
      </c>
      <c r="H29" s="60">
        <v>3249760</v>
      </c>
      <c r="I29" s="60">
        <v>2944196</v>
      </c>
      <c r="J29" s="60">
        <v>8992443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8992443</v>
      </c>
      <c r="X29" s="60">
        <v>11029387</v>
      </c>
      <c r="Y29" s="60">
        <v>-2036944</v>
      </c>
      <c r="Z29" s="140">
        <v>-18.47</v>
      </c>
      <c r="AA29" s="155">
        <v>44117547</v>
      </c>
    </row>
    <row r="30" spans="1:27" ht="13.5">
      <c r="A30" s="138" t="s">
        <v>76</v>
      </c>
      <c r="B30" s="136"/>
      <c r="C30" s="157">
        <v>32063023</v>
      </c>
      <c r="D30" s="157"/>
      <c r="E30" s="158">
        <v>38162397</v>
      </c>
      <c r="F30" s="159">
        <v>38162397</v>
      </c>
      <c r="G30" s="159">
        <v>1706941</v>
      </c>
      <c r="H30" s="159">
        <v>1805561</v>
      </c>
      <c r="I30" s="159">
        <v>1659964</v>
      </c>
      <c r="J30" s="159">
        <v>5172466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5172466</v>
      </c>
      <c r="X30" s="159">
        <v>9540599</v>
      </c>
      <c r="Y30" s="159">
        <v>-4368133</v>
      </c>
      <c r="Z30" s="141">
        <v>-45.78</v>
      </c>
      <c r="AA30" s="157">
        <v>38162397</v>
      </c>
    </row>
    <row r="31" spans="1:27" ht="13.5">
      <c r="A31" s="138" t="s">
        <v>77</v>
      </c>
      <c r="B31" s="136"/>
      <c r="C31" s="155">
        <v>16047241</v>
      </c>
      <c r="D31" s="155"/>
      <c r="E31" s="156">
        <v>29122584</v>
      </c>
      <c r="F31" s="60">
        <v>29122584</v>
      </c>
      <c r="G31" s="60">
        <v>1465995</v>
      </c>
      <c r="H31" s="60">
        <v>1217845</v>
      </c>
      <c r="I31" s="60">
        <v>1587436</v>
      </c>
      <c r="J31" s="60">
        <v>4271276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4271276</v>
      </c>
      <c r="X31" s="60">
        <v>7280646</v>
      </c>
      <c r="Y31" s="60">
        <v>-3009370</v>
      </c>
      <c r="Z31" s="140">
        <v>-41.33</v>
      </c>
      <c r="AA31" s="155">
        <v>29122584</v>
      </c>
    </row>
    <row r="32" spans="1:27" ht="13.5">
      <c r="A32" s="135" t="s">
        <v>78</v>
      </c>
      <c r="B32" s="136"/>
      <c r="C32" s="153">
        <f aca="true" t="shared" si="6" ref="C32:Y32">SUM(C33:C37)</f>
        <v>45107375</v>
      </c>
      <c r="D32" s="153">
        <f>SUM(D33:D37)</f>
        <v>0</v>
      </c>
      <c r="E32" s="154">
        <f t="shared" si="6"/>
        <v>54467927</v>
      </c>
      <c r="F32" s="100">
        <f t="shared" si="6"/>
        <v>54467927</v>
      </c>
      <c r="G32" s="100">
        <f t="shared" si="6"/>
        <v>2616109</v>
      </c>
      <c r="H32" s="100">
        <f t="shared" si="6"/>
        <v>3493195</v>
      </c>
      <c r="I32" s="100">
        <f t="shared" si="6"/>
        <v>4307474</v>
      </c>
      <c r="J32" s="100">
        <f t="shared" si="6"/>
        <v>10416778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10416778</v>
      </c>
      <c r="X32" s="100">
        <f t="shared" si="6"/>
        <v>13616981</v>
      </c>
      <c r="Y32" s="100">
        <f t="shared" si="6"/>
        <v>-3200203</v>
      </c>
      <c r="Z32" s="137">
        <f>+IF(X32&lt;&gt;0,+(Y32/X32)*100,0)</f>
        <v>-23.50156029445881</v>
      </c>
      <c r="AA32" s="153">
        <f>SUM(AA33:AA37)</f>
        <v>54467927</v>
      </c>
    </row>
    <row r="33" spans="1:27" ht="13.5">
      <c r="A33" s="138" t="s">
        <v>79</v>
      </c>
      <c r="B33" s="136"/>
      <c r="C33" s="155">
        <v>12537818</v>
      </c>
      <c r="D33" s="155"/>
      <c r="E33" s="156">
        <v>15637709</v>
      </c>
      <c r="F33" s="60">
        <v>15637709</v>
      </c>
      <c r="G33" s="60">
        <v>575626</v>
      </c>
      <c r="H33" s="60">
        <v>694231</v>
      </c>
      <c r="I33" s="60">
        <v>884255</v>
      </c>
      <c r="J33" s="60">
        <v>2154112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2154112</v>
      </c>
      <c r="X33" s="60">
        <v>3909427</v>
      </c>
      <c r="Y33" s="60">
        <v>-1755315</v>
      </c>
      <c r="Z33" s="140">
        <v>-44.9</v>
      </c>
      <c r="AA33" s="155">
        <v>15637709</v>
      </c>
    </row>
    <row r="34" spans="1:27" ht="13.5">
      <c r="A34" s="138" t="s">
        <v>80</v>
      </c>
      <c r="B34" s="136"/>
      <c r="C34" s="155">
        <v>8840787</v>
      </c>
      <c r="D34" s="155"/>
      <c r="E34" s="156">
        <v>11639397</v>
      </c>
      <c r="F34" s="60">
        <v>11639397</v>
      </c>
      <c r="G34" s="60">
        <v>685691</v>
      </c>
      <c r="H34" s="60">
        <v>768712</v>
      </c>
      <c r="I34" s="60">
        <v>1143008</v>
      </c>
      <c r="J34" s="60">
        <v>2597411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2597411</v>
      </c>
      <c r="X34" s="60">
        <v>2909849</v>
      </c>
      <c r="Y34" s="60">
        <v>-312438</v>
      </c>
      <c r="Z34" s="140">
        <v>-10.74</v>
      </c>
      <c r="AA34" s="155">
        <v>11639397</v>
      </c>
    </row>
    <row r="35" spans="1:27" ht="13.5">
      <c r="A35" s="138" t="s">
        <v>81</v>
      </c>
      <c r="B35" s="136"/>
      <c r="C35" s="155">
        <v>23728770</v>
      </c>
      <c r="D35" s="155"/>
      <c r="E35" s="156">
        <v>27190821</v>
      </c>
      <c r="F35" s="60">
        <v>27190821</v>
      </c>
      <c r="G35" s="60">
        <v>1354792</v>
      </c>
      <c r="H35" s="60">
        <v>2030252</v>
      </c>
      <c r="I35" s="60">
        <v>2280211</v>
      </c>
      <c r="J35" s="60">
        <v>5665255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5665255</v>
      </c>
      <c r="X35" s="60">
        <v>6797705</v>
      </c>
      <c r="Y35" s="60">
        <v>-1132450</v>
      </c>
      <c r="Z35" s="140">
        <v>-16.66</v>
      </c>
      <c r="AA35" s="155">
        <v>27190821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30577377</v>
      </c>
      <c r="D38" s="153">
        <f>SUM(D39:D41)</f>
        <v>0</v>
      </c>
      <c r="E38" s="154">
        <f t="shared" si="7"/>
        <v>37475903</v>
      </c>
      <c r="F38" s="100">
        <f t="shared" si="7"/>
        <v>37475903</v>
      </c>
      <c r="G38" s="100">
        <f t="shared" si="7"/>
        <v>1745193</v>
      </c>
      <c r="H38" s="100">
        <f t="shared" si="7"/>
        <v>2449478</v>
      </c>
      <c r="I38" s="100">
        <f t="shared" si="7"/>
        <v>3150520</v>
      </c>
      <c r="J38" s="100">
        <f t="shared" si="7"/>
        <v>7345191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7345191</v>
      </c>
      <c r="X38" s="100">
        <f t="shared" si="7"/>
        <v>9368976</v>
      </c>
      <c r="Y38" s="100">
        <f t="shared" si="7"/>
        <v>-2023785</v>
      </c>
      <c r="Z38" s="137">
        <f>+IF(X38&lt;&gt;0,+(Y38/X38)*100,0)</f>
        <v>-21.600919887082647</v>
      </c>
      <c r="AA38" s="153">
        <f>SUM(AA39:AA41)</f>
        <v>37475903</v>
      </c>
    </row>
    <row r="39" spans="1:27" ht="13.5">
      <c r="A39" s="138" t="s">
        <v>85</v>
      </c>
      <c r="B39" s="136"/>
      <c r="C39" s="155">
        <v>9027132</v>
      </c>
      <c r="D39" s="155"/>
      <c r="E39" s="156">
        <v>8996826</v>
      </c>
      <c r="F39" s="60">
        <v>8996826</v>
      </c>
      <c r="G39" s="60">
        <v>595575</v>
      </c>
      <c r="H39" s="60">
        <v>1077948</v>
      </c>
      <c r="I39" s="60">
        <v>1060843</v>
      </c>
      <c r="J39" s="60">
        <v>2734366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2734366</v>
      </c>
      <c r="X39" s="60">
        <v>2249207</v>
      </c>
      <c r="Y39" s="60">
        <v>485159</v>
      </c>
      <c r="Z39" s="140">
        <v>21.57</v>
      </c>
      <c r="AA39" s="155">
        <v>8996826</v>
      </c>
    </row>
    <row r="40" spans="1:27" ht="13.5">
      <c r="A40" s="138" t="s">
        <v>86</v>
      </c>
      <c r="B40" s="136"/>
      <c r="C40" s="155">
        <v>21550245</v>
      </c>
      <c r="D40" s="155"/>
      <c r="E40" s="156">
        <v>28479077</v>
      </c>
      <c r="F40" s="60">
        <v>28479077</v>
      </c>
      <c r="G40" s="60">
        <v>1149618</v>
      </c>
      <c r="H40" s="60">
        <v>1371530</v>
      </c>
      <c r="I40" s="60">
        <v>2089677</v>
      </c>
      <c r="J40" s="60">
        <v>4610825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4610825</v>
      </c>
      <c r="X40" s="60">
        <v>7119769</v>
      </c>
      <c r="Y40" s="60">
        <v>-2508944</v>
      </c>
      <c r="Z40" s="140">
        <v>-35.24</v>
      </c>
      <c r="AA40" s="155">
        <v>28479077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314006724</v>
      </c>
      <c r="D42" s="153">
        <f>SUM(D43:D46)</f>
        <v>0</v>
      </c>
      <c r="E42" s="154">
        <f t="shared" si="8"/>
        <v>320927088</v>
      </c>
      <c r="F42" s="100">
        <f t="shared" si="8"/>
        <v>320927088</v>
      </c>
      <c r="G42" s="100">
        <f t="shared" si="8"/>
        <v>23000439</v>
      </c>
      <c r="H42" s="100">
        <f t="shared" si="8"/>
        <v>24710027</v>
      </c>
      <c r="I42" s="100">
        <f t="shared" si="8"/>
        <v>12667607</v>
      </c>
      <c r="J42" s="100">
        <f t="shared" si="8"/>
        <v>60378073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60378073</v>
      </c>
      <c r="X42" s="100">
        <f t="shared" si="8"/>
        <v>80231772</v>
      </c>
      <c r="Y42" s="100">
        <f t="shared" si="8"/>
        <v>-19853699</v>
      </c>
      <c r="Z42" s="137">
        <f>+IF(X42&lt;&gt;0,+(Y42/X42)*100,0)</f>
        <v>-24.745432520174177</v>
      </c>
      <c r="AA42" s="153">
        <f>SUM(AA43:AA46)</f>
        <v>320927088</v>
      </c>
    </row>
    <row r="43" spans="1:27" ht="13.5">
      <c r="A43" s="138" t="s">
        <v>89</v>
      </c>
      <c r="B43" s="136"/>
      <c r="C43" s="155">
        <v>197136105</v>
      </c>
      <c r="D43" s="155"/>
      <c r="E43" s="156">
        <v>182541721</v>
      </c>
      <c r="F43" s="60">
        <v>182541721</v>
      </c>
      <c r="G43" s="60">
        <v>20671780</v>
      </c>
      <c r="H43" s="60">
        <v>21952356</v>
      </c>
      <c r="I43" s="60">
        <v>1646799</v>
      </c>
      <c r="J43" s="60">
        <v>44270935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44270935</v>
      </c>
      <c r="X43" s="60">
        <v>45635430</v>
      </c>
      <c r="Y43" s="60">
        <v>-1364495</v>
      </c>
      <c r="Z43" s="140">
        <v>-2.99</v>
      </c>
      <c r="AA43" s="155">
        <v>182541721</v>
      </c>
    </row>
    <row r="44" spans="1:27" ht="13.5">
      <c r="A44" s="138" t="s">
        <v>90</v>
      </c>
      <c r="B44" s="136"/>
      <c r="C44" s="155">
        <v>59640672</v>
      </c>
      <c r="D44" s="155"/>
      <c r="E44" s="156">
        <v>76151613</v>
      </c>
      <c r="F44" s="60">
        <v>76151613</v>
      </c>
      <c r="G44" s="60">
        <v>832474</v>
      </c>
      <c r="H44" s="60">
        <v>994853</v>
      </c>
      <c r="I44" s="60">
        <v>8793690</v>
      </c>
      <c r="J44" s="60">
        <v>10621017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10621017</v>
      </c>
      <c r="X44" s="60">
        <v>19037903</v>
      </c>
      <c r="Y44" s="60">
        <v>-8416886</v>
      </c>
      <c r="Z44" s="140">
        <v>-44.21</v>
      </c>
      <c r="AA44" s="155">
        <v>76151613</v>
      </c>
    </row>
    <row r="45" spans="1:27" ht="13.5">
      <c r="A45" s="138" t="s">
        <v>91</v>
      </c>
      <c r="B45" s="136"/>
      <c r="C45" s="157">
        <v>18012312</v>
      </c>
      <c r="D45" s="157"/>
      <c r="E45" s="158">
        <v>23733955</v>
      </c>
      <c r="F45" s="159">
        <v>23733955</v>
      </c>
      <c r="G45" s="159">
        <v>227180</v>
      </c>
      <c r="H45" s="159">
        <v>364801</v>
      </c>
      <c r="I45" s="159">
        <v>389947</v>
      </c>
      <c r="J45" s="159">
        <v>981928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981928</v>
      </c>
      <c r="X45" s="159">
        <v>5933489</v>
      </c>
      <c r="Y45" s="159">
        <v>-4951561</v>
      </c>
      <c r="Z45" s="141">
        <v>-83.45</v>
      </c>
      <c r="AA45" s="157">
        <v>23733955</v>
      </c>
    </row>
    <row r="46" spans="1:27" ht="13.5">
      <c r="A46" s="138" t="s">
        <v>92</v>
      </c>
      <c r="B46" s="136"/>
      <c r="C46" s="155">
        <v>39217635</v>
      </c>
      <c r="D46" s="155"/>
      <c r="E46" s="156">
        <v>38499799</v>
      </c>
      <c r="F46" s="60">
        <v>38499799</v>
      </c>
      <c r="G46" s="60">
        <v>1269005</v>
      </c>
      <c r="H46" s="60">
        <v>1398017</v>
      </c>
      <c r="I46" s="60">
        <v>1837171</v>
      </c>
      <c r="J46" s="60">
        <v>4504193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4504193</v>
      </c>
      <c r="X46" s="60">
        <v>9624950</v>
      </c>
      <c r="Y46" s="60">
        <v>-5120757</v>
      </c>
      <c r="Z46" s="140">
        <v>-53.2</v>
      </c>
      <c r="AA46" s="155">
        <v>38499799</v>
      </c>
    </row>
    <row r="47" spans="1:27" ht="13.5">
      <c r="A47" s="135" t="s">
        <v>93</v>
      </c>
      <c r="B47" s="142" t="s">
        <v>94</v>
      </c>
      <c r="C47" s="153">
        <v>90980</v>
      </c>
      <c r="D47" s="153"/>
      <c r="E47" s="154">
        <v>116459</v>
      </c>
      <c r="F47" s="100">
        <v>116459</v>
      </c>
      <c r="G47" s="100">
        <v>7148</v>
      </c>
      <c r="H47" s="100">
        <v>13464</v>
      </c>
      <c r="I47" s="100">
        <v>12694</v>
      </c>
      <c r="J47" s="100">
        <v>33306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33306</v>
      </c>
      <c r="X47" s="100">
        <v>29115</v>
      </c>
      <c r="Y47" s="100">
        <v>4191</v>
      </c>
      <c r="Z47" s="137">
        <v>14.39</v>
      </c>
      <c r="AA47" s="153">
        <v>116459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475588927</v>
      </c>
      <c r="D48" s="168">
        <f>+D28+D32+D38+D42+D47</f>
        <v>0</v>
      </c>
      <c r="E48" s="169">
        <f t="shared" si="9"/>
        <v>524389905</v>
      </c>
      <c r="F48" s="73">
        <f t="shared" si="9"/>
        <v>524389905</v>
      </c>
      <c r="G48" s="73">
        <f t="shared" si="9"/>
        <v>33340312</v>
      </c>
      <c r="H48" s="73">
        <f t="shared" si="9"/>
        <v>36939330</v>
      </c>
      <c r="I48" s="73">
        <f t="shared" si="9"/>
        <v>26329891</v>
      </c>
      <c r="J48" s="73">
        <f t="shared" si="9"/>
        <v>96609533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96609533</v>
      </c>
      <c r="X48" s="73">
        <f t="shared" si="9"/>
        <v>131097476</v>
      </c>
      <c r="Y48" s="73">
        <f t="shared" si="9"/>
        <v>-34487943</v>
      </c>
      <c r="Z48" s="170">
        <f>+IF(X48&lt;&gt;0,+(Y48/X48)*100,0)</f>
        <v>-26.307099154220175</v>
      </c>
      <c r="AA48" s="168">
        <f>+AA28+AA32+AA38+AA42+AA47</f>
        <v>524389905</v>
      </c>
    </row>
    <row r="49" spans="1:27" ht="13.5">
      <c r="A49" s="148" t="s">
        <v>49</v>
      </c>
      <c r="B49" s="149"/>
      <c r="C49" s="171">
        <f aca="true" t="shared" si="10" ref="C49:Y49">+C25-C48</f>
        <v>-4401327</v>
      </c>
      <c r="D49" s="171">
        <f>+D25-D48</f>
        <v>0</v>
      </c>
      <c r="E49" s="172">
        <f t="shared" si="10"/>
        <v>1283459</v>
      </c>
      <c r="F49" s="173">
        <f t="shared" si="10"/>
        <v>1283459</v>
      </c>
      <c r="G49" s="173">
        <f t="shared" si="10"/>
        <v>132230579</v>
      </c>
      <c r="H49" s="173">
        <f t="shared" si="10"/>
        <v>12007060</v>
      </c>
      <c r="I49" s="173">
        <f t="shared" si="10"/>
        <v>-3205966</v>
      </c>
      <c r="J49" s="173">
        <f t="shared" si="10"/>
        <v>141031673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141031673</v>
      </c>
      <c r="X49" s="173">
        <f>IF(F25=F48,0,X25-X48)</f>
        <v>320867</v>
      </c>
      <c r="Y49" s="173">
        <f t="shared" si="10"/>
        <v>140710806</v>
      </c>
      <c r="Z49" s="174">
        <f>+IF(X49&lt;&gt;0,+(Y49/X49)*100,0)</f>
        <v>43853.31180831933</v>
      </c>
      <c r="AA49" s="171">
        <f>+AA25-AA48</f>
        <v>1283459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62700060</v>
      </c>
      <c r="D5" s="155">
        <v>0</v>
      </c>
      <c r="E5" s="156">
        <v>68611374</v>
      </c>
      <c r="F5" s="60">
        <v>68611374</v>
      </c>
      <c r="G5" s="60">
        <v>74603731</v>
      </c>
      <c r="H5" s="60">
        <v>-22197</v>
      </c>
      <c r="I5" s="60">
        <v>-9587</v>
      </c>
      <c r="J5" s="60">
        <v>74571947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74571947</v>
      </c>
      <c r="X5" s="60">
        <v>17152844</v>
      </c>
      <c r="Y5" s="60">
        <v>57419103</v>
      </c>
      <c r="Z5" s="140">
        <v>334.75</v>
      </c>
      <c r="AA5" s="155">
        <v>68611374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149365244</v>
      </c>
      <c r="D7" s="155">
        <v>0</v>
      </c>
      <c r="E7" s="156">
        <v>165963125</v>
      </c>
      <c r="F7" s="60">
        <v>165963125</v>
      </c>
      <c r="G7" s="60">
        <v>13386701</v>
      </c>
      <c r="H7" s="60">
        <v>15513397</v>
      </c>
      <c r="I7" s="60">
        <v>13751110</v>
      </c>
      <c r="J7" s="60">
        <v>42651208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42651208</v>
      </c>
      <c r="X7" s="60">
        <v>41490781</v>
      </c>
      <c r="Y7" s="60">
        <v>1160427</v>
      </c>
      <c r="Z7" s="140">
        <v>2.8</v>
      </c>
      <c r="AA7" s="155">
        <v>165963125</v>
      </c>
    </row>
    <row r="8" spans="1:27" ht="13.5">
      <c r="A8" s="183" t="s">
        <v>104</v>
      </c>
      <c r="B8" s="182"/>
      <c r="C8" s="155">
        <v>29076123</v>
      </c>
      <c r="D8" s="155">
        <v>0</v>
      </c>
      <c r="E8" s="156">
        <v>30706375</v>
      </c>
      <c r="F8" s="60">
        <v>30706375</v>
      </c>
      <c r="G8" s="60">
        <v>2964714</v>
      </c>
      <c r="H8" s="60">
        <v>2733423</v>
      </c>
      <c r="I8" s="60">
        <v>3041198</v>
      </c>
      <c r="J8" s="60">
        <v>8739335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8739335</v>
      </c>
      <c r="X8" s="60">
        <v>7676594</v>
      </c>
      <c r="Y8" s="60">
        <v>1062741</v>
      </c>
      <c r="Z8" s="140">
        <v>13.84</v>
      </c>
      <c r="AA8" s="155">
        <v>30706375</v>
      </c>
    </row>
    <row r="9" spans="1:27" ht="13.5">
      <c r="A9" s="183" t="s">
        <v>105</v>
      </c>
      <c r="B9" s="182"/>
      <c r="C9" s="155">
        <v>18908356</v>
      </c>
      <c r="D9" s="155">
        <v>0</v>
      </c>
      <c r="E9" s="156">
        <v>21556194</v>
      </c>
      <c r="F9" s="60">
        <v>21556194</v>
      </c>
      <c r="G9" s="60">
        <v>22476462</v>
      </c>
      <c r="H9" s="60">
        <v>15146</v>
      </c>
      <c r="I9" s="60">
        <v>18781</v>
      </c>
      <c r="J9" s="60">
        <v>22510389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22510389</v>
      </c>
      <c r="X9" s="60">
        <v>5389049</v>
      </c>
      <c r="Y9" s="60">
        <v>17121340</v>
      </c>
      <c r="Z9" s="140">
        <v>317.71</v>
      </c>
      <c r="AA9" s="155">
        <v>21556194</v>
      </c>
    </row>
    <row r="10" spans="1:27" ht="13.5">
      <c r="A10" s="183" t="s">
        <v>106</v>
      </c>
      <c r="B10" s="182"/>
      <c r="C10" s="155">
        <v>26399378</v>
      </c>
      <c r="D10" s="155">
        <v>0</v>
      </c>
      <c r="E10" s="156">
        <v>27985836</v>
      </c>
      <c r="F10" s="54">
        <v>27985836</v>
      </c>
      <c r="G10" s="54">
        <v>2638583</v>
      </c>
      <c r="H10" s="54">
        <v>2637812</v>
      </c>
      <c r="I10" s="54">
        <v>2638931</v>
      </c>
      <c r="J10" s="54">
        <v>7915326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7915326</v>
      </c>
      <c r="X10" s="54">
        <v>6996459</v>
      </c>
      <c r="Y10" s="54">
        <v>918867</v>
      </c>
      <c r="Z10" s="184">
        <v>13.13</v>
      </c>
      <c r="AA10" s="130">
        <v>27985836</v>
      </c>
    </row>
    <row r="11" spans="1:27" ht="13.5">
      <c r="A11" s="183" t="s">
        <v>107</v>
      </c>
      <c r="B11" s="185"/>
      <c r="C11" s="155">
        <v>14466</v>
      </c>
      <c r="D11" s="155">
        <v>0</v>
      </c>
      <c r="E11" s="156">
        <v>92560</v>
      </c>
      <c r="F11" s="60">
        <v>92560</v>
      </c>
      <c r="G11" s="60">
        <v>1185</v>
      </c>
      <c r="H11" s="60">
        <v>3500</v>
      </c>
      <c r="I11" s="60">
        <v>0</v>
      </c>
      <c r="J11" s="60">
        <v>4685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4685</v>
      </c>
      <c r="X11" s="60">
        <v>23140</v>
      </c>
      <c r="Y11" s="60">
        <v>-18455</v>
      </c>
      <c r="Z11" s="140">
        <v>-79.75</v>
      </c>
      <c r="AA11" s="155">
        <v>92560</v>
      </c>
    </row>
    <row r="12" spans="1:27" ht="13.5">
      <c r="A12" s="183" t="s">
        <v>108</v>
      </c>
      <c r="B12" s="185"/>
      <c r="C12" s="155">
        <v>2491287</v>
      </c>
      <c r="D12" s="155">
        <v>0</v>
      </c>
      <c r="E12" s="156">
        <v>2476010</v>
      </c>
      <c r="F12" s="60">
        <v>2476010</v>
      </c>
      <c r="G12" s="60">
        <v>188919</v>
      </c>
      <c r="H12" s="60">
        <v>253129</v>
      </c>
      <c r="I12" s="60">
        <v>187258</v>
      </c>
      <c r="J12" s="60">
        <v>629306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629306</v>
      </c>
      <c r="X12" s="60">
        <v>619003</v>
      </c>
      <c r="Y12" s="60">
        <v>10303</v>
      </c>
      <c r="Z12" s="140">
        <v>1.66</v>
      </c>
      <c r="AA12" s="155">
        <v>2476010</v>
      </c>
    </row>
    <row r="13" spans="1:27" ht="13.5">
      <c r="A13" s="181" t="s">
        <v>109</v>
      </c>
      <c r="B13" s="185"/>
      <c r="C13" s="155">
        <v>7773327</v>
      </c>
      <c r="D13" s="155">
        <v>0</v>
      </c>
      <c r="E13" s="156">
        <v>5460000</v>
      </c>
      <c r="F13" s="60">
        <v>5460000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1365000</v>
      </c>
      <c r="Y13" s="60">
        <v>-1365000</v>
      </c>
      <c r="Z13" s="140">
        <v>-100</v>
      </c>
      <c r="AA13" s="155">
        <v>5460000</v>
      </c>
    </row>
    <row r="14" spans="1:27" ht="13.5">
      <c r="A14" s="181" t="s">
        <v>110</v>
      </c>
      <c r="B14" s="185"/>
      <c r="C14" s="155">
        <v>19436342</v>
      </c>
      <c r="D14" s="155">
        <v>0</v>
      </c>
      <c r="E14" s="156">
        <v>21482170</v>
      </c>
      <c r="F14" s="60">
        <v>21482170</v>
      </c>
      <c r="G14" s="60">
        <v>-177143</v>
      </c>
      <c r="H14" s="60">
        <v>2205539</v>
      </c>
      <c r="I14" s="60">
        <v>2212236</v>
      </c>
      <c r="J14" s="60">
        <v>4240632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4240632</v>
      </c>
      <c r="X14" s="60">
        <v>5370543</v>
      </c>
      <c r="Y14" s="60">
        <v>-1129911</v>
      </c>
      <c r="Z14" s="140">
        <v>-21.04</v>
      </c>
      <c r="AA14" s="155">
        <v>21482170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381821</v>
      </c>
      <c r="D16" s="155">
        <v>0</v>
      </c>
      <c r="E16" s="156">
        <v>347270</v>
      </c>
      <c r="F16" s="60">
        <v>347270</v>
      </c>
      <c r="G16" s="60">
        <v>19450</v>
      </c>
      <c r="H16" s="60">
        <v>3913</v>
      </c>
      <c r="I16" s="60">
        <v>11923</v>
      </c>
      <c r="J16" s="60">
        <v>35286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35286</v>
      </c>
      <c r="X16" s="60">
        <v>86818</v>
      </c>
      <c r="Y16" s="60">
        <v>-51532</v>
      </c>
      <c r="Z16" s="140">
        <v>-59.36</v>
      </c>
      <c r="AA16" s="155">
        <v>347270</v>
      </c>
    </row>
    <row r="17" spans="1:27" ht="13.5">
      <c r="A17" s="181" t="s">
        <v>113</v>
      </c>
      <c r="B17" s="185"/>
      <c r="C17" s="155">
        <v>4488113</v>
      </c>
      <c r="D17" s="155">
        <v>0</v>
      </c>
      <c r="E17" s="156">
        <v>3889400</v>
      </c>
      <c r="F17" s="60">
        <v>3889400</v>
      </c>
      <c r="G17" s="60">
        <v>254590</v>
      </c>
      <c r="H17" s="60">
        <v>308601</v>
      </c>
      <c r="I17" s="60">
        <v>329209</v>
      </c>
      <c r="J17" s="60">
        <v>892400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892400</v>
      </c>
      <c r="X17" s="60">
        <v>972350</v>
      </c>
      <c r="Y17" s="60">
        <v>-79950</v>
      </c>
      <c r="Z17" s="140">
        <v>-8.22</v>
      </c>
      <c r="AA17" s="155">
        <v>3889400</v>
      </c>
    </row>
    <row r="18" spans="1:27" ht="13.5">
      <c r="A18" s="183" t="s">
        <v>114</v>
      </c>
      <c r="B18" s="182"/>
      <c r="C18" s="155">
        <v>3575770</v>
      </c>
      <c r="D18" s="155">
        <v>0</v>
      </c>
      <c r="E18" s="156">
        <v>43349660</v>
      </c>
      <c r="F18" s="60">
        <v>43349660</v>
      </c>
      <c r="G18" s="60">
        <v>332010</v>
      </c>
      <c r="H18" s="60">
        <v>384382</v>
      </c>
      <c r="I18" s="60">
        <v>381231</v>
      </c>
      <c r="J18" s="60">
        <v>1097623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1097623</v>
      </c>
      <c r="X18" s="60">
        <v>10837415</v>
      </c>
      <c r="Y18" s="60">
        <v>-9739792</v>
      </c>
      <c r="Z18" s="140">
        <v>-89.87</v>
      </c>
      <c r="AA18" s="155">
        <v>43349660</v>
      </c>
    </row>
    <row r="19" spans="1:27" ht="13.5">
      <c r="A19" s="181" t="s">
        <v>34</v>
      </c>
      <c r="B19" s="185"/>
      <c r="C19" s="155">
        <v>137917467</v>
      </c>
      <c r="D19" s="155">
        <v>0</v>
      </c>
      <c r="E19" s="156">
        <v>122287563</v>
      </c>
      <c r="F19" s="60">
        <v>122287563</v>
      </c>
      <c r="G19" s="60">
        <v>48504423</v>
      </c>
      <c r="H19" s="60">
        <v>23516745</v>
      </c>
      <c r="I19" s="60">
        <v>-162058</v>
      </c>
      <c r="J19" s="60">
        <v>71859110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71859110</v>
      </c>
      <c r="X19" s="60">
        <v>30571891</v>
      </c>
      <c r="Y19" s="60">
        <v>41287219</v>
      </c>
      <c r="Z19" s="140">
        <v>135.05</v>
      </c>
      <c r="AA19" s="155">
        <v>122287563</v>
      </c>
    </row>
    <row r="20" spans="1:27" ht="13.5">
      <c r="A20" s="181" t="s">
        <v>35</v>
      </c>
      <c r="B20" s="185"/>
      <c r="C20" s="155">
        <v>8139671</v>
      </c>
      <c r="D20" s="155">
        <v>0</v>
      </c>
      <c r="E20" s="156">
        <v>11465827</v>
      </c>
      <c r="F20" s="54">
        <v>11465827</v>
      </c>
      <c r="G20" s="54">
        <v>377266</v>
      </c>
      <c r="H20" s="54">
        <v>1392500</v>
      </c>
      <c r="I20" s="54">
        <v>723693</v>
      </c>
      <c r="J20" s="54">
        <v>2493459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2493459</v>
      </c>
      <c r="X20" s="54">
        <v>2866457</v>
      </c>
      <c r="Y20" s="54">
        <v>-372998</v>
      </c>
      <c r="Z20" s="184">
        <v>-13.01</v>
      </c>
      <c r="AA20" s="130">
        <v>11465827</v>
      </c>
    </row>
    <row r="21" spans="1:27" ht="13.5">
      <c r="A21" s="181" t="s">
        <v>115</v>
      </c>
      <c r="B21" s="185"/>
      <c r="C21" s="155">
        <v>520175</v>
      </c>
      <c r="D21" s="155">
        <v>0</v>
      </c>
      <c r="E21" s="156">
        <v>0</v>
      </c>
      <c r="F21" s="60">
        <v>0</v>
      </c>
      <c r="G21" s="60">
        <v>0</v>
      </c>
      <c r="H21" s="60">
        <v>500</v>
      </c>
      <c r="I21" s="82">
        <v>0</v>
      </c>
      <c r="J21" s="60">
        <v>500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500</v>
      </c>
      <c r="X21" s="60">
        <v>0</v>
      </c>
      <c r="Y21" s="60">
        <v>500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471187600</v>
      </c>
      <c r="D22" s="188">
        <f>SUM(D5:D21)</f>
        <v>0</v>
      </c>
      <c r="E22" s="189">
        <f t="shared" si="0"/>
        <v>525673364</v>
      </c>
      <c r="F22" s="190">
        <f t="shared" si="0"/>
        <v>525673364</v>
      </c>
      <c r="G22" s="190">
        <f t="shared" si="0"/>
        <v>165570891</v>
      </c>
      <c r="H22" s="190">
        <f t="shared" si="0"/>
        <v>48946390</v>
      </c>
      <c r="I22" s="190">
        <f t="shared" si="0"/>
        <v>23123925</v>
      </c>
      <c r="J22" s="190">
        <f t="shared" si="0"/>
        <v>237641206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237641206</v>
      </c>
      <c r="X22" s="190">
        <f t="shared" si="0"/>
        <v>131418344</v>
      </c>
      <c r="Y22" s="190">
        <f t="shared" si="0"/>
        <v>106222862</v>
      </c>
      <c r="Z22" s="191">
        <f>+IF(X22&lt;&gt;0,+(Y22/X22)*100,0)</f>
        <v>80.82803265273225</v>
      </c>
      <c r="AA22" s="188">
        <f>SUM(AA5:AA21)</f>
        <v>525673364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106085191</v>
      </c>
      <c r="D25" s="155">
        <v>0</v>
      </c>
      <c r="E25" s="156">
        <v>143512515</v>
      </c>
      <c r="F25" s="60">
        <v>143512515</v>
      </c>
      <c r="G25" s="60">
        <v>9513432</v>
      </c>
      <c r="H25" s="60">
        <v>10563294</v>
      </c>
      <c r="I25" s="60">
        <v>13514943</v>
      </c>
      <c r="J25" s="60">
        <v>33591669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33591669</v>
      </c>
      <c r="X25" s="60">
        <v>35878129</v>
      </c>
      <c r="Y25" s="60">
        <v>-2286460</v>
      </c>
      <c r="Z25" s="140">
        <v>-6.37</v>
      </c>
      <c r="AA25" s="155">
        <v>143512515</v>
      </c>
    </row>
    <row r="26" spans="1:27" ht="13.5">
      <c r="A26" s="183" t="s">
        <v>38</v>
      </c>
      <c r="B26" s="182"/>
      <c r="C26" s="155">
        <v>18073891</v>
      </c>
      <c r="D26" s="155">
        <v>0</v>
      </c>
      <c r="E26" s="156">
        <v>18794720</v>
      </c>
      <c r="F26" s="60">
        <v>18794720</v>
      </c>
      <c r="G26" s="60">
        <v>1476041</v>
      </c>
      <c r="H26" s="60">
        <v>1492003</v>
      </c>
      <c r="I26" s="60">
        <v>1494713</v>
      </c>
      <c r="J26" s="60">
        <v>4462757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4462757</v>
      </c>
      <c r="X26" s="60">
        <v>4698680</v>
      </c>
      <c r="Y26" s="60">
        <v>-235923</v>
      </c>
      <c r="Z26" s="140">
        <v>-5.02</v>
      </c>
      <c r="AA26" s="155">
        <v>18794720</v>
      </c>
    </row>
    <row r="27" spans="1:27" ht="13.5">
      <c r="A27" s="183" t="s">
        <v>118</v>
      </c>
      <c r="B27" s="182"/>
      <c r="C27" s="155">
        <v>98279348</v>
      </c>
      <c r="D27" s="155">
        <v>0</v>
      </c>
      <c r="E27" s="156">
        <v>80342914</v>
      </c>
      <c r="F27" s="60">
        <v>80342914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20085729</v>
      </c>
      <c r="Y27" s="60">
        <v>-20085729</v>
      </c>
      <c r="Z27" s="140">
        <v>-100</v>
      </c>
      <c r="AA27" s="155">
        <v>80342914</v>
      </c>
    </row>
    <row r="28" spans="1:27" ht="13.5">
      <c r="A28" s="183" t="s">
        <v>39</v>
      </c>
      <c r="B28" s="182"/>
      <c r="C28" s="155">
        <v>15763169</v>
      </c>
      <c r="D28" s="155">
        <v>0</v>
      </c>
      <c r="E28" s="156">
        <v>18263169</v>
      </c>
      <c r="F28" s="60">
        <v>18263169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4565792</v>
      </c>
      <c r="Y28" s="60">
        <v>-4565792</v>
      </c>
      <c r="Z28" s="140">
        <v>-100</v>
      </c>
      <c r="AA28" s="155">
        <v>18263169</v>
      </c>
    </row>
    <row r="29" spans="1:27" ht="13.5">
      <c r="A29" s="183" t="s">
        <v>40</v>
      </c>
      <c r="B29" s="182"/>
      <c r="C29" s="155">
        <v>5138423</v>
      </c>
      <c r="D29" s="155">
        <v>0</v>
      </c>
      <c r="E29" s="156">
        <v>2929727</v>
      </c>
      <c r="F29" s="60">
        <v>2929727</v>
      </c>
      <c r="G29" s="60">
        <v>35847</v>
      </c>
      <c r="H29" s="60">
        <v>35846</v>
      </c>
      <c r="I29" s="60">
        <v>35846</v>
      </c>
      <c r="J29" s="60">
        <v>107539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107539</v>
      </c>
      <c r="X29" s="60">
        <v>732432</v>
      </c>
      <c r="Y29" s="60">
        <v>-624893</v>
      </c>
      <c r="Z29" s="140">
        <v>-85.32</v>
      </c>
      <c r="AA29" s="155">
        <v>2929727</v>
      </c>
    </row>
    <row r="30" spans="1:27" ht="13.5">
      <c r="A30" s="183" t="s">
        <v>119</v>
      </c>
      <c r="B30" s="182"/>
      <c r="C30" s="155">
        <v>145053572</v>
      </c>
      <c r="D30" s="155">
        <v>0</v>
      </c>
      <c r="E30" s="156">
        <v>131756530</v>
      </c>
      <c r="F30" s="60">
        <v>131756530</v>
      </c>
      <c r="G30" s="60">
        <v>20122559</v>
      </c>
      <c r="H30" s="60">
        <v>20670612</v>
      </c>
      <c r="I30" s="60">
        <v>175028</v>
      </c>
      <c r="J30" s="60">
        <v>40968199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40968199</v>
      </c>
      <c r="X30" s="60">
        <v>32939133</v>
      </c>
      <c r="Y30" s="60">
        <v>8029066</v>
      </c>
      <c r="Z30" s="140">
        <v>24.38</v>
      </c>
      <c r="AA30" s="155">
        <v>131756530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3112895</v>
      </c>
      <c r="D32" s="155">
        <v>0</v>
      </c>
      <c r="E32" s="156">
        <v>4084440</v>
      </c>
      <c r="F32" s="60">
        <v>4084440</v>
      </c>
      <c r="G32" s="60">
        <v>127064</v>
      </c>
      <c r="H32" s="60">
        <v>205491</v>
      </c>
      <c r="I32" s="60">
        <v>76995</v>
      </c>
      <c r="J32" s="60">
        <v>409550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409550</v>
      </c>
      <c r="X32" s="60">
        <v>1021110</v>
      </c>
      <c r="Y32" s="60">
        <v>-611560</v>
      </c>
      <c r="Z32" s="140">
        <v>-59.89</v>
      </c>
      <c r="AA32" s="155">
        <v>4084440</v>
      </c>
    </row>
    <row r="33" spans="1:27" ht="13.5">
      <c r="A33" s="183" t="s">
        <v>42</v>
      </c>
      <c r="B33" s="182"/>
      <c r="C33" s="155">
        <v>3011545</v>
      </c>
      <c r="D33" s="155">
        <v>0</v>
      </c>
      <c r="E33" s="156">
        <v>7626640</v>
      </c>
      <c r="F33" s="60">
        <v>7626640</v>
      </c>
      <c r="G33" s="60">
        <v>256783</v>
      </c>
      <c r="H33" s="60">
        <v>333216</v>
      </c>
      <c r="I33" s="60">
        <v>157189</v>
      </c>
      <c r="J33" s="60">
        <v>747188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747188</v>
      </c>
      <c r="X33" s="60">
        <v>1906660</v>
      </c>
      <c r="Y33" s="60">
        <v>-1159472</v>
      </c>
      <c r="Z33" s="140">
        <v>-60.81</v>
      </c>
      <c r="AA33" s="155">
        <v>7626640</v>
      </c>
    </row>
    <row r="34" spans="1:27" ht="13.5">
      <c r="A34" s="183" t="s">
        <v>43</v>
      </c>
      <c r="B34" s="182"/>
      <c r="C34" s="155">
        <v>81070893</v>
      </c>
      <c r="D34" s="155">
        <v>0</v>
      </c>
      <c r="E34" s="156">
        <v>117079250</v>
      </c>
      <c r="F34" s="60">
        <v>117079250</v>
      </c>
      <c r="G34" s="60">
        <v>1808586</v>
      </c>
      <c r="H34" s="60">
        <v>3638868</v>
      </c>
      <c r="I34" s="60">
        <v>10875177</v>
      </c>
      <c r="J34" s="60">
        <v>16322631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16322631</v>
      </c>
      <c r="X34" s="60">
        <v>29269813</v>
      </c>
      <c r="Y34" s="60">
        <v>-12947182</v>
      </c>
      <c r="Z34" s="140">
        <v>-44.23</v>
      </c>
      <c r="AA34" s="155">
        <v>117079250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475588927</v>
      </c>
      <c r="D36" s="188">
        <f>SUM(D25:D35)</f>
        <v>0</v>
      </c>
      <c r="E36" s="189">
        <f t="shared" si="1"/>
        <v>524389905</v>
      </c>
      <c r="F36" s="190">
        <f t="shared" si="1"/>
        <v>524389905</v>
      </c>
      <c r="G36" s="190">
        <f t="shared" si="1"/>
        <v>33340312</v>
      </c>
      <c r="H36" s="190">
        <f t="shared" si="1"/>
        <v>36939330</v>
      </c>
      <c r="I36" s="190">
        <f t="shared" si="1"/>
        <v>26329891</v>
      </c>
      <c r="J36" s="190">
        <f t="shared" si="1"/>
        <v>96609533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96609533</v>
      </c>
      <c r="X36" s="190">
        <f t="shared" si="1"/>
        <v>131097478</v>
      </c>
      <c r="Y36" s="190">
        <f t="shared" si="1"/>
        <v>-34487945</v>
      </c>
      <c r="Z36" s="191">
        <f>+IF(X36&lt;&gt;0,+(Y36/X36)*100,0)</f>
        <v>-26.307100278466073</v>
      </c>
      <c r="AA36" s="188">
        <f>SUM(AA25:AA35)</f>
        <v>524389905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-4401327</v>
      </c>
      <c r="D38" s="199">
        <f>+D22-D36</f>
        <v>0</v>
      </c>
      <c r="E38" s="200">
        <f t="shared" si="2"/>
        <v>1283459</v>
      </c>
      <c r="F38" s="106">
        <f t="shared" si="2"/>
        <v>1283459</v>
      </c>
      <c r="G38" s="106">
        <f t="shared" si="2"/>
        <v>132230579</v>
      </c>
      <c r="H38" s="106">
        <f t="shared" si="2"/>
        <v>12007060</v>
      </c>
      <c r="I38" s="106">
        <f t="shared" si="2"/>
        <v>-3205966</v>
      </c>
      <c r="J38" s="106">
        <f t="shared" si="2"/>
        <v>141031673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141031673</v>
      </c>
      <c r="X38" s="106">
        <f>IF(F22=F36,0,X22-X36)</f>
        <v>320866</v>
      </c>
      <c r="Y38" s="106">
        <f t="shared" si="2"/>
        <v>140710807</v>
      </c>
      <c r="Z38" s="201">
        <f>+IF(X38&lt;&gt;0,+(Y38/X38)*100,0)</f>
        <v>43853.448791707444</v>
      </c>
      <c r="AA38" s="199">
        <f>+AA22-AA36</f>
        <v>1283459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-4401327</v>
      </c>
      <c r="D42" s="206">
        <f>SUM(D38:D41)</f>
        <v>0</v>
      </c>
      <c r="E42" s="207">
        <f t="shared" si="3"/>
        <v>1283459</v>
      </c>
      <c r="F42" s="88">
        <f t="shared" si="3"/>
        <v>1283459</v>
      </c>
      <c r="G42" s="88">
        <f t="shared" si="3"/>
        <v>132230579</v>
      </c>
      <c r="H42" s="88">
        <f t="shared" si="3"/>
        <v>12007060</v>
      </c>
      <c r="I42" s="88">
        <f t="shared" si="3"/>
        <v>-3205966</v>
      </c>
      <c r="J42" s="88">
        <f t="shared" si="3"/>
        <v>141031673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141031673</v>
      </c>
      <c r="X42" s="88">
        <f t="shared" si="3"/>
        <v>320866</v>
      </c>
      <c r="Y42" s="88">
        <f t="shared" si="3"/>
        <v>140710807</v>
      </c>
      <c r="Z42" s="208">
        <f>+IF(X42&lt;&gt;0,+(Y42/X42)*100,0)</f>
        <v>43853.448791707444</v>
      </c>
      <c r="AA42" s="206">
        <f>SUM(AA38:AA41)</f>
        <v>1283459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-4401327</v>
      </c>
      <c r="D44" s="210">
        <f>+D42-D43</f>
        <v>0</v>
      </c>
      <c r="E44" s="211">
        <f t="shared" si="4"/>
        <v>1283459</v>
      </c>
      <c r="F44" s="77">
        <f t="shared" si="4"/>
        <v>1283459</v>
      </c>
      <c r="G44" s="77">
        <f t="shared" si="4"/>
        <v>132230579</v>
      </c>
      <c r="H44" s="77">
        <f t="shared" si="4"/>
        <v>12007060</v>
      </c>
      <c r="I44" s="77">
        <f t="shared" si="4"/>
        <v>-3205966</v>
      </c>
      <c r="J44" s="77">
        <f t="shared" si="4"/>
        <v>141031673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141031673</v>
      </c>
      <c r="X44" s="77">
        <f t="shared" si="4"/>
        <v>320866</v>
      </c>
      <c r="Y44" s="77">
        <f t="shared" si="4"/>
        <v>140710807</v>
      </c>
      <c r="Z44" s="212">
        <f>+IF(X44&lt;&gt;0,+(Y44/X44)*100,0)</f>
        <v>43853.448791707444</v>
      </c>
      <c r="AA44" s="210">
        <f>+AA42-AA43</f>
        <v>1283459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-4401327</v>
      </c>
      <c r="D46" s="206">
        <f>SUM(D44:D45)</f>
        <v>0</v>
      </c>
      <c r="E46" s="207">
        <f t="shared" si="5"/>
        <v>1283459</v>
      </c>
      <c r="F46" s="88">
        <f t="shared" si="5"/>
        <v>1283459</v>
      </c>
      <c r="G46" s="88">
        <f t="shared" si="5"/>
        <v>132230579</v>
      </c>
      <c r="H46" s="88">
        <f t="shared" si="5"/>
        <v>12007060</v>
      </c>
      <c r="I46" s="88">
        <f t="shared" si="5"/>
        <v>-3205966</v>
      </c>
      <c r="J46" s="88">
        <f t="shared" si="5"/>
        <v>141031673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141031673</v>
      </c>
      <c r="X46" s="88">
        <f t="shared" si="5"/>
        <v>320866</v>
      </c>
      <c r="Y46" s="88">
        <f t="shared" si="5"/>
        <v>140710807</v>
      </c>
      <c r="Z46" s="208">
        <f>+IF(X46&lt;&gt;0,+(Y46/X46)*100,0)</f>
        <v>43853.448791707444</v>
      </c>
      <c r="AA46" s="206">
        <f>SUM(AA44:AA45)</f>
        <v>1283459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-4401327</v>
      </c>
      <c r="D48" s="217">
        <f>SUM(D46:D47)</f>
        <v>0</v>
      </c>
      <c r="E48" s="218">
        <f t="shared" si="6"/>
        <v>1283459</v>
      </c>
      <c r="F48" s="219">
        <f t="shared" si="6"/>
        <v>1283459</v>
      </c>
      <c r="G48" s="219">
        <f t="shared" si="6"/>
        <v>132230579</v>
      </c>
      <c r="H48" s="220">
        <f t="shared" si="6"/>
        <v>12007060</v>
      </c>
      <c r="I48" s="220">
        <f t="shared" si="6"/>
        <v>-3205966</v>
      </c>
      <c r="J48" s="220">
        <f t="shared" si="6"/>
        <v>141031673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141031673</v>
      </c>
      <c r="X48" s="220">
        <f t="shared" si="6"/>
        <v>320866</v>
      </c>
      <c r="Y48" s="220">
        <f t="shared" si="6"/>
        <v>140710807</v>
      </c>
      <c r="Z48" s="221">
        <f>+IF(X48&lt;&gt;0,+(Y48/X48)*100,0)</f>
        <v>43853.448791707444</v>
      </c>
      <c r="AA48" s="222">
        <f>SUM(AA46:AA47)</f>
        <v>1283459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2851116</v>
      </c>
      <c r="D9" s="153">
        <f>SUM(D10:D14)</f>
        <v>0</v>
      </c>
      <c r="E9" s="154">
        <f t="shared" si="1"/>
        <v>18848370</v>
      </c>
      <c r="F9" s="100">
        <f t="shared" si="1"/>
        <v>18848370</v>
      </c>
      <c r="G9" s="100">
        <f t="shared" si="1"/>
        <v>184202</v>
      </c>
      <c r="H9" s="100">
        <f t="shared" si="1"/>
        <v>487377</v>
      </c>
      <c r="I9" s="100">
        <f t="shared" si="1"/>
        <v>405177</v>
      </c>
      <c r="J9" s="100">
        <f t="shared" si="1"/>
        <v>1076756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1076756</v>
      </c>
      <c r="X9" s="100">
        <f t="shared" si="1"/>
        <v>4712093</v>
      </c>
      <c r="Y9" s="100">
        <f t="shared" si="1"/>
        <v>-3635337</v>
      </c>
      <c r="Z9" s="137">
        <f>+IF(X9&lt;&gt;0,+(Y9/X9)*100,0)</f>
        <v>-77.14909277045253</v>
      </c>
      <c r="AA9" s="102">
        <f>SUM(AA10:AA14)</f>
        <v>18848370</v>
      </c>
    </row>
    <row r="10" spans="1:27" ht="13.5">
      <c r="A10" s="138" t="s">
        <v>79</v>
      </c>
      <c r="B10" s="136"/>
      <c r="C10" s="155">
        <v>1377211</v>
      </c>
      <c r="D10" s="155"/>
      <c r="E10" s="156">
        <v>13578038</v>
      </c>
      <c r="F10" s="60">
        <v>13578038</v>
      </c>
      <c r="G10" s="60">
        <v>184202</v>
      </c>
      <c r="H10" s="60">
        <v>487377</v>
      </c>
      <c r="I10" s="60">
        <v>335262</v>
      </c>
      <c r="J10" s="60">
        <v>1006841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1006841</v>
      </c>
      <c r="X10" s="60">
        <v>3394510</v>
      </c>
      <c r="Y10" s="60">
        <v>-2387669</v>
      </c>
      <c r="Z10" s="140">
        <v>-70.34</v>
      </c>
      <c r="AA10" s="62">
        <v>13578038</v>
      </c>
    </row>
    <row r="11" spans="1:27" ht="13.5">
      <c r="A11" s="138" t="s">
        <v>80</v>
      </c>
      <c r="B11" s="136"/>
      <c r="C11" s="155">
        <v>893520</v>
      </c>
      <c r="D11" s="155"/>
      <c r="E11" s="156">
        <v>5000000</v>
      </c>
      <c r="F11" s="60">
        <v>5000000</v>
      </c>
      <c r="G11" s="60"/>
      <c r="H11" s="60"/>
      <c r="I11" s="60">
        <v>69915</v>
      </c>
      <c r="J11" s="60">
        <v>69915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69915</v>
      </c>
      <c r="X11" s="60">
        <v>1250000</v>
      </c>
      <c r="Y11" s="60">
        <v>-1180085</v>
      </c>
      <c r="Z11" s="140">
        <v>-94.41</v>
      </c>
      <c r="AA11" s="62">
        <v>5000000</v>
      </c>
    </row>
    <row r="12" spans="1:27" ht="13.5">
      <c r="A12" s="138" t="s">
        <v>81</v>
      </c>
      <c r="B12" s="136"/>
      <c r="C12" s="155">
        <v>580385</v>
      </c>
      <c r="D12" s="155"/>
      <c r="E12" s="156">
        <v>270332</v>
      </c>
      <c r="F12" s="60">
        <v>270332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67583</v>
      </c>
      <c r="Y12" s="60">
        <v>-67583</v>
      </c>
      <c r="Z12" s="140">
        <v>-100</v>
      </c>
      <c r="AA12" s="62">
        <v>270332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32558326</v>
      </c>
      <c r="D15" s="153">
        <f>SUM(D16:D18)</f>
        <v>0</v>
      </c>
      <c r="E15" s="154">
        <f t="shared" si="2"/>
        <v>44504401</v>
      </c>
      <c r="F15" s="100">
        <f t="shared" si="2"/>
        <v>44504401</v>
      </c>
      <c r="G15" s="100">
        <f t="shared" si="2"/>
        <v>98135</v>
      </c>
      <c r="H15" s="100">
        <f t="shared" si="2"/>
        <v>5806054</v>
      </c>
      <c r="I15" s="100">
        <f t="shared" si="2"/>
        <v>18614</v>
      </c>
      <c r="J15" s="100">
        <f t="shared" si="2"/>
        <v>5922803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5922803</v>
      </c>
      <c r="X15" s="100">
        <f t="shared" si="2"/>
        <v>11126100</v>
      </c>
      <c r="Y15" s="100">
        <f t="shared" si="2"/>
        <v>-5203297</v>
      </c>
      <c r="Z15" s="137">
        <f>+IF(X15&lt;&gt;0,+(Y15/X15)*100,0)</f>
        <v>-46.76658487700093</v>
      </c>
      <c r="AA15" s="102">
        <f>SUM(AA16:AA18)</f>
        <v>44504401</v>
      </c>
    </row>
    <row r="16" spans="1:27" ht="13.5">
      <c r="A16" s="138" t="s">
        <v>85</v>
      </c>
      <c r="B16" s="136"/>
      <c r="C16" s="155">
        <v>721711</v>
      </c>
      <c r="D16" s="155"/>
      <c r="E16" s="156">
        <v>2666128</v>
      </c>
      <c r="F16" s="60">
        <v>2666128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666532</v>
      </c>
      <c r="Y16" s="60">
        <v>-666532</v>
      </c>
      <c r="Z16" s="140">
        <v>-100</v>
      </c>
      <c r="AA16" s="62">
        <v>2666128</v>
      </c>
    </row>
    <row r="17" spans="1:27" ht="13.5">
      <c r="A17" s="138" t="s">
        <v>86</v>
      </c>
      <c r="B17" s="136"/>
      <c r="C17" s="155">
        <v>31836615</v>
      </c>
      <c r="D17" s="155"/>
      <c r="E17" s="156">
        <v>41838273</v>
      </c>
      <c r="F17" s="60">
        <v>41838273</v>
      </c>
      <c r="G17" s="60">
        <v>98135</v>
      </c>
      <c r="H17" s="60">
        <v>5806054</v>
      </c>
      <c r="I17" s="60">
        <v>18614</v>
      </c>
      <c r="J17" s="60">
        <v>5922803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5922803</v>
      </c>
      <c r="X17" s="60">
        <v>10459568</v>
      </c>
      <c r="Y17" s="60">
        <v>-4536765</v>
      </c>
      <c r="Z17" s="140">
        <v>-43.37</v>
      </c>
      <c r="AA17" s="62">
        <v>41838273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4796537</v>
      </c>
      <c r="D19" s="153">
        <f>SUM(D20:D23)</f>
        <v>0</v>
      </c>
      <c r="E19" s="154">
        <f t="shared" si="3"/>
        <v>6309750</v>
      </c>
      <c r="F19" s="100">
        <f t="shared" si="3"/>
        <v>6309750</v>
      </c>
      <c r="G19" s="100">
        <f t="shared" si="3"/>
        <v>923461</v>
      </c>
      <c r="H19" s="100">
        <f t="shared" si="3"/>
        <v>31741</v>
      </c>
      <c r="I19" s="100">
        <f t="shared" si="3"/>
        <v>262220</v>
      </c>
      <c r="J19" s="100">
        <f t="shared" si="3"/>
        <v>1217422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1217422</v>
      </c>
      <c r="X19" s="100">
        <f t="shared" si="3"/>
        <v>1577438</v>
      </c>
      <c r="Y19" s="100">
        <f t="shared" si="3"/>
        <v>-360016</v>
      </c>
      <c r="Z19" s="137">
        <f>+IF(X19&lt;&gt;0,+(Y19/X19)*100,0)</f>
        <v>-22.822830437709754</v>
      </c>
      <c r="AA19" s="102">
        <f>SUM(AA20:AA23)</f>
        <v>6309750</v>
      </c>
    </row>
    <row r="20" spans="1:27" ht="13.5">
      <c r="A20" s="138" t="s">
        <v>89</v>
      </c>
      <c r="B20" s="136"/>
      <c r="C20" s="155">
        <v>2894373</v>
      </c>
      <c r="D20" s="155"/>
      <c r="E20" s="156">
        <v>3881892</v>
      </c>
      <c r="F20" s="60">
        <v>3881892</v>
      </c>
      <c r="G20" s="60"/>
      <c r="H20" s="60">
        <v>345</v>
      </c>
      <c r="I20" s="60">
        <v>262220</v>
      </c>
      <c r="J20" s="60">
        <v>262565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262565</v>
      </c>
      <c r="X20" s="60">
        <v>970473</v>
      </c>
      <c r="Y20" s="60">
        <v>-707908</v>
      </c>
      <c r="Z20" s="140">
        <v>-72.94</v>
      </c>
      <c r="AA20" s="62">
        <v>3881892</v>
      </c>
    </row>
    <row r="21" spans="1:27" ht="13.5">
      <c r="A21" s="138" t="s">
        <v>90</v>
      </c>
      <c r="B21" s="136"/>
      <c r="C21" s="155"/>
      <c r="D21" s="155"/>
      <c r="E21" s="156">
        <v>561782</v>
      </c>
      <c r="F21" s="60">
        <v>561782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140446</v>
      </c>
      <c r="Y21" s="60">
        <v>-140446</v>
      </c>
      <c r="Z21" s="140">
        <v>-100</v>
      </c>
      <c r="AA21" s="62">
        <v>561782</v>
      </c>
    </row>
    <row r="22" spans="1:27" ht="13.5">
      <c r="A22" s="138" t="s">
        <v>91</v>
      </c>
      <c r="B22" s="136"/>
      <c r="C22" s="157">
        <v>1902164</v>
      </c>
      <c r="D22" s="157"/>
      <c r="E22" s="158">
        <v>1866076</v>
      </c>
      <c r="F22" s="159">
        <v>1866076</v>
      </c>
      <c r="G22" s="159">
        <v>923461</v>
      </c>
      <c r="H22" s="159">
        <v>31396</v>
      </c>
      <c r="I22" s="159"/>
      <c r="J22" s="159">
        <v>954857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954857</v>
      </c>
      <c r="X22" s="159">
        <v>466519</v>
      </c>
      <c r="Y22" s="159">
        <v>488338</v>
      </c>
      <c r="Z22" s="141">
        <v>104.68</v>
      </c>
      <c r="AA22" s="225">
        <v>1866076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40205979</v>
      </c>
      <c r="D25" s="217">
        <f>+D5+D9+D15+D19+D24</f>
        <v>0</v>
      </c>
      <c r="E25" s="230">
        <f t="shared" si="4"/>
        <v>69662521</v>
      </c>
      <c r="F25" s="219">
        <f t="shared" si="4"/>
        <v>69662521</v>
      </c>
      <c r="G25" s="219">
        <f t="shared" si="4"/>
        <v>1205798</v>
      </c>
      <c r="H25" s="219">
        <f t="shared" si="4"/>
        <v>6325172</v>
      </c>
      <c r="I25" s="219">
        <f t="shared" si="4"/>
        <v>686011</v>
      </c>
      <c r="J25" s="219">
        <f t="shared" si="4"/>
        <v>8216981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8216981</v>
      </c>
      <c r="X25" s="219">
        <f t="shared" si="4"/>
        <v>17415631</v>
      </c>
      <c r="Y25" s="219">
        <f t="shared" si="4"/>
        <v>-9198650</v>
      </c>
      <c r="Z25" s="231">
        <f>+IF(X25&lt;&gt;0,+(Y25/X25)*100,0)</f>
        <v>-52.81835610779765</v>
      </c>
      <c r="AA25" s="232">
        <f>+AA5+AA9+AA15+AA19+AA24</f>
        <v>69662521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21583853</v>
      </c>
      <c r="D28" s="155"/>
      <c r="E28" s="156">
        <v>34322128</v>
      </c>
      <c r="F28" s="60">
        <v>34322128</v>
      </c>
      <c r="G28" s="60">
        <v>98135</v>
      </c>
      <c r="H28" s="60">
        <v>2891463</v>
      </c>
      <c r="I28" s="60">
        <v>357847</v>
      </c>
      <c r="J28" s="60">
        <v>3347445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3347445</v>
      </c>
      <c r="X28" s="60">
        <v>8580532</v>
      </c>
      <c r="Y28" s="60">
        <v>-5233087</v>
      </c>
      <c r="Z28" s="140">
        <v>-60.99</v>
      </c>
      <c r="AA28" s="155">
        <v>34322128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>
        <v>2038719</v>
      </c>
      <c r="D30" s="157"/>
      <c r="E30" s="158"/>
      <c r="F30" s="159"/>
      <c r="G30" s="159">
        <v>1107663</v>
      </c>
      <c r="H30" s="159">
        <v>238657</v>
      </c>
      <c r="I30" s="159">
        <v>328164</v>
      </c>
      <c r="J30" s="159">
        <v>1674484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1674484</v>
      </c>
      <c r="X30" s="159"/>
      <c r="Y30" s="159">
        <v>1674484</v>
      </c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23622572</v>
      </c>
      <c r="D32" s="210">
        <f>SUM(D28:D31)</f>
        <v>0</v>
      </c>
      <c r="E32" s="211">
        <f t="shared" si="5"/>
        <v>34322128</v>
      </c>
      <c r="F32" s="77">
        <f t="shared" si="5"/>
        <v>34322128</v>
      </c>
      <c r="G32" s="77">
        <f t="shared" si="5"/>
        <v>1205798</v>
      </c>
      <c r="H32" s="77">
        <f t="shared" si="5"/>
        <v>3130120</v>
      </c>
      <c r="I32" s="77">
        <f t="shared" si="5"/>
        <v>686011</v>
      </c>
      <c r="J32" s="77">
        <f t="shared" si="5"/>
        <v>5021929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5021929</v>
      </c>
      <c r="X32" s="77">
        <f t="shared" si="5"/>
        <v>8580532</v>
      </c>
      <c r="Y32" s="77">
        <f t="shared" si="5"/>
        <v>-3558603</v>
      </c>
      <c r="Z32" s="212">
        <f>+IF(X32&lt;&gt;0,+(Y32/X32)*100,0)</f>
        <v>-41.47298792196102</v>
      </c>
      <c r="AA32" s="79">
        <f>SUM(AA28:AA31)</f>
        <v>34322128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16583407</v>
      </c>
      <c r="D35" s="155"/>
      <c r="E35" s="156">
        <v>35340393</v>
      </c>
      <c r="F35" s="60">
        <v>35340393</v>
      </c>
      <c r="G35" s="60"/>
      <c r="H35" s="60">
        <v>3195052</v>
      </c>
      <c r="I35" s="60"/>
      <c r="J35" s="60">
        <v>3195052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3195052</v>
      </c>
      <c r="X35" s="60">
        <v>8835098</v>
      </c>
      <c r="Y35" s="60">
        <v>-5640046</v>
      </c>
      <c r="Z35" s="140">
        <v>-63.84</v>
      </c>
      <c r="AA35" s="62">
        <v>35340393</v>
      </c>
    </row>
    <row r="36" spans="1:27" ht="13.5">
      <c r="A36" s="238" t="s">
        <v>139</v>
      </c>
      <c r="B36" s="149"/>
      <c r="C36" s="222">
        <f aca="true" t="shared" si="6" ref="C36:Y36">SUM(C32:C35)</f>
        <v>40205979</v>
      </c>
      <c r="D36" s="222">
        <f>SUM(D32:D35)</f>
        <v>0</v>
      </c>
      <c r="E36" s="218">
        <f t="shared" si="6"/>
        <v>69662521</v>
      </c>
      <c r="F36" s="220">
        <f t="shared" si="6"/>
        <v>69662521</v>
      </c>
      <c r="G36" s="220">
        <f t="shared" si="6"/>
        <v>1205798</v>
      </c>
      <c r="H36" s="220">
        <f t="shared" si="6"/>
        <v>6325172</v>
      </c>
      <c r="I36" s="220">
        <f t="shared" si="6"/>
        <v>686011</v>
      </c>
      <c r="J36" s="220">
        <f t="shared" si="6"/>
        <v>8216981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8216981</v>
      </c>
      <c r="X36" s="220">
        <f t="shared" si="6"/>
        <v>17415630</v>
      </c>
      <c r="Y36" s="220">
        <f t="shared" si="6"/>
        <v>-9198649</v>
      </c>
      <c r="Z36" s="221">
        <f>+IF(X36&lt;&gt;0,+(Y36/X36)*100,0)</f>
        <v>-52.81835339864248</v>
      </c>
      <c r="AA36" s="239">
        <f>SUM(AA32:AA35)</f>
        <v>69662521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115035526</v>
      </c>
      <c r="D6" s="155"/>
      <c r="E6" s="59">
        <v>56405959</v>
      </c>
      <c r="F6" s="60">
        <v>56405959</v>
      </c>
      <c r="G6" s="60">
        <v>59449723</v>
      </c>
      <c r="H6" s="60">
        <v>60527824</v>
      </c>
      <c r="I6" s="60">
        <v>64452026</v>
      </c>
      <c r="J6" s="60">
        <v>64452026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64452026</v>
      </c>
      <c r="X6" s="60">
        <v>14101490</v>
      </c>
      <c r="Y6" s="60">
        <v>50350536</v>
      </c>
      <c r="Z6" s="140">
        <v>357.06</v>
      </c>
      <c r="AA6" s="62">
        <v>56405959</v>
      </c>
    </row>
    <row r="7" spans="1:27" ht="13.5">
      <c r="A7" s="249" t="s">
        <v>144</v>
      </c>
      <c r="B7" s="182"/>
      <c r="C7" s="155"/>
      <c r="D7" s="155"/>
      <c r="E7" s="59">
        <v>106241759</v>
      </c>
      <c r="F7" s="60">
        <v>106241759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26560440</v>
      </c>
      <c r="Y7" s="60">
        <v>-26560440</v>
      </c>
      <c r="Z7" s="140">
        <v>-100</v>
      </c>
      <c r="AA7" s="62">
        <v>106241759</v>
      </c>
    </row>
    <row r="8" spans="1:27" ht="13.5">
      <c r="A8" s="249" t="s">
        <v>145</v>
      </c>
      <c r="B8" s="182"/>
      <c r="C8" s="155">
        <v>15172551</v>
      </c>
      <c r="D8" s="155"/>
      <c r="E8" s="59">
        <v>61864654</v>
      </c>
      <c r="F8" s="60">
        <v>61864654</v>
      </c>
      <c r="G8" s="60">
        <v>52867850</v>
      </c>
      <c r="H8" s="60">
        <v>38747408</v>
      </c>
      <c r="I8" s="60">
        <v>114403629</v>
      </c>
      <c r="J8" s="60">
        <v>114403629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114403629</v>
      </c>
      <c r="X8" s="60">
        <v>15466164</v>
      </c>
      <c r="Y8" s="60">
        <v>98937465</v>
      </c>
      <c r="Z8" s="140">
        <v>639.7</v>
      </c>
      <c r="AA8" s="62">
        <v>61864654</v>
      </c>
    </row>
    <row r="9" spans="1:27" ht="13.5">
      <c r="A9" s="249" t="s">
        <v>146</v>
      </c>
      <c r="B9" s="182"/>
      <c r="C9" s="155">
        <v>21440223</v>
      </c>
      <c r="D9" s="155"/>
      <c r="E9" s="59">
        <v>19605965</v>
      </c>
      <c r="F9" s="60">
        <v>19605965</v>
      </c>
      <c r="G9" s="60">
        <v>18030650</v>
      </c>
      <c r="H9" s="60">
        <v>18019365</v>
      </c>
      <c r="I9" s="60">
        <v>21433285</v>
      </c>
      <c r="J9" s="60">
        <v>21433285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21433285</v>
      </c>
      <c r="X9" s="60">
        <v>4901491</v>
      </c>
      <c r="Y9" s="60">
        <v>16531794</v>
      </c>
      <c r="Z9" s="140">
        <v>337.28</v>
      </c>
      <c r="AA9" s="62">
        <v>19605965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75603</v>
      </c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151723903</v>
      </c>
      <c r="D12" s="168">
        <f>SUM(D6:D11)</f>
        <v>0</v>
      </c>
      <c r="E12" s="72">
        <f t="shared" si="0"/>
        <v>244118337</v>
      </c>
      <c r="F12" s="73">
        <f t="shared" si="0"/>
        <v>244118337</v>
      </c>
      <c r="G12" s="73">
        <f t="shared" si="0"/>
        <v>130348223</v>
      </c>
      <c r="H12" s="73">
        <f t="shared" si="0"/>
        <v>117294597</v>
      </c>
      <c r="I12" s="73">
        <f t="shared" si="0"/>
        <v>200288940</v>
      </c>
      <c r="J12" s="73">
        <f t="shared" si="0"/>
        <v>200288940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200288940</v>
      </c>
      <c r="X12" s="73">
        <f t="shared" si="0"/>
        <v>61029585</v>
      </c>
      <c r="Y12" s="73">
        <f t="shared" si="0"/>
        <v>139259355</v>
      </c>
      <c r="Z12" s="170">
        <f>+IF(X12&lt;&gt;0,+(Y12/X12)*100,0)</f>
        <v>228.1833556626675</v>
      </c>
      <c r="AA12" s="74">
        <f>SUM(AA6:AA11)</f>
        <v>244118337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108407965</v>
      </c>
      <c r="D16" s="155"/>
      <c r="E16" s="59"/>
      <c r="F16" s="60"/>
      <c r="G16" s="159">
        <v>108016112</v>
      </c>
      <c r="H16" s="159">
        <v>108016112</v>
      </c>
      <c r="I16" s="159">
        <v>108483568</v>
      </c>
      <c r="J16" s="60">
        <v>108483568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108483568</v>
      </c>
      <c r="X16" s="60"/>
      <c r="Y16" s="159">
        <v>108483568</v>
      </c>
      <c r="Z16" s="141"/>
      <c r="AA16" s="225"/>
    </row>
    <row r="17" spans="1:27" ht="13.5">
      <c r="A17" s="249" t="s">
        <v>152</v>
      </c>
      <c r="B17" s="182"/>
      <c r="C17" s="155"/>
      <c r="D17" s="155"/>
      <c r="E17" s="59">
        <v>105014856</v>
      </c>
      <c r="F17" s="60">
        <v>105014856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26253714</v>
      </c>
      <c r="Y17" s="60">
        <v>-26253714</v>
      </c>
      <c r="Z17" s="140">
        <v>-100</v>
      </c>
      <c r="AA17" s="62">
        <v>105014856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855436236</v>
      </c>
      <c r="D19" s="155"/>
      <c r="E19" s="59">
        <v>824566552</v>
      </c>
      <c r="F19" s="60">
        <v>824566552</v>
      </c>
      <c r="G19" s="60">
        <v>824566552</v>
      </c>
      <c r="H19" s="60">
        <v>824566552</v>
      </c>
      <c r="I19" s="60">
        <v>855436237</v>
      </c>
      <c r="J19" s="60">
        <v>855436237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855436237</v>
      </c>
      <c r="X19" s="60">
        <v>206141638</v>
      </c>
      <c r="Y19" s="60">
        <v>649294599</v>
      </c>
      <c r="Z19" s="140">
        <v>314.97</v>
      </c>
      <c r="AA19" s="62">
        <v>824566552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963844201</v>
      </c>
      <c r="D24" s="168">
        <f>SUM(D15:D23)</f>
        <v>0</v>
      </c>
      <c r="E24" s="76">
        <f t="shared" si="1"/>
        <v>929581408</v>
      </c>
      <c r="F24" s="77">
        <f t="shared" si="1"/>
        <v>929581408</v>
      </c>
      <c r="G24" s="77">
        <f t="shared" si="1"/>
        <v>932582664</v>
      </c>
      <c r="H24" s="77">
        <f t="shared" si="1"/>
        <v>932582664</v>
      </c>
      <c r="I24" s="77">
        <f t="shared" si="1"/>
        <v>963919805</v>
      </c>
      <c r="J24" s="77">
        <f t="shared" si="1"/>
        <v>963919805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963919805</v>
      </c>
      <c r="X24" s="77">
        <f t="shared" si="1"/>
        <v>232395352</v>
      </c>
      <c r="Y24" s="77">
        <f t="shared" si="1"/>
        <v>731524453</v>
      </c>
      <c r="Z24" s="212">
        <f>+IF(X24&lt;&gt;0,+(Y24/X24)*100,0)</f>
        <v>314.77585360657304</v>
      </c>
      <c r="AA24" s="79">
        <f>SUM(AA15:AA23)</f>
        <v>929581408</v>
      </c>
    </row>
    <row r="25" spans="1:27" ht="13.5">
      <c r="A25" s="250" t="s">
        <v>159</v>
      </c>
      <c r="B25" s="251"/>
      <c r="C25" s="168">
        <f aca="true" t="shared" si="2" ref="C25:Y25">+C12+C24</f>
        <v>1115568104</v>
      </c>
      <c r="D25" s="168">
        <f>+D12+D24</f>
        <v>0</v>
      </c>
      <c r="E25" s="72">
        <f t="shared" si="2"/>
        <v>1173699745</v>
      </c>
      <c r="F25" s="73">
        <f t="shared" si="2"/>
        <v>1173699745</v>
      </c>
      <c r="G25" s="73">
        <f t="shared" si="2"/>
        <v>1062930887</v>
      </c>
      <c r="H25" s="73">
        <f t="shared" si="2"/>
        <v>1049877261</v>
      </c>
      <c r="I25" s="73">
        <f t="shared" si="2"/>
        <v>1164208745</v>
      </c>
      <c r="J25" s="73">
        <f t="shared" si="2"/>
        <v>1164208745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1164208745</v>
      </c>
      <c r="X25" s="73">
        <f t="shared" si="2"/>
        <v>293424937</v>
      </c>
      <c r="Y25" s="73">
        <f t="shared" si="2"/>
        <v>870783808</v>
      </c>
      <c r="Z25" s="170">
        <f>+IF(X25&lt;&gt;0,+(Y25/X25)*100,0)</f>
        <v>296.7654409004781</v>
      </c>
      <c r="AA25" s="74">
        <f>+AA12+AA24</f>
        <v>1173699745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2404169</v>
      </c>
      <c r="D30" s="155"/>
      <c r="E30" s="59">
        <v>4432282</v>
      </c>
      <c r="F30" s="60">
        <v>4432282</v>
      </c>
      <c r="G30" s="60">
        <v>4432282</v>
      </c>
      <c r="H30" s="60">
        <v>4432828</v>
      </c>
      <c r="I30" s="60">
        <v>2404169</v>
      </c>
      <c r="J30" s="60">
        <v>2404169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2404169</v>
      </c>
      <c r="X30" s="60">
        <v>1108071</v>
      </c>
      <c r="Y30" s="60">
        <v>1296098</v>
      </c>
      <c r="Z30" s="140">
        <v>116.97</v>
      </c>
      <c r="AA30" s="62">
        <v>4432282</v>
      </c>
    </row>
    <row r="31" spans="1:27" ht="13.5">
      <c r="A31" s="249" t="s">
        <v>163</v>
      </c>
      <c r="B31" s="182"/>
      <c r="C31" s="155">
        <v>8681635</v>
      </c>
      <c r="D31" s="155"/>
      <c r="E31" s="59">
        <v>8672446</v>
      </c>
      <c r="F31" s="60">
        <v>8672446</v>
      </c>
      <c r="G31" s="60">
        <v>8722528</v>
      </c>
      <c r="H31" s="60">
        <v>8732535</v>
      </c>
      <c r="I31" s="60">
        <v>8722216</v>
      </c>
      <c r="J31" s="60">
        <v>8722216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8722216</v>
      </c>
      <c r="X31" s="60">
        <v>2168112</v>
      </c>
      <c r="Y31" s="60">
        <v>6554104</v>
      </c>
      <c r="Z31" s="140">
        <v>302.3</v>
      </c>
      <c r="AA31" s="62">
        <v>8672446</v>
      </c>
    </row>
    <row r="32" spans="1:27" ht="13.5">
      <c r="A32" s="249" t="s">
        <v>164</v>
      </c>
      <c r="B32" s="182"/>
      <c r="C32" s="155">
        <v>7729689</v>
      </c>
      <c r="D32" s="155"/>
      <c r="E32" s="59">
        <v>33385382</v>
      </c>
      <c r="F32" s="60">
        <v>33385382</v>
      </c>
      <c r="G32" s="60">
        <v>32232537</v>
      </c>
      <c r="H32" s="60">
        <v>19125394</v>
      </c>
      <c r="I32" s="60">
        <v>10973714</v>
      </c>
      <c r="J32" s="60">
        <v>10973714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10973714</v>
      </c>
      <c r="X32" s="60">
        <v>8346346</v>
      </c>
      <c r="Y32" s="60">
        <v>2627368</v>
      </c>
      <c r="Z32" s="140">
        <v>31.48</v>
      </c>
      <c r="AA32" s="62">
        <v>33385382</v>
      </c>
    </row>
    <row r="33" spans="1:27" ht="13.5">
      <c r="A33" s="249" t="s">
        <v>165</v>
      </c>
      <c r="B33" s="182"/>
      <c r="C33" s="155">
        <v>60596933</v>
      </c>
      <c r="D33" s="155"/>
      <c r="E33" s="59">
        <v>4432282</v>
      </c>
      <c r="F33" s="60">
        <v>4432282</v>
      </c>
      <c r="G33" s="60">
        <v>60306027</v>
      </c>
      <c r="H33" s="60">
        <v>60306027</v>
      </c>
      <c r="I33" s="60">
        <v>60596933</v>
      </c>
      <c r="J33" s="60">
        <v>60596933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60596933</v>
      </c>
      <c r="X33" s="60">
        <v>1108071</v>
      </c>
      <c r="Y33" s="60">
        <v>59488862</v>
      </c>
      <c r="Z33" s="140">
        <v>5368.69</v>
      </c>
      <c r="AA33" s="62">
        <v>4432282</v>
      </c>
    </row>
    <row r="34" spans="1:27" ht="13.5">
      <c r="A34" s="250" t="s">
        <v>58</v>
      </c>
      <c r="B34" s="251"/>
      <c r="C34" s="168">
        <f aca="true" t="shared" si="3" ref="C34:Y34">SUM(C29:C33)</f>
        <v>79412426</v>
      </c>
      <c r="D34" s="168">
        <f>SUM(D29:D33)</f>
        <v>0</v>
      </c>
      <c r="E34" s="72">
        <f t="shared" si="3"/>
        <v>50922392</v>
      </c>
      <c r="F34" s="73">
        <f t="shared" si="3"/>
        <v>50922392</v>
      </c>
      <c r="G34" s="73">
        <f t="shared" si="3"/>
        <v>105693374</v>
      </c>
      <c r="H34" s="73">
        <f t="shared" si="3"/>
        <v>92596784</v>
      </c>
      <c r="I34" s="73">
        <f t="shared" si="3"/>
        <v>82697032</v>
      </c>
      <c r="J34" s="73">
        <f t="shared" si="3"/>
        <v>82697032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82697032</v>
      </c>
      <c r="X34" s="73">
        <f t="shared" si="3"/>
        <v>12730600</v>
      </c>
      <c r="Y34" s="73">
        <f t="shared" si="3"/>
        <v>69966432</v>
      </c>
      <c r="Z34" s="170">
        <f>+IF(X34&lt;&gt;0,+(Y34/X34)*100,0)</f>
        <v>549.5925722275463</v>
      </c>
      <c r="AA34" s="74">
        <f>SUM(AA29:AA33)</f>
        <v>50922392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3188681</v>
      </c>
      <c r="D37" s="155"/>
      <c r="E37" s="59">
        <v>3924892</v>
      </c>
      <c r="F37" s="60">
        <v>3924892</v>
      </c>
      <c r="G37" s="60">
        <v>3924892</v>
      </c>
      <c r="H37" s="60">
        <v>3924892</v>
      </c>
      <c r="I37" s="60">
        <v>3188681</v>
      </c>
      <c r="J37" s="60">
        <v>3188681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3188681</v>
      </c>
      <c r="X37" s="60">
        <v>981223</v>
      </c>
      <c r="Y37" s="60">
        <v>2207458</v>
      </c>
      <c r="Z37" s="140">
        <v>224.97</v>
      </c>
      <c r="AA37" s="62">
        <v>3924892</v>
      </c>
    </row>
    <row r="38" spans="1:27" ht="13.5">
      <c r="A38" s="249" t="s">
        <v>165</v>
      </c>
      <c r="B38" s="182"/>
      <c r="C38" s="155">
        <v>25221285</v>
      </c>
      <c r="D38" s="155"/>
      <c r="E38" s="59">
        <v>73646277</v>
      </c>
      <c r="F38" s="60">
        <v>73646277</v>
      </c>
      <c r="G38" s="60">
        <v>15680427</v>
      </c>
      <c r="H38" s="60">
        <v>15680427</v>
      </c>
      <c r="I38" s="60">
        <v>25221285</v>
      </c>
      <c r="J38" s="60">
        <v>25221285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25221285</v>
      </c>
      <c r="X38" s="60">
        <v>18411569</v>
      </c>
      <c r="Y38" s="60">
        <v>6809716</v>
      </c>
      <c r="Z38" s="140">
        <v>36.99</v>
      </c>
      <c r="AA38" s="62">
        <v>73646277</v>
      </c>
    </row>
    <row r="39" spans="1:27" ht="13.5">
      <c r="A39" s="250" t="s">
        <v>59</v>
      </c>
      <c r="B39" s="253"/>
      <c r="C39" s="168">
        <f aca="true" t="shared" si="4" ref="C39:Y39">SUM(C37:C38)</f>
        <v>28409966</v>
      </c>
      <c r="D39" s="168">
        <f>SUM(D37:D38)</f>
        <v>0</v>
      </c>
      <c r="E39" s="76">
        <f t="shared" si="4"/>
        <v>77571169</v>
      </c>
      <c r="F39" s="77">
        <f t="shared" si="4"/>
        <v>77571169</v>
      </c>
      <c r="G39" s="77">
        <f t="shared" si="4"/>
        <v>19605319</v>
      </c>
      <c r="H39" s="77">
        <f t="shared" si="4"/>
        <v>19605319</v>
      </c>
      <c r="I39" s="77">
        <f t="shared" si="4"/>
        <v>28409966</v>
      </c>
      <c r="J39" s="77">
        <f t="shared" si="4"/>
        <v>28409966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28409966</v>
      </c>
      <c r="X39" s="77">
        <f t="shared" si="4"/>
        <v>19392792</v>
      </c>
      <c r="Y39" s="77">
        <f t="shared" si="4"/>
        <v>9017174</v>
      </c>
      <c r="Z39" s="212">
        <f>+IF(X39&lt;&gt;0,+(Y39/X39)*100,0)</f>
        <v>46.49755434905918</v>
      </c>
      <c r="AA39" s="79">
        <f>SUM(AA37:AA38)</f>
        <v>77571169</v>
      </c>
    </row>
    <row r="40" spans="1:27" ht="13.5">
      <c r="A40" s="250" t="s">
        <v>167</v>
      </c>
      <c r="B40" s="251"/>
      <c r="C40" s="168">
        <f aca="true" t="shared" si="5" ref="C40:Y40">+C34+C39</f>
        <v>107822392</v>
      </c>
      <c r="D40" s="168">
        <f>+D34+D39</f>
        <v>0</v>
      </c>
      <c r="E40" s="72">
        <f t="shared" si="5"/>
        <v>128493561</v>
      </c>
      <c r="F40" s="73">
        <f t="shared" si="5"/>
        <v>128493561</v>
      </c>
      <c r="G40" s="73">
        <f t="shared" si="5"/>
        <v>125298693</v>
      </c>
      <c r="H40" s="73">
        <f t="shared" si="5"/>
        <v>112202103</v>
      </c>
      <c r="I40" s="73">
        <f t="shared" si="5"/>
        <v>111106998</v>
      </c>
      <c r="J40" s="73">
        <f t="shared" si="5"/>
        <v>111106998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111106998</v>
      </c>
      <c r="X40" s="73">
        <f t="shared" si="5"/>
        <v>32123392</v>
      </c>
      <c r="Y40" s="73">
        <f t="shared" si="5"/>
        <v>78983606</v>
      </c>
      <c r="Z40" s="170">
        <f>+IF(X40&lt;&gt;0,+(Y40/X40)*100,0)</f>
        <v>245.87567215815812</v>
      </c>
      <c r="AA40" s="74">
        <f>+AA34+AA39</f>
        <v>128493561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1007745712</v>
      </c>
      <c r="D42" s="257">
        <f>+D25-D40</f>
        <v>0</v>
      </c>
      <c r="E42" s="258">
        <f t="shared" si="6"/>
        <v>1045206184</v>
      </c>
      <c r="F42" s="259">
        <f t="shared" si="6"/>
        <v>1045206184</v>
      </c>
      <c r="G42" s="259">
        <f t="shared" si="6"/>
        <v>937632194</v>
      </c>
      <c r="H42" s="259">
        <f t="shared" si="6"/>
        <v>937675158</v>
      </c>
      <c r="I42" s="259">
        <f t="shared" si="6"/>
        <v>1053101747</v>
      </c>
      <c r="J42" s="259">
        <f t="shared" si="6"/>
        <v>1053101747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1053101747</v>
      </c>
      <c r="X42" s="259">
        <f t="shared" si="6"/>
        <v>261301545</v>
      </c>
      <c r="Y42" s="259">
        <f t="shared" si="6"/>
        <v>791800202</v>
      </c>
      <c r="Z42" s="260">
        <f>+IF(X42&lt;&gt;0,+(Y42/X42)*100,0)</f>
        <v>303.02163043084954</v>
      </c>
      <c r="AA42" s="261">
        <f>+AA25-AA40</f>
        <v>1045206184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1007745712</v>
      </c>
      <c r="D45" s="155"/>
      <c r="E45" s="59">
        <v>1045206184</v>
      </c>
      <c r="F45" s="60">
        <v>1045206184</v>
      </c>
      <c r="G45" s="60">
        <v>937632194</v>
      </c>
      <c r="H45" s="60">
        <v>937675158</v>
      </c>
      <c r="I45" s="60">
        <v>1053101747</v>
      </c>
      <c r="J45" s="60">
        <v>1053101747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1053101747</v>
      </c>
      <c r="X45" s="60">
        <v>261301546</v>
      </c>
      <c r="Y45" s="60">
        <v>791800201</v>
      </c>
      <c r="Z45" s="139">
        <v>303.02</v>
      </c>
      <c r="AA45" s="62">
        <v>1045206184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1007745712</v>
      </c>
      <c r="D48" s="217">
        <f>SUM(D45:D47)</f>
        <v>0</v>
      </c>
      <c r="E48" s="264">
        <f t="shared" si="7"/>
        <v>1045206184</v>
      </c>
      <c r="F48" s="219">
        <f t="shared" si="7"/>
        <v>1045206184</v>
      </c>
      <c r="G48" s="219">
        <f t="shared" si="7"/>
        <v>937632194</v>
      </c>
      <c r="H48" s="219">
        <f t="shared" si="7"/>
        <v>937675158</v>
      </c>
      <c r="I48" s="219">
        <f t="shared" si="7"/>
        <v>1053101747</v>
      </c>
      <c r="J48" s="219">
        <f t="shared" si="7"/>
        <v>1053101747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1053101747</v>
      </c>
      <c r="X48" s="219">
        <f t="shared" si="7"/>
        <v>261301546</v>
      </c>
      <c r="Y48" s="219">
        <f t="shared" si="7"/>
        <v>791800201</v>
      </c>
      <c r="Z48" s="265">
        <f>+IF(X48&lt;&gt;0,+(Y48/X48)*100,0)</f>
        <v>303.0216288884873</v>
      </c>
      <c r="AA48" s="232">
        <f>SUM(AA45:AA47)</f>
        <v>1045206184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235806600</v>
      </c>
      <c r="D6" s="155"/>
      <c r="E6" s="59">
        <v>314497576</v>
      </c>
      <c r="F6" s="60">
        <v>314497576</v>
      </c>
      <c r="G6" s="60">
        <v>18476643</v>
      </c>
      <c r="H6" s="60">
        <v>24905630</v>
      </c>
      <c r="I6" s="60">
        <v>34101344</v>
      </c>
      <c r="J6" s="60">
        <v>77483617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77483617</v>
      </c>
      <c r="X6" s="60">
        <v>81245987</v>
      </c>
      <c r="Y6" s="60">
        <v>-3762370</v>
      </c>
      <c r="Z6" s="140">
        <v>-4.63</v>
      </c>
      <c r="AA6" s="62">
        <v>314497576</v>
      </c>
    </row>
    <row r="7" spans="1:27" ht="13.5">
      <c r="A7" s="249" t="s">
        <v>178</v>
      </c>
      <c r="B7" s="182"/>
      <c r="C7" s="155">
        <v>122187944</v>
      </c>
      <c r="D7" s="155"/>
      <c r="E7" s="59">
        <v>123178538</v>
      </c>
      <c r="F7" s="60">
        <v>123178538</v>
      </c>
      <c r="G7" s="60">
        <v>48504423</v>
      </c>
      <c r="H7" s="60">
        <v>1920423</v>
      </c>
      <c r="I7" s="60">
        <v>-665005</v>
      </c>
      <c r="J7" s="60">
        <v>49759841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49759841</v>
      </c>
      <c r="X7" s="60">
        <v>52957272</v>
      </c>
      <c r="Y7" s="60">
        <v>-3197431</v>
      </c>
      <c r="Z7" s="140">
        <v>-6.04</v>
      </c>
      <c r="AA7" s="62">
        <v>123178538</v>
      </c>
    </row>
    <row r="8" spans="1:27" ht="13.5">
      <c r="A8" s="249" t="s">
        <v>179</v>
      </c>
      <c r="B8" s="182"/>
      <c r="C8" s="155">
        <v>32122000</v>
      </c>
      <c r="D8" s="155"/>
      <c r="E8" s="59">
        <v>34537397</v>
      </c>
      <c r="F8" s="60">
        <v>34537397</v>
      </c>
      <c r="G8" s="60">
        <v>21597000</v>
      </c>
      <c r="H8" s="60"/>
      <c r="I8" s="60"/>
      <c r="J8" s="60">
        <v>21597000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21597000</v>
      </c>
      <c r="X8" s="60">
        <v>14050397</v>
      </c>
      <c r="Y8" s="60">
        <v>7546603</v>
      </c>
      <c r="Z8" s="140">
        <v>53.71</v>
      </c>
      <c r="AA8" s="62">
        <v>34537397</v>
      </c>
    </row>
    <row r="9" spans="1:27" ht="13.5">
      <c r="A9" s="249" t="s">
        <v>180</v>
      </c>
      <c r="B9" s="182"/>
      <c r="C9" s="155">
        <v>9428106</v>
      </c>
      <c r="D9" s="155"/>
      <c r="E9" s="59">
        <v>7225155</v>
      </c>
      <c r="F9" s="60">
        <v>7225155</v>
      </c>
      <c r="G9" s="60">
        <v>177788</v>
      </c>
      <c r="H9" s="60">
        <v>137783</v>
      </c>
      <c r="I9" s="60">
        <v>451071</v>
      </c>
      <c r="J9" s="60">
        <v>766642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766642</v>
      </c>
      <c r="X9" s="60">
        <v>1806288</v>
      </c>
      <c r="Y9" s="60">
        <v>-1039646</v>
      </c>
      <c r="Z9" s="140">
        <v>-57.56</v>
      </c>
      <c r="AA9" s="62">
        <v>7225155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-348470781</v>
      </c>
      <c r="D12" s="155"/>
      <c r="E12" s="59">
        <v>-189772526</v>
      </c>
      <c r="F12" s="60">
        <v>-189772526</v>
      </c>
      <c r="G12" s="60">
        <v>-33047684</v>
      </c>
      <c r="H12" s="60">
        <v>-35078266</v>
      </c>
      <c r="I12" s="60">
        <v>-26136852</v>
      </c>
      <c r="J12" s="60">
        <v>-94262802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-94262802</v>
      </c>
      <c r="X12" s="60">
        <v>-46960590</v>
      </c>
      <c r="Y12" s="60">
        <v>-47302212</v>
      </c>
      <c r="Z12" s="140">
        <v>100.73</v>
      </c>
      <c r="AA12" s="62">
        <v>-189772526</v>
      </c>
    </row>
    <row r="13" spans="1:27" ht="13.5">
      <c r="A13" s="249" t="s">
        <v>40</v>
      </c>
      <c r="B13" s="182"/>
      <c r="C13" s="155">
        <v>-769077</v>
      </c>
      <c r="D13" s="155"/>
      <c r="E13" s="59">
        <v>-130825730</v>
      </c>
      <c r="F13" s="60">
        <v>-130825730</v>
      </c>
      <c r="G13" s="60">
        <v>-25929</v>
      </c>
      <c r="H13" s="60">
        <v>-25831</v>
      </c>
      <c r="I13" s="60">
        <v>-26971</v>
      </c>
      <c r="J13" s="60">
        <v>-78731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-78731</v>
      </c>
      <c r="X13" s="60">
        <v>-47352842</v>
      </c>
      <c r="Y13" s="60">
        <v>47274111</v>
      </c>
      <c r="Z13" s="140">
        <v>-99.83</v>
      </c>
      <c r="AA13" s="62">
        <v>-130825730</v>
      </c>
    </row>
    <row r="14" spans="1:27" ht="13.5">
      <c r="A14" s="249" t="s">
        <v>42</v>
      </c>
      <c r="B14" s="182"/>
      <c r="C14" s="155">
        <v>-3011547</v>
      </c>
      <c r="D14" s="155"/>
      <c r="E14" s="59">
        <v>-73941468</v>
      </c>
      <c r="F14" s="60">
        <v>-73941468</v>
      </c>
      <c r="G14" s="60">
        <v>-256783</v>
      </c>
      <c r="H14" s="60">
        <v>-333216</v>
      </c>
      <c r="I14" s="60">
        <v>-157189</v>
      </c>
      <c r="J14" s="60">
        <v>-747188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-747188</v>
      </c>
      <c r="X14" s="60">
        <v>-18485367</v>
      </c>
      <c r="Y14" s="60">
        <v>17738179</v>
      </c>
      <c r="Z14" s="140">
        <v>-95.96</v>
      </c>
      <c r="AA14" s="62">
        <v>-73941468</v>
      </c>
    </row>
    <row r="15" spans="1:27" ht="13.5">
      <c r="A15" s="250" t="s">
        <v>184</v>
      </c>
      <c r="B15" s="251"/>
      <c r="C15" s="168">
        <f aca="true" t="shared" si="0" ref="C15:Y15">SUM(C6:C14)</f>
        <v>47293245</v>
      </c>
      <c r="D15" s="168">
        <f>SUM(D6:D14)</f>
        <v>0</v>
      </c>
      <c r="E15" s="72">
        <f t="shared" si="0"/>
        <v>84898942</v>
      </c>
      <c r="F15" s="73">
        <f t="shared" si="0"/>
        <v>84898942</v>
      </c>
      <c r="G15" s="73">
        <f t="shared" si="0"/>
        <v>55425458</v>
      </c>
      <c r="H15" s="73">
        <f t="shared" si="0"/>
        <v>-8473477</v>
      </c>
      <c r="I15" s="73">
        <f t="shared" si="0"/>
        <v>7566398</v>
      </c>
      <c r="J15" s="73">
        <f t="shared" si="0"/>
        <v>54518379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54518379</v>
      </c>
      <c r="X15" s="73">
        <f t="shared" si="0"/>
        <v>37261145</v>
      </c>
      <c r="Y15" s="73">
        <f t="shared" si="0"/>
        <v>17257234</v>
      </c>
      <c r="Z15" s="170">
        <f>+IF(X15&lt;&gt;0,+(Y15/X15)*100,0)</f>
        <v>46.31428798014661</v>
      </c>
      <c r="AA15" s="74">
        <f>SUM(AA6:AA14)</f>
        <v>84898942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511125</v>
      </c>
      <c r="D19" s="155"/>
      <c r="E19" s="59">
        <v>35624906</v>
      </c>
      <c r="F19" s="60">
        <v>35624906</v>
      </c>
      <c r="G19" s="159"/>
      <c r="H19" s="159"/>
      <c r="I19" s="159">
        <v>500</v>
      </c>
      <c r="J19" s="60">
        <v>500</v>
      </c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>
        <v>500</v>
      </c>
      <c r="X19" s="60">
        <v>20000000</v>
      </c>
      <c r="Y19" s="159">
        <v>-19999500</v>
      </c>
      <c r="Z19" s="141">
        <v>-100</v>
      </c>
      <c r="AA19" s="225">
        <v>35624906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-40744994</v>
      </c>
      <c r="D24" s="155"/>
      <c r="E24" s="59">
        <v>-69662221</v>
      </c>
      <c r="F24" s="60">
        <v>-69662221</v>
      </c>
      <c r="G24" s="60">
        <v>-1205798</v>
      </c>
      <c r="H24" s="60">
        <v>-6325176</v>
      </c>
      <c r="I24" s="60">
        <v>-686010</v>
      </c>
      <c r="J24" s="60">
        <v>-8216984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-8216984</v>
      </c>
      <c r="X24" s="60">
        <v>-14671680</v>
      </c>
      <c r="Y24" s="60">
        <v>6454696</v>
      </c>
      <c r="Z24" s="140">
        <v>-43.99</v>
      </c>
      <c r="AA24" s="62">
        <v>-69662221</v>
      </c>
    </row>
    <row r="25" spans="1:27" ht="13.5">
      <c r="A25" s="250" t="s">
        <v>191</v>
      </c>
      <c r="B25" s="251"/>
      <c r="C25" s="168">
        <f aca="true" t="shared" si="1" ref="C25:Y25">SUM(C19:C24)</f>
        <v>-40233869</v>
      </c>
      <c r="D25" s="168">
        <f>SUM(D19:D24)</f>
        <v>0</v>
      </c>
      <c r="E25" s="72">
        <f t="shared" si="1"/>
        <v>-34037315</v>
      </c>
      <c r="F25" s="73">
        <f t="shared" si="1"/>
        <v>-34037315</v>
      </c>
      <c r="G25" s="73">
        <f t="shared" si="1"/>
        <v>-1205798</v>
      </c>
      <c r="H25" s="73">
        <f t="shared" si="1"/>
        <v>-6325176</v>
      </c>
      <c r="I25" s="73">
        <f t="shared" si="1"/>
        <v>-685510</v>
      </c>
      <c r="J25" s="73">
        <f t="shared" si="1"/>
        <v>-8216484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-8216484</v>
      </c>
      <c r="X25" s="73">
        <f t="shared" si="1"/>
        <v>5328320</v>
      </c>
      <c r="Y25" s="73">
        <f t="shared" si="1"/>
        <v>-13544804</v>
      </c>
      <c r="Z25" s="170">
        <f>+IF(X25&lt;&gt;0,+(Y25/X25)*100,0)</f>
        <v>-254.2040267851781</v>
      </c>
      <c r="AA25" s="74">
        <f>SUM(AA19:AA24)</f>
        <v>-34037315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-4369346</v>
      </c>
      <c r="D33" s="155"/>
      <c r="E33" s="59">
        <v>-1714966</v>
      </c>
      <c r="F33" s="60">
        <v>-1714966</v>
      </c>
      <c r="G33" s="60">
        <v>-9918</v>
      </c>
      <c r="H33" s="60">
        <v>-10015</v>
      </c>
      <c r="I33" s="60">
        <v>-8875</v>
      </c>
      <c r="J33" s="60">
        <v>-28808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-28808</v>
      </c>
      <c r="X33" s="60">
        <v>-428742</v>
      </c>
      <c r="Y33" s="60">
        <v>399934</v>
      </c>
      <c r="Z33" s="140">
        <v>-93.28</v>
      </c>
      <c r="AA33" s="62">
        <v>-1714966</v>
      </c>
    </row>
    <row r="34" spans="1:27" ht="13.5">
      <c r="A34" s="250" t="s">
        <v>197</v>
      </c>
      <c r="B34" s="251"/>
      <c r="C34" s="168">
        <f aca="true" t="shared" si="2" ref="C34:Y34">SUM(C29:C33)</f>
        <v>-4369346</v>
      </c>
      <c r="D34" s="168">
        <f>SUM(D29:D33)</f>
        <v>0</v>
      </c>
      <c r="E34" s="72">
        <f t="shared" si="2"/>
        <v>-1714966</v>
      </c>
      <c r="F34" s="73">
        <f t="shared" si="2"/>
        <v>-1714966</v>
      </c>
      <c r="G34" s="73">
        <f t="shared" si="2"/>
        <v>-9918</v>
      </c>
      <c r="H34" s="73">
        <f t="shared" si="2"/>
        <v>-10015</v>
      </c>
      <c r="I34" s="73">
        <f t="shared" si="2"/>
        <v>-8875</v>
      </c>
      <c r="J34" s="73">
        <f t="shared" si="2"/>
        <v>-28808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-28808</v>
      </c>
      <c r="X34" s="73">
        <f t="shared" si="2"/>
        <v>-428742</v>
      </c>
      <c r="Y34" s="73">
        <f t="shared" si="2"/>
        <v>399934</v>
      </c>
      <c r="Z34" s="170">
        <f>+IF(X34&lt;&gt;0,+(Y34/X34)*100,0)</f>
        <v>-93.28080757191971</v>
      </c>
      <c r="AA34" s="74">
        <f>SUM(AA29:AA33)</f>
        <v>-1714966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2690030</v>
      </c>
      <c r="D36" s="153">
        <f>+D15+D25+D34</f>
        <v>0</v>
      </c>
      <c r="E36" s="99">
        <f t="shared" si="3"/>
        <v>49146661</v>
      </c>
      <c r="F36" s="100">
        <f t="shared" si="3"/>
        <v>49146661</v>
      </c>
      <c r="G36" s="100">
        <f t="shared" si="3"/>
        <v>54209742</v>
      </c>
      <c r="H36" s="100">
        <f t="shared" si="3"/>
        <v>-14808668</v>
      </c>
      <c r="I36" s="100">
        <f t="shared" si="3"/>
        <v>6872013</v>
      </c>
      <c r="J36" s="100">
        <f t="shared" si="3"/>
        <v>46273087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46273087</v>
      </c>
      <c r="X36" s="100">
        <f t="shared" si="3"/>
        <v>42160723</v>
      </c>
      <c r="Y36" s="100">
        <f t="shared" si="3"/>
        <v>4112364</v>
      </c>
      <c r="Z36" s="137">
        <f>+IF(X36&lt;&gt;0,+(Y36/X36)*100,0)</f>
        <v>9.754016789512836</v>
      </c>
      <c r="AA36" s="102">
        <f>+AA15+AA25+AA34</f>
        <v>49146661</v>
      </c>
    </row>
    <row r="37" spans="1:27" ht="13.5">
      <c r="A37" s="249" t="s">
        <v>199</v>
      </c>
      <c r="B37" s="182"/>
      <c r="C37" s="153">
        <v>176706982</v>
      </c>
      <c r="D37" s="153"/>
      <c r="E37" s="99">
        <v>56405959</v>
      </c>
      <c r="F37" s="100">
        <v>56405959</v>
      </c>
      <c r="G37" s="100">
        <v>124434854</v>
      </c>
      <c r="H37" s="100">
        <v>178644596</v>
      </c>
      <c r="I37" s="100">
        <v>163835928</v>
      </c>
      <c r="J37" s="100">
        <v>124434854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124434854</v>
      </c>
      <c r="X37" s="100">
        <v>56405959</v>
      </c>
      <c r="Y37" s="100">
        <v>68028895</v>
      </c>
      <c r="Z37" s="137">
        <v>120.61</v>
      </c>
      <c r="AA37" s="102">
        <v>56405959</v>
      </c>
    </row>
    <row r="38" spans="1:27" ht="13.5">
      <c r="A38" s="269" t="s">
        <v>200</v>
      </c>
      <c r="B38" s="256"/>
      <c r="C38" s="257">
        <v>179397012</v>
      </c>
      <c r="D38" s="257"/>
      <c r="E38" s="258">
        <v>105552621</v>
      </c>
      <c r="F38" s="259">
        <v>105552621</v>
      </c>
      <c r="G38" s="259">
        <v>178644596</v>
      </c>
      <c r="H38" s="259">
        <v>163835928</v>
      </c>
      <c r="I38" s="259">
        <v>170707941</v>
      </c>
      <c r="J38" s="259">
        <v>170707941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170707941</v>
      </c>
      <c r="X38" s="259">
        <v>98566683</v>
      </c>
      <c r="Y38" s="259">
        <v>72141258</v>
      </c>
      <c r="Z38" s="260">
        <v>73.19</v>
      </c>
      <c r="AA38" s="261">
        <v>105552621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32540352</v>
      </c>
      <c r="D5" s="200">
        <f t="shared" si="0"/>
        <v>0</v>
      </c>
      <c r="E5" s="106">
        <f t="shared" si="0"/>
        <v>68680629</v>
      </c>
      <c r="F5" s="106">
        <f t="shared" si="0"/>
        <v>68680629</v>
      </c>
      <c r="G5" s="106">
        <f t="shared" si="0"/>
        <v>1194932</v>
      </c>
      <c r="H5" s="106">
        <f t="shared" si="0"/>
        <v>3714170</v>
      </c>
      <c r="I5" s="106">
        <f t="shared" si="0"/>
        <v>667397</v>
      </c>
      <c r="J5" s="106">
        <f t="shared" si="0"/>
        <v>5576499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5576499</v>
      </c>
      <c r="X5" s="106">
        <f t="shared" si="0"/>
        <v>17170158</v>
      </c>
      <c r="Y5" s="106">
        <f t="shared" si="0"/>
        <v>-11593659</v>
      </c>
      <c r="Z5" s="201">
        <f>+IF(X5&lt;&gt;0,+(Y5/X5)*100,0)</f>
        <v>-67.52214510780857</v>
      </c>
      <c r="AA5" s="199">
        <f>SUM(AA11:AA18)</f>
        <v>68680629</v>
      </c>
    </row>
    <row r="6" spans="1:27" ht="13.5">
      <c r="A6" s="291" t="s">
        <v>204</v>
      </c>
      <c r="B6" s="142"/>
      <c r="C6" s="62">
        <v>3129738</v>
      </c>
      <c r="D6" s="156"/>
      <c r="E6" s="60">
        <v>35338273</v>
      </c>
      <c r="F6" s="60">
        <v>35338273</v>
      </c>
      <c r="G6" s="60"/>
      <c r="H6" s="60">
        <v>3195052</v>
      </c>
      <c r="I6" s="60"/>
      <c r="J6" s="60">
        <v>3195052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3195052</v>
      </c>
      <c r="X6" s="60">
        <v>8834568</v>
      </c>
      <c r="Y6" s="60">
        <v>-5639516</v>
      </c>
      <c r="Z6" s="140">
        <v>-63.83</v>
      </c>
      <c r="AA6" s="155">
        <v>35338273</v>
      </c>
    </row>
    <row r="7" spans="1:27" ht="13.5">
      <c r="A7" s="291" t="s">
        <v>205</v>
      </c>
      <c r="B7" s="142"/>
      <c r="C7" s="62">
        <v>2687522</v>
      </c>
      <c r="D7" s="156"/>
      <c r="E7" s="60">
        <v>2900000</v>
      </c>
      <c r="F7" s="60">
        <v>2900000</v>
      </c>
      <c r="G7" s="60"/>
      <c r="H7" s="60">
        <v>345</v>
      </c>
      <c r="I7" s="60">
        <v>262220</v>
      </c>
      <c r="J7" s="60">
        <v>262565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262565</v>
      </c>
      <c r="X7" s="60">
        <v>725000</v>
      </c>
      <c r="Y7" s="60">
        <v>-462435</v>
      </c>
      <c r="Z7" s="140">
        <v>-63.78</v>
      </c>
      <c r="AA7" s="155">
        <v>2900000</v>
      </c>
    </row>
    <row r="8" spans="1:27" ht="13.5">
      <c r="A8" s="291" t="s">
        <v>206</v>
      </c>
      <c r="B8" s="142"/>
      <c r="C8" s="62"/>
      <c r="D8" s="156"/>
      <c r="E8" s="60">
        <v>561782</v>
      </c>
      <c r="F8" s="60">
        <v>561782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140446</v>
      </c>
      <c r="Y8" s="60">
        <v>-140446</v>
      </c>
      <c r="Z8" s="140">
        <v>-100</v>
      </c>
      <c r="AA8" s="155">
        <v>561782</v>
      </c>
    </row>
    <row r="9" spans="1:27" ht="13.5">
      <c r="A9" s="291" t="s">
        <v>207</v>
      </c>
      <c r="B9" s="142"/>
      <c r="C9" s="62">
        <v>1603471</v>
      </c>
      <c r="D9" s="156"/>
      <c r="E9" s="60">
        <v>1866076</v>
      </c>
      <c r="F9" s="60">
        <v>1866076</v>
      </c>
      <c r="G9" s="60">
        <v>923461</v>
      </c>
      <c r="H9" s="60">
        <v>31396</v>
      </c>
      <c r="I9" s="60"/>
      <c r="J9" s="60">
        <v>954857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954857</v>
      </c>
      <c r="X9" s="60">
        <v>466519</v>
      </c>
      <c r="Y9" s="60">
        <v>488338</v>
      </c>
      <c r="Z9" s="140">
        <v>104.68</v>
      </c>
      <c r="AA9" s="155">
        <v>1866076</v>
      </c>
    </row>
    <row r="10" spans="1:27" ht="13.5">
      <c r="A10" s="291" t="s">
        <v>208</v>
      </c>
      <c r="B10" s="142"/>
      <c r="C10" s="62">
        <v>4923133</v>
      </c>
      <c r="D10" s="156"/>
      <c r="E10" s="60">
        <v>6500000</v>
      </c>
      <c r="F10" s="60">
        <v>6500000</v>
      </c>
      <c r="G10" s="60">
        <v>87269</v>
      </c>
      <c r="H10" s="60"/>
      <c r="I10" s="60"/>
      <c r="J10" s="60">
        <v>87269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87269</v>
      </c>
      <c r="X10" s="60">
        <v>1625000</v>
      </c>
      <c r="Y10" s="60">
        <v>-1537731</v>
      </c>
      <c r="Z10" s="140">
        <v>-94.63</v>
      </c>
      <c r="AA10" s="155">
        <v>6500000</v>
      </c>
    </row>
    <row r="11" spans="1:27" ht="13.5">
      <c r="A11" s="292" t="s">
        <v>209</v>
      </c>
      <c r="B11" s="142"/>
      <c r="C11" s="293">
        <f aca="true" t="shared" si="1" ref="C11:Y11">SUM(C6:C10)</f>
        <v>12343864</v>
      </c>
      <c r="D11" s="294">
        <f t="shared" si="1"/>
        <v>0</v>
      </c>
      <c r="E11" s="295">
        <f t="shared" si="1"/>
        <v>47166131</v>
      </c>
      <c r="F11" s="295">
        <f t="shared" si="1"/>
        <v>47166131</v>
      </c>
      <c r="G11" s="295">
        <f t="shared" si="1"/>
        <v>1010730</v>
      </c>
      <c r="H11" s="295">
        <f t="shared" si="1"/>
        <v>3226793</v>
      </c>
      <c r="I11" s="295">
        <f t="shared" si="1"/>
        <v>262220</v>
      </c>
      <c r="J11" s="295">
        <f t="shared" si="1"/>
        <v>4499743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4499743</v>
      </c>
      <c r="X11" s="295">
        <f t="shared" si="1"/>
        <v>11791533</v>
      </c>
      <c r="Y11" s="295">
        <f t="shared" si="1"/>
        <v>-7291790</v>
      </c>
      <c r="Z11" s="296">
        <f>+IF(X11&lt;&gt;0,+(Y11/X11)*100,0)</f>
        <v>-61.83920275675775</v>
      </c>
      <c r="AA11" s="297">
        <f>SUM(AA6:AA10)</f>
        <v>47166131</v>
      </c>
    </row>
    <row r="12" spans="1:27" ht="13.5">
      <c r="A12" s="298" t="s">
        <v>210</v>
      </c>
      <c r="B12" s="136"/>
      <c r="C12" s="62">
        <v>2415868</v>
      </c>
      <c r="D12" s="156"/>
      <c r="E12" s="60">
        <v>18375000</v>
      </c>
      <c r="F12" s="60">
        <v>18375000</v>
      </c>
      <c r="G12" s="60">
        <v>184202</v>
      </c>
      <c r="H12" s="60">
        <v>487377</v>
      </c>
      <c r="I12" s="60">
        <v>77013</v>
      </c>
      <c r="J12" s="60">
        <v>748592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748592</v>
      </c>
      <c r="X12" s="60">
        <v>4593750</v>
      </c>
      <c r="Y12" s="60">
        <v>-3845158</v>
      </c>
      <c r="Z12" s="140">
        <v>-83.7</v>
      </c>
      <c r="AA12" s="155">
        <v>18375000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17780620</v>
      </c>
      <c r="D15" s="156"/>
      <c r="E15" s="60">
        <v>3139498</v>
      </c>
      <c r="F15" s="60">
        <v>3139498</v>
      </c>
      <c r="G15" s="60"/>
      <c r="H15" s="60"/>
      <c r="I15" s="60">
        <v>328164</v>
      </c>
      <c r="J15" s="60">
        <v>328164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328164</v>
      </c>
      <c r="X15" s="60">
        <v>784875</v>
      </c>
      <c r="Y15" s="60">
        <v>-456711</v>
      </c>
      <c r="Z15" s="140">
        <v>-58.19</v>
      </c>
      <c r="AA15" s="155">
        <v>3139498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7665627</v>
      </c>
      <c r="D20" s="154">
        <f t="shared" si="2"/>
        <v>0</v>
      </c>
      <c r="E20" s="100">
        <f t="shared" si="2"/>
        <v>981892</v>
      </c>
      <c r="F20" s="100">
        <f t="shared" si="2"/>
        <v>981892</v>
      </c>
      <c r="G20" s="100">
        <f t="shared" si="2"/>
        <v>10866</v>
      </c>
      <c r="H20" s="100">
        <f t="shared" si="2"/>
        <v>2611002</v>
      </c>
      <c r="I20" s="100">
        <f t="shared" si="2"/>
        <v>18614</v>
      </c>
      <c r="J20" s="100">
        <f t="shared" si="2"/>
        <v>2640482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2640482</v>
      </c>
      <c r="X20" s="100">
        <f t="shared" si="2"/>
        <v>245473</v>
      </c>
      <c r="Y20" s="100">
        <f t="shared" si="2"/>
        <v>2395009</v>
      </c>
      <c r="Z20" s="137">
        <f>+IF(X20&lt;&gt;0,+(Y20/X20)*100,0)</f>
        <v>975.6710513987281</v>
      </c>
      <c r="AA20" s="153">
        <f>SUM(AA26:AA33)</f>
        <v>981892</v>
      </c>
    </row>
    <row r="21" spans="1:27" ht="13.5">
      <c r="A21" s="291" t="s">
        <v>204</v>
      </c>
      <c r="B21" s="142"/>
      <c r="C21" s="62">
        <v>7458776</v>
      </c>
      <c r="D21" s="156"/>
      <c r="E21" s="60"/>
      <c r="F21" s="60"/>
      <c r="G21" s="60">
        <v>10866</v>
      </c>
      <c r="H21" s="60">
        <v>2611002</v>
      </c>
      <c r="I21" s="60">
        <v>18614</v>
      </c>
      <c r="J21" s="60">
        <v>2640482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2640482</v>
      </c>
      <c r="X21" s="60"/>
      <c r="Y21" s="60">
        <v>2640482</v>
      </c>
      <c r="Z21" s="140"/>
      <c r="AA21" s="155"/>
    </row>
    <row r="22" spans="1:27" ht="13.5">
      <c r="A22" s="291" t="s">
        <v>205</v>
      </c>
      <c r="B22" s="142"/>
      <c r="C22" s="62"/>
      <c r="D22" s="156"/>
      <c r="E22" s="60">
        <v>981892</v>
      </c>
      <c r="F22" s="60">
        <v>981892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245473</v>
      </c>
      <c r="Y22" s="60">
        <v>-245473</v>
      </c>
      <c r="Z22" s="140">
        <v>-100</v>
      </c>
      <c r="AA22" s="155">
        <v>981892</v>
      </c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7458776</v>
      </c>
      <c r="D26" s="294">
        <f t="shared" si="3"/>
        <v>0</v>
      </c>
      <c r="E26" s="295">
        <f t="shared" si="3"/>
        <v>981892</v>
      </c>
      <c r="F26" s="295">
        <f t="shared" si="3"/>
        <v>981892</v>
      </c>
      <c r="G26" s="295">
        <f t="shared" si="3"/>
        <v>10866</v>
      </c>
      <c r="H26" s="295">
        <f t="shared" si="3"/>
        <v>2611002</v>
      </c>
      <c r="I26" s="295">
        <f t="shared" si="3"/>
        <v>18614</v>
      </c>
      <c r="J26" s="295">
        <f t="shared" si="3"/>
        <v>2640482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2640482</v>
      </c>
      <c r="X26" s="295">
        <f t="shared" si="3"/>
        <v>245473</v>
      </c>
      <c r="Y26" s="295">
        <f t="shared" si="3"/>
        <v>2395009</v>
      </c>
      <c r="Z26" s="296">
        <f>+IF(X26&lt;&gt;0,+(Y26/X26)*100,0)</f>
        <v>975.6710513987281</v>
      </c>
      <c r="AA26" s="297">
        <f>SUM(AA21:AA25)</f>
        <v>981892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206851</v>
      </c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10588514</v>
      </c>
      <c r="D36" s="156">
        <f t="shared" si="4"/>
        <v>0</v>
      </c>
      <c r="E36" s="60">
        <f t="shared" si="4"/>
        <v>35338273</v>
      </c>
      <c r="F36" s="60">
        <f t="shared" si="4"/>
        <v>35338273</v>
      </c>
      <c r="G36" s="60">
        <f t="shared" si="4"/>
        <v>10866</v>
      </c>
      <c r="H36" s="60">
        <f t="shared" si="4"/>
        <v>5806054</v>
      </c>
      <c r="I36" s="60">
        <f t="shared" si="4"/>
        <v>18614</v>
      </c>
      <c r="J36" s="60">
        <f t="shared" si="4"/>
        <v>5835534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5835534</v>
      </c>
      <c r="X36" s="60">
        <f t="shared" si="4"/>
        <v>8834568</v>
      </c>
      <c r="Y36" s="60">
        <f t="shared" si="4"/>
        <v>-2999034</v>
      </c>
      <c r="Z36" s="140">
        <f aca="true" t="shared" si="5" ref="Z36:Z49">+IF(X36&lt;&gt;0,+(Y36/X36)*100,0)</f>
        <v>-33.94658346622042</v>
      </c>
      <c r="AA36" s="155">
        <f>AA6+AA21</f>
        <v>35338273</v>
      </c>
    </row>
    <row r="37" spans="1:27" ht="13.5">
      <c r="A37" s="291" t="s">
        <v>205</v>
      </c>
      <c r="B37" s="142"/>
      <c r="C37" s="62">
        <f t="shared" si="4"/>
        <v>2687522</v>
      </c>
      <c r="D37" s="156">
        <f t="shared" si="4"/>
        <v>0</v>
      </c>
      <c r="E37" s="60">
        <f t="shared" si="4"/>
        <v>3881892</v>
      </c>
      <c r="F37" s="60">
        <f t="shared" si="4"/>
        <v>3881892</v>
      </c>
      <c r="G37" s="60">
        <f t="shared" si="4"/>
        <v>0</v>
      </c>
      <c r="H37" s="60">
        <f t="shared" si="4"/>
        <v>345</v>
      </c>
      <c r="I37" s="60">
        <f t="shared" si="4"/>
        <v>262220</v>
      </c>
      <c r="J37" s="60">
        <f t="shared" si="4"/>
        <v>262565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262565</v>
      </c>
      <c r="X37" s="60">
        <f t="shared" si="4"/>
        <v>970473</v>
      </c>
      <c r="Y37" s="60">
        <f t="shared" si="4"/>
        <v>-707908</v>
      </c>
      <c r="Z37" s="140">
        <f t="shared" si="5"/>
        <v>-72.94463627530081</v>
      </c>
      <c r="AA37" s="155">
        <f>AA7+AA22</f>
        <v>3881892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561782</v>
      </c>
      <c r="F38" s="60">
        <f t="shared" si="4"/>
        <v>561782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140446</v>
      </c>
      <c r="Y38" s="60">
        <f t="shared" si="4"/>
        <v>-140446</v>
      </c>
      <c r="Z38" s="140">
        <f t="shared" si="5"/>
        <v>-100</v>
      </c>
      <c r="AA38" s="155">
        <f>AA8+AA23</f>
        <v>561782</v>
      </c>
    </row>
    <row r="39" spans="1:27" ht="13.5">
      <c r="A39" s="291" t="s">
        <v>207</v>
      </c>
      <c r="B39" s="142"/>
      <c r="C39" s="62">
        <f t="shared" si="4"/>
        <v>1603471</v>
      </c>
      <c r="D39" s="156">
        <f t="shared" si="4"/>
        <v>0</v>
      </c>
      <c r="E39" s="60">
        <f t="shared" si="4"/>
        <v>1866076</v>
      </c>
      <c r="F39" s="60">
        <f t="shared" si="4"/>
        <v>1866076</v>
      </c>
      <c r="G39" s="60">
        <f t="shared" si="4"/>
        <v>923461</v>
      </c>
      <c r="H39" s="60">
        <f t="shared" si="4"/>
        <v>31396</v>
      </c>
      <c r="I39" s="60">
        <f t="shared" si="4"/>
        <v>0</v>
      </c>
      <c r="J39" s="60">
        <f t="shared" si="4"/>
        <v>954857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954857</v>
      </c>
      <c r="X39" s="60">
        <f t="shared" si="4"/>
        <v>466519</v>
      </c>
      <c r="Y39" s="60">
        <f t="shared" si="4"/>
        <v>488338</v>
      </c>
      <c r="Z39" s="140">
        <f t="shared" si="5"/>
        <v>104.67697993007788</v>
      </c>
      <c r="AA39" s="155">
        <f>AA9+AA24</f>
        <v>1866076</v>
      </c>
    </row>
    <row r="40" spans="1:27" ht="13.5">
      <c r="A40" s="291" t="s">
        <v>208</v>
      </c>
      <c r="B40" s="142"/>
      <c r="C40" s="62">
        <f t="shared" si="4"/>
        <v>4923133</v>
      </c>
      <c r="D40" s="156">
        <f t="shared" si="4"/>
        <v>0</v>
      </c>
      <c r="E40" s="60">
        <f t="shared" si="4"/>
        <v>6500000</v>
      </c>
      <c r="F40" s="60">
        <f t="shared" si="4"/>
        <v>6500000</v>
      </c>
      <c r="G40" s="60">
        <f t="shared" si="4"/>
        <v>87269</v>
      </c>
      <c r="H40" s="60">
        <f t="shared" si="4"/>
        <v>0</v>
      </c>
      <c r="I40" s="60">
        <f t="shared" si="4"/>
        <v>0</v>
      </c>
      <c r="J40" s="60">
        <f t="shared" si="4"/>
        <v>87269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87269</v>
      </c>
      <c r="X40" s="60">
        <f t="shared" si="4"/>
        <v>1625000</v>
      </c>
      <c r="Y40" s="60">
        <f t="shared" si="4"/>
        <v>-1537731</v>
      </c>
      <c r="Z40" s="140">
        <f t="shared" si="5"/>
        <v>-94.6296</v>
      </c>
      <c r="AA40" s="155">
        <f>AA10+AA25</f>
        <v>6500000</v>
      </c>
    </row>
    <row r="41" spans="1:27" ht="13.5">
      <c r="A41" s="292" t="s">
        <v>209</v>
      </c>
      <c r="B41" s="142"/>
      <c r="C41" s="293">
        <f aca="true" t="shared" si="6" ref="C41:Y41">SUM(C36:C40)</f>
        <v>19802640</v>
      </c>
      <c r="D41" s="294">
        <f t="shared" si="6"/>
        <v>0</v>
      </c>
      <c r="E41" s="295">
        <f t="shared" si="6"/>
        <v>48148023</v>
      </c>
      <c r="F41" s="295">
        <f t="shared" si="6"/>
        <v>48148023</v>
      </c>
      <c r="G41" s="295">
        <f t="shared" si="6"/>
        <v>1021596</v>
      </c>
      <c r="H41" s="295">
        <f t="shared" si="6"/>
        <v>5837795</v>
      </c>
      <c r="I41" s="295">
        <f t="shared" si="6"/>
        <v>280834</v>
      </c>
      <c r="J41" s="295">
        <f t="shared" si="6"/>
        <v>7140225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7140225</v>
      </c>
      <c r="X41" s="295">
        <f t="shared" si="6"/>
        <v>12037006</v>
      </c>
      <c r="Y41" s="295">
        <f t="shared" si="6"/>
        <v>-4896781</v>
      </c>
      <c r="Z41" s="296">
        <f t="shared" si="5"/>
        <v>-40.681054740688836</v>
      </c>
      <c r="AA41" s="297">
        <f>SUM(AA36:AA40)</f>
        <v>48148023</v>
      </c>
    </row>
    <row r="42" spans="1:27" ht="13.5">
      <c r="A42" s="298" t="s">
        <v>210</v>
      </c>
      <c r="B42" s="136"/>
      <c r="C42" s="95">
        <f aca="true" t="shared" si="7" ref="C42:Y48">C12+C27</f>
        <v>2415868</v>
      </c>
      <c r="D42" s="129">
        <f t="shared" si="7"/>
        <v>0</v>
      </c>
      <c r="E42" s="54">
        <f t="shared" si="7"/>
        <v>18375000</v>
      </c>
      <c r="F42" s="54">
        <f t="shared" si="7"/>
        <v>18375000</v>
      </c>
      <c r="G42" s="54">
        <f t="shared" si="7"/>
        <v>184202</v>
      </c>
      <c r="H42" s="54">
        <f t="shared" si="7"/>
        <v>487377</v>
      </c>
      <c r="I42" s="54">
        <f t="shared" si="7"/>
        <v>77013</v>
      </c>
      <c r="J42" s="54">
        <f t="shared" si="7"/>
        <v>748592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748592</v>
      </c>
      <c r="X42" s="54">
        <f t="shared" si="7"/>
        <v>4593750</v>
      </c>
      <c r="Y42" s="54">
        <f t="shared" si="7"/>
        <v>-3845158</v>
      </c>
      <c r="Z42" s="184">
        <f t="shared" si="5"/>
        <v>-83.70411972789115</v>
      </c>
      <c r="AA42" s="130">
        <f aca="true" t="shared" si="8" ref="AA42:AA48">AA12+AA27</f>
        <v>18375000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17987471</v>
      </c>
      <c r="D45" s="129">
        <f t="shared" si="7"/>
        <v>0</v>
      </c>
      <c r="E45" s="54">
        <f t="shared" si="7"/>
        <v>3139498</v>
      </c>
      <c r="F45" s="54">
        <f t="shared" si="7"/>
        <v>3139498</v>
      </c>
      <c r="G45" s="54">
        <f t="shared" si="7"/>
        <v>0</v>
      </c>
      <c r="H45" s="54">
        <f t="shared" si="7"/>
        <v>0</v>
      </c>
      <c r="I45" s="54">
        <f t="shared" si="7"/>
        <v>328164</v>
      </c>
      <c r="J45" s="54">
        <f t="shared" si="7"/>
        <v>328164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328164</v>
      </c>
      <c r="X45" s="54">
        <f t="shared" si="7"/>
        <v>784875</v>
      </c>
      <c r="Y45" s="54">
        <f t="shared" si="7"/>
        <v>-456711</v>
      </c>
      <c r="Z45" s="184">
        <f t="shared" si="5"/>
        <v>-58.189010989010995</v>
      </c>
      <c r="AA45" s="130">
        <f t="shared" si="8"/>
        <v>3139498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40205979</v>
      </c>
      <c r="D49" s="218">
        <f t="shared" si="9"/>
        <v>0</v>
      </c>
      <c r="E49" s="220">
        <f t="shared" si="9"/>
        <v>69662521</v>
      </c>
      <c r="F49" s="220">
        <f t="shared" si="9"/>
        <v>69662521</v>
      </c>
      <c r="G49" s="220">
        <f t="shared" si="9"/>
        <v>1205798</v>
      </c>
      <c r="H49" s="220">
        <f t="shared" si="9"/>
        <v>6325172</v>
      </c>
      <c r="I49" s="220">
        <f t="shared" si="9"/>
        <v>686011</v>
      </c>
      <c r="J49" s="220">
        <f t="shared" si="9"/>
        <v>8216981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8216981</v>
      </c>
      <c r="X49" s="220">
        <f t="shared" si="9"/>
        <v>17415631</v>
      </c>
      <c r="Y49" s="220">
        <f t="shared" si="9"/>
        <v>-9198650</v>
      </c>
      <c r="Z49" s="221">
        <f t="shared" si="5"/>
        <v>-52.81835610779765</v>
      </c>
      <c r="AA49" s="222">
        <f>SUM(AA41:AA48)</f>
        <v>69662521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22925172</v>
      </c>
      <c r="F68" s="60"/>
      <c r="G68" s="60">
        <v>16430</v>
      </c>
      <c r="H68" s="60">
        <v>325692</v>
      </c>
      <c r="I68" s="60">
        <v>696660</v>
      </c>
      <c r="J68" s="60">
        <v>1038782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1038782</v>
      </c>
      <c r="X68" s="60"/>
      <c r="Y68" s="60">
        <v>1038782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22925172</v>
      </c>
      <c r="F69" s="220">
        <f t="shared" si="12"/>
        <v>0</v>
      </c>
      <c r="G69" s="220">
        <f t="shared" si="12"/>
        <v>16430</v>
      </c>
      <c r="H69" s="220">
        <f t="shared" si="12"/>
        <v>325692</v>
      </c>
      <c r="I69" s="220">
        <f t="shared" si="12"/>
        <v>696660</v>
      </c>
      <c r="J69" s="220">
        <f t="shared" si="12"/>
        <v>1038782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1038782</v>
      </c>
      <c r="X69" s="220">
        <f t="shared" si="12"/>
        <v>0</v>
      </c>
      <c r="Y69" s="220">
        <f t="shared" si="12"/>
        <v>1038782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12343864</v>
      </c>
      <c r="D5" s="357">
        <f t="shared" si="0"/>
        <v>0</v>
      </c>
      <c r="E5" s="356">
        <f t="shared" si="0"/>
        <v>47166131</v>
      </c>
      <c r="F5" s="358">
        <f t="shared" si="0"/>
        <v>47166131</v>
      </c>
      <c r="G5" s="358">
        <f t="shared" si="0"/>
        <v>1010730</v>
      </c>
      <c r="H5" s="356">
        <f t="shared" si="0"/>
        <v>3226793</v>
      </c>
      <c r="I5" s="356">
        <f t="shared" si="0"/>
        <v>262220</v>
      </c>
      <c r="J5" s="358">
        <f t="shared" si="0"/>
        <v>4499743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4499743</v>
      </c>
      <c r="X5" s="356">
        <f t="shared" si="0"/>
        <v>11791533</v>
      </c>
      <c r="Y5" s="358">
        <f t="shared" si="0"/>
        <v>-7291790</v>
      </c>
      <c r="Z5" s="359">
        <f>+IF(X5&lt;&gt;0,+(Y5/X5)*100,0)</f>
        <v>-61.83920275675775</v>
      </c>
      <c r="AA5" s="360">
        <f>+AA6+AA8+AA11+AA13+AA15</f>
        <v>47166131</v>
      </c>
    </row>
    <row r="6" spans="1:27" ht="13.5">
      <c r="A6" s="361" t="s">
        <v>204</v>
      </c>
      <c r="B6" s="142"/>
      <c r="C6" s="60">
        <f>+C7</f>
        <v>3129738</v>
      </c>
      <c r="D6" s="340">
        <f aca="true" t="shared" si="1" ref="D6:AA6">+D7</f>
        <v>0</v>
      </c>
      <c r="E6" s="60">
        <f t="shared" si="1"/>
        <v>35338273</v>
      </c>
      <c r="F6" s="59">
        <f t="shared" si="1"/>
        <v>35338273</v>
      </c>
      <c r="G6" s="59">
        <f t="shared" si="1"/>
        <v>0</v>
      </c>
      <c r="H6" s="60">
        <f t="shared" si="1"/>
        <v>3195052</v>
      </c>
      <c r="I6" s="60">
        <f t="shared" si="1"/>
        <v>0</v>
      </c>
      <c r="J6" s="59">
        <f t="shared" si="1"/>
        <v>3195052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3195052</v>
      </c>
      <c r="X6" s="60">
        <f t="shared" si="1"/>
        <v>8834568</v>
      </c>
      <c r="Y6" s="59">
        <f t="shared" si="1"/>
        <v>-5639516</v>
      </c>
      <c r="Z6" s="61">
        <f>+IF(X6&lt;&gt;0,+(Y6/X6)*100,0)</f>
        <v>-63.834654959925594</v>
      </c>
      <c r="AA6" s="62">
        <f t="shared" si="1"/>
        <v>35338273</v>
      </c>
    </row>
    <row r="7" spans="1:27" ht="13.5">
      <c r="A7" s="291" t="s">
        <v>228</v>
      </c>
      <c r="B7" s="142"/>
      <c r="C7" s="60">
        <v>3129738</v>
      </c>
      <c r="D7" s="340"/>
      <c r="E7" s="60">
        <v>35338273</v>
      </c>
      <c r="F7" s="59">
        <v>35338273</v>
      </c>
      <c r="G7" s="59"/>
      <c r="H7" s="60">
        <v>3195052</v>
      </c>
      <c r="I7" s="60"/>
      <c r="J7" s="59">
        <v>3195052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3195052</v>
      </c>
      <c r="X7" s="60">
        <v>8834568</v>
      </c>
      <c r="Y7" s="59">
        <v>-5639516</v>
      </c>
      <c r="Z7" s="61">
        <v>-63.83</v>
      </c>
      <c r="AA7" s="62">
        <v>35338273</v>
      </c>
    </row>
    <row r="8" spans="1:27" ht="13.5">
      <c r="A8" s="361" t="s">
        <v>205</v>
      </c>
      <c r="B8" s="142"/>
      <c r="C8" s="60">
        <f aca="true" t="shared" si="2" ref="C8:Y8">SUM(C9:C10)</f>
        <v>2687522</v>
      </c>
      <c r="D8" s="340">
        <f t="shared" si="2"/>
        <v>0</v>
      </c>
      <c r="E8" s="60">
        <f t="shared" si="2"/>
        <v>2900000</v>
      </c>
      <c r="F8" s="59">
        <f t="shared" si="2"/>
        <v>2900000</v>
      </c>
      <c r="G8" s="59">
        <f t="shared" si="2"/>
        <v>0</v>
      </c>
      <c r="H8" s="60">
        <f t="shared" si="2"/>
        <v>345</v>
      </c>
      <c r="I8" s="60">
        <f t="shared" si="2"/>
        <v>262220</v>
      </c>
      <c r="J8" s="59">
        <f t="shared" si="2"/>
        <v>262565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262565</v>
      </c>
      <c r="X8" s="60">
        <f t="shared" si="2"/>
        <v>725000</v>
      </c>
      <c r="Y8" s="59">
        <f t="shared" si="2"/>
        <v>-462435</v>
      </c>
      <c r="Z8" s="61">
        <f>+IF(X8&lt;&gt;0,+(Y8/X8)*100,0)</f>
        <v>-63.78413793103448</v>
      </c>
      <c r="AA8" s="62">
        <f>SUM(AA9:AA10)</f>
        <v>2900000</v>
      </c>
    </row>
    <row r="9" spans="1:27" ht="13.5">
      <c r="A9" s="291" t="s">
        <v>229</v>
      </c>
      <c r="B9" s="142"/>
      <c r="C9" s="60"/>
      <c r="D9" s="340"/>
      <c r="E9" s="60">
        <v>2900000</v>
      </c>
      <c r="F9" s="59">
        <v>2900000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725000</v>
      </c>
      <c r="Y9" s="59">
        <v>-725000</v>
      </c>
      <c r="Z9" s="61">
        <v>-100</v>
      </c>
      <c r="AA9" s="62">
        <v>2900000</v>
      </c>
    </row>
    <row r="10" spans="1:27" ht="13.5">
      <c r="A10" s="291" t="s">
        <v>230</v>
      </c>
      <c r="B10" s="142"/>
      <c r="C10" s="60">
        <v>2687522</v>
      </c>
      <c r="D10" s="340"/>
      <c r="E10" s="60"/>
      <c r="F10" s="59"/>
      <c r="G10" s="59"/>
      <c r="H10" s="60">
        <v>345</v>
      </c>
      <c r="I10" s="60">
        <v>262220</v>
      </c>
      <c r="J10" s="59">
        <v>262565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262565</v>
      </c>
      <c r="X10" s="60"/>
      <c r="Y10" s="59">
        <v>262565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561782</v>
      </c>
      <c r="F11" s="364">
        <f t="shared" si="3"/>
        <v>561782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140446</v>
      </c>
      <c r="Y11" s="364">
        <f t="shared" si="3"/>
        <v>-140446</v>
      </c>
      <c r="Z11" s="365">
        <f>+IF(X11&lt;&gt;0,+(Y11/X11)*100,0)</f>
        <v>-100</v>
      </c>
      <c r="AA11" s="366">
        <f t="shared" si="3"/>
        <v>561782</v>
      </c>
    </row>
    <row r="12" spans="1:27" ht="13.5">
      <c r="A12" s="291" t="s">
        <v>231</v>
      </c>
      <c r="B12" s="136"/>
      <c r="C12" s="60"/>
      <c r="D12" s="340"/>
      <c r="E12" s="60">
        <v>561782</v>
      </c>
      <c r="F12" s="59">
        <v>561782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140446</v>
      </c>
      <c r="Y12" s="59">
        <v>-140446</v>
      </c>
      <c r="Z12" s="61">
        <v>-100</v>
      </c>
      <c r="AA12" s="62">
        <v>561782</v>
      </c>
    </row>
    <row r="13" spans="1:27" ht="13.5">
      <c r="A13" s="361" t="s">
        <v>207</v>
      </c>
      <c r="B13" s="136"/>
      <c r="C13" s="275">
        <f>+C14</f>
        <v>1603471</v>
      </c>
      <c r="D13" s="341">
        <f aca="true" t="shared" si="4" ref="D13:AA13">+D14</f>
        <v>0</v>
      </c>
      <c r="E13" s="275">
        <f t="shared" si="4"/>
        <v>1866076</v>
      </c>
      <c r="F13" s="342">
        <f t="shared" si="4"/>
        <v>1866076</v>
      </c>
      <c r="G13" s="342">
        <f t="shared" si="4"/>
        <v>923461</v>
      </c>
      <c r="H13" s="275">
        <f t="shared" si="4"/>
        <v>31396</v>
      </c>
      <c r="I13" s="275">
        <f t="shared" si="4"/>
        <v>0</v>
      </c>
      <c r="J13" s="342">
        <f t="shared" si="4"/>
        <v>954857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954857</v>
      </c>
      <c r="X13" s="275">
        <f t="shared" si="4"/>
        <v>466519</v>
      </c>
      <c r="Y13" s="342">
        <f t="shared" si="4"/>
        <v>488338</v>
      </c>
      <c r="Z13" s="335">
        <f>+IF(X13&lt;&gt;0,+(Y13/X13)*100,0)</f>
        <v>104.67697993007788</v>
      </c>
      <c r="AA13" s="273">
        <f t="shared" si="4"/>
        <v>1866076</v>
      </c>
    </row>
    <row r="14" spans="1:27" ht="13.5">
      <c r="A14" s="291" t="s">
        <v>232</v>
      </c>
      <c r="B14" s="136"/>
      <c r="C14" s="60">
        <v>1603471</v>
      </c>
      <c r="D14" s="340"/>
      <c r="E14" s="60">
        <v>1866076</v>
      </c>
      <c r="F14" s="59">
        <v>1866076</v>
      </c>
      <c r="G14" s="59">
        <v>923461</v>
      </c>
      <c r="H14" s="60">
        <v>31396</v>
      </c>
      <c r="I14" s="60"/>
      <c r="J14" s="59">
        <v>954857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954857</v>
      </c>
      <c r="X14" s="60">
        <v>466519</v>
      </c>
      <c r="Y14" s="59">
        <v>488338</v>
      </c>
      <c r="Z14" s="61">
        <v>104.68</v>
      </c>
      <c r="AA14" s="62">
        <v>1866076</v>
      </c>
    </row>
    <row r="15" spans="1:27" ht="13.5">
      <c r="A15" s="361" t="s">
        <v>208</v>
      </c>
      <c r="B15" s="136"/>
      <c r="C15" s="60">
        <f aca="true" t="shared" si="5" ref="C15:Y15">SUM(C16:C20)</f>
        <v>4923133</v>
      </c>
      <c r="D15" s="340">
        <f t="shared" si="5"/>
        <v>0</v>
      </c>
      <c r="E15" s="60">
        <f t="shared" si="5"/>
        <v>6500000</v>
      </c>
      <c r="F15" s="59">
        <f t="shared" si="5"/>
        <v>6500000</v>
      </c>
      <c r="G15" s="59">
        <f t="shared" si="5"/>
        <v>87269</v>
      </c>
      <c r="H15" s="60">
        <f t="shared" si="5"/>
        <v>0</v>
      </c>
      <c r="I15" s="60">
        <f t="shared" si="5"/>
        <v>0</v>
      </c>
      <c r="J15" s="59">
        <f t="shared" si="5"/>
        <v>87269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87269</v>
      </c>
      <c r="X15" s="60">
        <f t="shared" si="5"/>
        <v>1625000</v>
      </c>
      <c r="Y15" s="59">
        <f t="shared" si="5"/>
        <v>-1537731</v>
      </c>
      <c r="Z15" s="61">
        <f>+IF(X15&lt;&gt;0,+(Y15/X15)*100,0)</f>
        <v>-94.6296</v>
      </c>
      <c r="AA15" s="62">
        <f>SUM(AA16:AA20)</f>
        <v>6500000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>
        <v>4923133</v>
      </c>
      <c r="D17" s="340"/>
      <c r="E17" s="60">
        <v>6500000</v>
      </c>
      <c r="F17" s="59">
        <v>6500000</v>
      </c>
      <c r="G17" s="59">
        <v>87269</v>
      </c>
      <c r="H17" s="60"/>
      <c r="I17" s="60"/>
      <c r="J17" s="59">
        <v>87269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87269</v>
      </c>
      <c r="X17" s="60">
        <v>1625000</v>
      </c>
      <c r="Y17" s="59">
        <v>-1537731</v>
      </c>
      <c r="Z17" s="61">
        <v>-94.63</v>
      </c>
      <c r="AA17" s="62">
        <v>6500000</v>
      </c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2415868</v>
      </c>
      <c r="D22" s="344">
        <f t="shared" si="6"/>
        <v>0</v>
      </c>
      <c r="E22" s="343">
        <f t="shared" si="6"/>
        <v>18375000</v>
      </c>
      <c r="F22" s="345">
        <f t="shared" si="6"/>
        <v>18375000</v>
      </c>
      <c r="G22" s="345">
        <f t="shared" si="6"/>
        <v>184202</v>
      </c>
      <c r="H22" s="343">
        <f t="shared" si="6"/>
        <v>487377</v>
      </c>
      <c r="I22" s="343">
        <f t="shared" si="6"/>
        <v>77013</v>
      </c>
      <c r="J22" s="345">
        <f t="shared" si="6"/>
        <v>748592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748592</v>
      </c>
      <c r="X22" s="343">
        <f t="shared" si="6"/>
        <v>4593750</v>
      </c>
      <c r="Y22" s="345">
        <f t="shared" si="6"/>
        <v>-3845158</v>
      </c>
      <c r="Z22" s="336">
        <f>+IF(X22&lt;&gt;0,+(Y22/X22)*100,0)</f>
        <v>-83.70411972789115</v>
      </c>
      <c r="AA22" s="350">
        <f>SUM(AA23:AA32)</f>
        <v>18375000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893520</v>
      </c>
      <c r="D24" s="340"/>
      <c r="E24" s="60">
        <v>5000000</v>
      </c>
      <c r="F24" s="59">
        <v>5000000</v>
      </c>
      <c r="G24" s="59"/>
      <c r="H24" s="60"/>
      <c r="I24" s="60">
        <v>69915</v>
      </c>
      <c r="J24" s="59">
        <v>69915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69915</v>
      </c>
      <c r="X24" s="60">
        <v>1250000</v>
      </c>
      <c r="Y24" s="59">
        <v>-1180085</v>
      </c>
      <c r="Z24" s="61">
        <v>-94.41</v>
      </c>
      <c r="AA24" s="62">
        <v>5000000</v>
      </c>
    </row>
    <row r="25" spans="1:27" ht="13.5">
      <c r="A25" s="361" t="s">
        <v>238</v>
      </c>
      <c r="B25" s="142"/>
      <c r="C25" s="60">
        <v>941963</v>
      </c>
      <c r="D25" s="340"/>
      <c r="E25" s="60">
        <v>9600000</v>
      </c>
      <c r="F25" s="59">
        <v>9600000</v>
      </c>
      <c r="G25" s="59"/>
      <c r="H25" s="60">
        <v>280116</v>
      </c>
      <c r="I25" s="60"/>
      <c r="J25" s="59">
        <v>280116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280116</v>
      </c>
      <c r="X25" s="60">
        <v>2400000</v>
      </c>
      <c r="Y25" s="59">
        <v>-2119884</v>
      </c>
      <c r="Z25" s="61">
        <v>-88.33</v>
      </c>
      <c r="AA25" s="62">
        <v>9600000</v>
      </c>
    </row>
    <row r="26" spans="1:27" ht="13.5">
      <c r="A26" s="361" t="s">
        <v>239</v>
      </c>
      <c r="B26" s="302"/>
      <c r="C26" s="362"/>
      <c r="D26" s="363"/>
      <c r="E26" s="362">
        <v>175000</v>
      </c>
      <c r="F26" s="364">
        <v>175000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43750</v>
      </c>
      <c r="Y26" s="364">
        <v>-43750</v>
      </c>
      <c r="Z26" s="365">
        <v>-100</v>
      </c>
      <c r="AA26" s="366">
        <v>175000</v>
      </c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580385</v>
      </c>
      <c r="D32" s="340"/>
      <c r="E32" s="60">
        <v>3600000</v>
      </c>
      <c r="F32" s="59">
        <v>3600000</v>
      </c>
      <c r="G32" s="59">
        <v>184202</v>
      </c>
      <c r="H32" s="60">
        <v>207261</v>
      </c>
      <c r="I32" s="60">
        <v>7098</v>
      </c>
      <c r="J32" s="59">
        <v>398561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398561</v>
      </c>
      <c r="X32" s="60">
        <v>900000</v>
      </c>
      <c r="Y32" s="59">
        <v>-501439</v>
      </c>
      <c r="Z32" s="61">
        <v>-55.72</v>
      </c>
      <c r="AA32" s="62">
        <v>3600000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17780620</v>
      </c>
      <c r="D40" s="344">
        <f t="shared" si="9"/>
        <v>0</v>
      </c>
      <c r="E40" s="343">
        <f t="shared" si="9"/>
        <v>3139498</v>
      </c>
      <c r="F40" s="345">
        <f t="shared" si="9"/>
        <v>3139498</v>
      </c>
      <c r="G40" s="345">
        <f t="shared" si="9"/>
        <v>0</v>
      </c>
      <c r="H40" s="343">
        <f t="shared" si="9"/>
        <v>0</v>
      </c>
      <c r="I40" s="343">
        <f t="shared" si="9"/>
        <v>328164</v>
      </c>
      <c r="J40" s="345">
        <f t="shared" si="9"/>
        <v>328164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328164</v>
      </c>
      <c r="X40" s="343">
        <f t="shared" si="9"/>
        <v>784875</v>
      </c>
      <c r="Y40" s="345">
        <f t="shared" si="9"/>
        <v>-456711</v>
      </c>
      <c r="Z40" s="336">
        <f>+IF(X40&lt;&gt;0,+(Y40/X40)*100,0)</f>
        <v>-58.189010989010995</v>
      </c>
      <c r="AA40" s="350">
        <f>SUM(AA41:AA49)</f>
        <v>3139498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16324968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1455652</v>
      </c>
      <c r="D49" s="368"/>
      <c r="E49" s="54">
        <v>3139498</v>
      </c>
      <c r="F49" s="53">
        <v>3139498</v>
      </c>
      <c r="G49" s="53"/>
      <c r="H49" s="54"/>
      <c r="I49" s="54">
        <v>328164</v>
      </c>
      <c r="J49" s="53">
        <v>328164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328164</v>
      </c>
      <c r="X49" s="54">
        <v>784875</v>
      </c>
      <c r="Y49" s="53">
        <v>-456711</v>
      </c>
      <c r="Z49" s="94">
        <v>-58.19</v>
      </c>
      <c r="AA49" s="95">
        <v>3139498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32540352</v>
      </c>
      <c r="D60" s="346">
        <f t="shared" si="14"/>
        <v>0</v>
      </c>
      <c r="E60" s="219">
        <f t="shared" si="14"/>
        <v>68680629</v>
      </c>
      <c r="F60" s="264">
        <f t="shared" si="14"/>
        <v>68680629</v>
      </c>
      <c r="G60" s="264">
        <f t="shared" si="14"/>
        <v>1194932</v>
      </c>
      <c r="H60" s="219">
        <f t="shared" si="14"/>
        <v>3714170</v>
      </c>
      <c r="I60" s="219">
        <f t="shared" si="14"/>
        <v>667397</v>
      </c>
      <c r="J60" s="264">
        <f t="shared" si="14"/>
        <v>5576499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5576499</v>
      </c>
      <c r="X60" s="219">
        <f t="shared" si="14"/>
        <v>17170158</v>
      </c>
      <c r="Y60" s="264">
        <f t="shared" si="14"/>
        <v>-11593659</v>
      </c>
      <c r="Z60" s="337">
        <f>+IF(X60&lt;&gt;0,+(Y60/X60)*100,0)</f>
        <v>-67.52214510780857</v>
      </c>
      <c r="AA60" s="232">
        <f>+AA57+AA54+AA51+AA40+AA37+AA34+AA22+AA5</f>
        <v>68680629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7458776</v>
      </c>
      <c r="D5" s="357">
        <f t="shared" si="0"/>
        <v>0</v>
      </c>
      <c r="E5" s="356">
        <f t="shared" si="0"/>
        <v>981892</v>
      </c>
      <c r="F5" s="358">
        <f t="shared" si="0"/>
        <v>981892</v>
      </c>
      <c r="G5" s="358">
        <f t="shared" si="0"/>
        <v>10866</v>
      </c>
      <c r="H5" s="356">
        <f t="shared" si="0"/>
        <v>2611002</v>
      </c>
      <c r="I5" s="356">
        <f t="shared" si="0"/>
        <v>18614</v>
      </c>
      <c r="J5" s="358">
        <f t="shared" si="0"/>
        <v>2640482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2640482</v>
      </c>
      <c r="X5" s="356">
        <f t="shared" si="0"/>
        <v>245473</v>
      </c>
      <c r="Y5" s="358">
        <f t="shared" si="0"/>
        <v>2395009</v>
      </c>
      <c r="Z5" s="359">
        <f>+IF(X5&lt;&gt;0,+(Y5/X5)*100,0)</f>
        <v>975.6710513987281</v>
      </c>
      <c r="AA5" s="360">
        <f>+AA6+AA8+AA11+AA13+AA15</f>
        <v>981892</v>
      </c>
    </row>
    <row r="6" spans="1:27" ht="13.5">
      <c r="A6" s="361" t="s">
        <v>204</v>
      </c>
      <c r="B6" s="142"/>
      <c r="C6" s="60">
        <f>+C7</f>
        <v>7458776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10866</v>
      </c>
      <c r="H6" s="60">
        <f t="shared" si="1"/>
        <v>2611002</v>
      </c>
      <c r="I6" s="60">
        <f t="shared" si="1"/>
        <v>18614</v>
      </c>
      <c r="J6" s="59">
        <f t="shared" si="1"/>
        <v>2640482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2640482</v>
      </c>
      <c r="X6" s="60">
        <f t="shared" si="1"/>
        <v>0</v>
      </c>
      <c r="Y6" s="59">
        <f t="shared" si="1"/>
        <v>2640482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7458776</v>
      </c>
      <c r="D7" s="340"/>
      <c r="E7" s="60"/>
      <c r="F7" s="59"/>
      <c r="G7" s="59">
        <v>10866</v>
      </c>
      <c r="H7" s="60">
        <v>2611002</v>
      </c>
      <c r="I7" s="60">
        <v>18614</v>
      </c>
      <c r="J7" s="59">
        <v>2640482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2640482</v>
      </c>
      <c r="X7" s="60"/>
      <c r="Y7" s="59">
        <v>2640482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981892</v>
      </c>
      <c r="F8" s="59">
        <f t="shared" si="2"/>
        <v>981892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245473</v>
      </c>
      <c r="Y8" s="59">
        <f t="shared" si="2"/>
        <v>-245473</v>
      </c>
      <c r="Z8" s="61">
        <f>+IF(X8&lt;&gt;0,+(Y8/X8)*100,0)</f>
        <v>-100</v>
      </c>
      <c r="AA8" s="62">
        <f>SUM(AA9:AA10)</f>
        <v>981892</v>
      </c>
    </row>
    <row r="9" spans="1:27" ht="13.5">
      <c r="A9" s="291" t="s">
        <v>229</v>
      </c>
      <c r="B9" s="142"/>
      <c r="C9" s="60"/>
      <c r="D9" s="340"/>
      <c r="E9" s="60">
        <v>981892</v>
      </c>
      <c r="F9" s="59">
        <v>981892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245473</v>
      </c>
      <c r="Y9" s="59">
        <v>-245473</v>
      </c>
      <c r="Z9" s="61">
        <v>-100</v>
      </c>
      <c r="AA9" s="62">
        <v>981892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206851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206851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7665627</v>
      </c>
      <c r="D60" s="346">
        <f t="shared" si="14"/>
        <v>0</v>
      </c>
      <c r="E60" s="219">
        <f t="shared" si="14"/>
        <v>981892</v>
      </c>
      <c r="F60" s="264">
        <f t="shared" si="14"/>
        <v>981892</v>
      </c>
      <c r="G60" s="264">
        <f t="shared" si="14"/>
        <v>10866</v>
      </c>
      <c r="H60" s="219">
        <f t="shared" si="14"/>
        <v>2611002</v>
      </c>
      <c r="I60" s="219">
        <f t="shared" si="14"/>
        <v>18614</v>
      </c>
      <c r="J60" s="264">
        <f t="shared" si="14"/>
        <v>2640482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2640482</v>
      </c>
      <c r="X60" s="219">
        <f t="shared" si="14"/>
        <v>245473</v>
      </c>
      <c r="Y60" s="264">
        <f t="shared" si="14"/>
        <v>2395009</v>
      </c>
      <c r="Z60" s="337">
        <f>+IF(X60&lt;&gt;0,+(Y60/X60)*100,0)</f>
        <v>975.6710513987281</v>
      </c>
      <c r="AA60" s="232">
        <f>+AA57+AA54+AA51+AA40+AA37+AA34+AA22+AA5</f>
        <v>981892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2013-11-05T07:56:51Z</dcterms:created>
  <dcterms:modified xsi:type="dcterms:W3CDTF">2013-11-05T07:56:55Z</dcterms:modified>
  <cp:category/>
  <cp:version/>
  <cp:contentType/>
  <cp:contentStatus/>
</cp:coreProperties>
</file>