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<sst xmlns="http://schemas.openxmlformats.org/spreadsheetml/2006/main" count="855" uniqueCount="302">
  <si>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Sakhisizwe(EC138)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</si>
  <si>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</si>
  <si>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</si>
  <si>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</si>
  <si>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</si>
  <si>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</si>
  <si>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</si>
  <si>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</si>
  <si>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</si>
  <si>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</si>
  <si>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</si>
  <si>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</si>
  <si>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</si>
  <si>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</si>
  <si>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</si>
  <si>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</si>
  <si>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</si>
  <si>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</si>
  <si>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</si>
  <si>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</si>
  <si>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</si>
  <si>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</si>
  <si>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</si>
  <si>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</si>
  <si>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</si>
  <si>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</si>
  <si>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</si>
  <si>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</si>
  <si>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</si>
  <si>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</si>
  <si>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</si>
  <si>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</si>
  <si>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</si>
  <si>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</si>
  <si>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</si>
  <si>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</si>
  <si>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</si>
  <si>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</si>
  <si>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</si>
  <si>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</si>
  <si>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</si>
  <si>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</si>
  <si>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</si>
  <si>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</si>
  <si>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</si>
  <si>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</si>
  <si>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</si>
  <si>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</si>
  <si>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</si>
  <si>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</si>
  <si>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</si>
  <si>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</si>
  <si>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</si>
  <si>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</si>
  <si>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</si>
  <si>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</si>
  <si>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</si>
  <si>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</si>
  <si>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</si>
  <si>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</si>
  <si>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</si>
  <si>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</si>
  <si>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</si>
  <si>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</si>
  <si>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</si>
  <si>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</si>
  <si>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</si>
  <si>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</si>
  <si>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</si>
  <si>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</si>
  <si>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Sakhisizwe(EC138)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</si>
  <si>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</si>
  <si>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</si>
  <si>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</si>
  <si>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</si>
  <si>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</si>
  <si>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</si>
  <si>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</si>
  <si>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</si>
  <si>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</si>
  <si>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</si>
  <si>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</si>
  <si>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</si>
  <si>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</si>
  <si>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</si>
  <si>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</si>
  <si>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</si>
  <si>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</si>
  <si>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</si>
  <si>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</si>
  <si>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</si>
  <si>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</si>
  <si>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</si>
  <si>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</si>
  <si>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</si>
  <si>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</si>
  <si>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</si>
  <si>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</si>
  <si>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</si>
  <si>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</si>
  <si>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Sakhisizwe(EC138)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</si>
  <si>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</si>
  <si>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</si>
  <si>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</si>
  <si>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</si>
  <si>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</si>
  <si>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</si>
  <si>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</si>
  <si>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</si>
  <si>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</si>
  <si>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</si>
  <si>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</si>
  <si>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</si>
  <si>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</si>
  <si>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</si>
  <si>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</si>
  <si>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</si>
  <si>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</si>
  <si>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</si>
  <si>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</si>
  <si>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</si>
  <si>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</si>
  <si>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</si>
  <si>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</si>
  <si>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</si>
  <si>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</si>
  <si>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</si>
  <si>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</si>
  <si>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</si>
  <si>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Sakhisizwe(EC138)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</si>
  <si>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</si>
  <si>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</si>
  <si>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</si>
  <si>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</si>
  <si>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</si>
  <si>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</si>
  <si>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</si>
  <si>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</si>
  <si>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</si>
  <si>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</si>
  <si>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Sakhisizwe(EC138)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</si>
  <si>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</si>
  <si>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</si>
  <si>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</si>
  <si>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</si>
  <si>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</si>
  <si>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</si>
  <si>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</si>
  <si>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</si>
  <si>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</si>
  <si>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</si>
  <si>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</si>
  <si>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</si>
  <si>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</si>
  <si>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</si>
  <si>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</si>
  <si>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</si>
  <si>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</si>
  <si>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</si>
  <si>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</si>
  <si>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</si>
  <si>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</si>
  <si>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</si>
  <si>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</si>
  <si>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</si>
  <si>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</si>
  <si>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</si>
  <si>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</si>
  <si>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</si>
  <si>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</si>
  <si>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</si>
  <si>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</si>
  <si>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</si>
  <si>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</si>
  <si>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Sakhisizwe(EC138)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</si>
  <si>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</si>
  <si>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</si>
  <si>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</si>
  <si>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</si>
  <si>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</si>
  <si>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</si>
  <si>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</si>
  <si>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</si>
  <si>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</si>
  <si>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</si>
  <si>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</si>
  <si>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</si>
  <si>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</si>
  <si>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</si>
  <si>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</si>
  <si>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</si>
  <si>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</si>
  <si>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</si>
  <si>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</si>
  <si>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</si>
  <si>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</si>
  <si>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</si>
  <si>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</si>
  <si>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</si>
  <si>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</si>
  <si>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</si>
  <si>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Sakhisizwe(EC138)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</si>
  <si>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</si>
  <si>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</si>
  <si>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</si>
  <si>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</si>
  <si>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</si>
  <si>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</si>
  <si>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</si>
  <si>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</si>
  <si>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</si>
  <si>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</si>
  <si>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</si>
  <si>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</si>
  <si>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</si>
  <si>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</si>
  <si>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</si>
  <si>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</si>
  <si>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</si>
  <si>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</si>
  <si>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</si>
  <si>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</si>
  <si>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</si>
  <si>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</si>
  <si>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</si>
  <si>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</si>
  <si>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Sakhisizwe(EC138)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</si>
  <si>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</si>
  <si>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</si>
  <si>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</si>
  <si>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</si>
  <si>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</si>
  <si>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</si>
  <si>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</si>
  <si>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</si>
  <si>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</si>
  <si>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</si>
  <si>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</si>
  <si>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</si>
  <si>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</si>
  <si>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</si>
  <si>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</si>
  <si>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</si>
  <si>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</si>
  <si>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</si>
  <si>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</si>
  <si>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</si>
  <si>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</si>
  <si>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</si>
  <si>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</si>
  <si>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</si>
  <si>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</si>
  <si>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</si>
  <si>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</si>
  <si>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</si>
  <si>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</si>
  <si>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</si>
  <si>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</si>
  <si>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</si>
  <si>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</si>
  <si>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</si>
  <si>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</si>
  <si>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Sakhisizwe(EC138)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</si>
  <si>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</si>
  <si>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</si>
  <si>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Sakhisizwe(EC138)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</si>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</sst>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4020000</v>
      </c>
      <c r="E5" s="60">
        <v>4020000</v>
      </c>
      <c r="F5" s="60">
        <v>6496688</v>
      </c>
      <c r="G5" s="60">
        <v>439085</v>
      </c>
      <c r="H5" s="60">
        <v>530778</v>
      </c>
      <c r="I5" s="60">
        <v>7466551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7466551</v>
      </c>
      <c r="W5" s="60">
        <v>1005000</v>
      </c>
      <c r="X5" s="60">
        <v>6461551</v>
      </c>
      <c r="Y5" s="61">
        <v>642.94</v>
      </c>
      <c r="Z5" s="62">
        <v>4020000</v>
      </c>
    </row>
    <row r="6" spans="1:26" ht="13.5">
      <c r="A6" s="58" t="s">
        <v>32</v>
      </c>
      <c r="B6" s="19">
        <v>0</v>
      </c>
      <c r="C6" s="19">
        <v>0</v>
      </c>
      <c r="D6" s="59">
        <v>15520000</v>
      </c>
      <c r="E6" s="60">
        <v>15520000</v>
      </c>
      <c r="F6" s="60">
        <v>1542908</v>
      </c>
      <c r="G6" s="60">
        <v>10165483</v>
      </c>
      <c r="H6" s="60">
        <v>2096359</v>
      </c>
      <c r="I6" s="60">
        <v>13804750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13804750</v>
      </c>
      <c r="W6" s="60">
        <v>3880000</v>
      </c>
      <c r="X6" s="60">
        <v>9924750</v>
      </c>
      <c r="Y6" s="61">
        <v>255.79</v>
      </c>
      <c r="Z6" s="62">
        <v>15520000</v>
      </c>
    </row>
    <row r="7" spans="1:26" ht="13.5">
      <c r="A7" s="58" t="s">
        <v>33</v>
      </c>
      <c r="B7" s="19">
        <v>0</v>
      </c>
      <c r="C7" s="19">
        <v>0</v>
      </c>
      <c r="D7" s="59">
        <v>636000</v>
      </c>
      <c r="E7" s="60">
        <v>636000</v>
      </c>
      <c r="F7" s="60">
        <v>46275</v>
      </c>
      <c r="G7" s="60">
        <v>84270</v>
      </c>
      <c r="H7" s="60">
        <v>157434</v>
      </c>
      <c r="I7" s="60">
        <v>287979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287979</v>
      </c>
      <c r="W7" s="60">
        <v>159000</v>
      </c>
      <c r="X7" s="60">
        <v>128979</v>
      </c>
      <c r="Y7" s="61">
        <v>81.12</v>
      </c>
      <c r="Z7" s="62">
        <v>636000</v>
      </c>
    </row>
    <row r="8" spans="1:26" ht="13.5">
      <c r="A8" s="58" t="s">
        <v>34</v>
      </c>
      <c r="B8" s="19">
        <v>0</v>
      </c>
      <c r="C8" s="19">
        <v>0</v>
      </c>
      <c r="D8" s="59">
        <v>46752000</v>
      </c>
      <c r="E8" s="60">
        <v>46752000</v>
      </c>
      <c r="F8" s="60">
        <v>19044470</v>
      </c>
      <c r="G8" s="60">
        <v>117400</v>
      </c>
      <c r="H8" s="60">
        <v>0</v>
      </c>
      <c r="I8" s="60">
        <v>19161870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19161870</v>
      </c>
      <c r="W8" s="60">
        <v>11688000</v>
      </c>
      <c r="X8" s="60">
        <v>7473870</v>
      </c>
      <c r="Y8" s="61">
        <v>63.94</v>
      </c>
      <c r="Z8" s="62">
        <v>46752000</v>
      </c>
    </row>
    <row r="9" spans="1:26" ht="13.5">
      <c r="A9" s="58" t="s">
        <v>35</v>
      </c>
      <c r="B9" s="19">
        <v>0</v>
      </c>
      <c r="C9" s="19">
        <v>0</v>
      </c>
      <c r="D9" s="59">
        <v>27244262</v>
      </c>
      <c r="E9" s="60">
        <v>27244262</v>
      </c>
      <c r="F9" s="60">
        <v>2606529</v>
      </c>
      <c r="G9" s="60">
        <v>1423581</v>
      </c>
      <c r="H9" s="60">
        <v>797576</v>
      </c>
      <c r="I9" s="60">
        <v>4827686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4827686</v>
      </c>
      <c r="W9" s="60">
        <v>6811066</v>
      </c>
      <c r="X9" s="60">
        <v>-1983380</v>
      </c>
      <c r="Y9" s="61">
        <v>-29.12</v>
      </c>
      <c r="Z9" s="62">
        <v>27244262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94172262</v>
      </c>
      <c r="E10" s="66">
        <f t="shared" si="0"/>
        <v>94172262</v>
      </c>
      <c r="F10" s="66">
        <f t="shared" si="0"/>
        <v>29736870</v>
      </c>
      <c r="G10" s="66">
        <f t="shared" si="0"/>
        <v>12229819</v>
      </c>
      <c r="H10" s="66">
        <f t="shared" si="0"/>
        <v>3582147</v>
      </c>
      <c r="I10" s="66">
        <f t="shared" si="0"/>
        <v>45548836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45548836</v>
      </c>
      <c r="W10" s="66">
        <f t="shared" si="0"/>
        <v>23543066</v>
      </c>
      <c r="X10" s="66">
        <f t="shared" si="0"/>
        <v>22005770</v>
      </c>
      <c r="Y10" s="67">
        <f>+IF(W10&lt;&gt;0,(X10/W10)*100,0)</f>
        <v>93.47028122845173</v>
      </c>
      <c r="Z10" s="68">
        <f t="shared" si="0"/>
        <v>94172262</v>
      </c>
    </row>
    <row r="11" spans="1:26" ht="13.5">
      <c r="A11" s="58" t="s">
        <v>37</v>
      </c>
      <c r="B11" s="19">
        <v>0</v>
      </c>
      <c r="C11" s="19">
        <v>0</v>
      </c>
      <c r="D11" s="59">
        <v>31023180</v>
      </c>
      <c r="E11" s="60">
        <v>31023180</v>
      </c>
      <c r="F11" s="60">
        <v>3088370</v>
      </c>
      <c r="G11" s="60">
        <v>3498499</v>
      </c>
      <c r="H11" s="60">
        <v>2360140</v>
      </c>
      <c r="I11" s="60">
        <v>8947009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8947009</v>
      </c>
      <c r="W11" s="60">
        <v>7755795</v>
      </c>
      <c r="X11" s="60">
        <v>1191214</v>
      </c>
      <c r="Y11" s="61">
        <v>15.36</v>
      </c>
      <c r="Z11" s="62">
        <v>31023180</v>
      </c>
    </row>
    <row r="12" spans="1:26" ht="13.5">
      <c r="A12" s="58" t="s">
        <v>38</v>
      </c>
      <c r="B12" s="19">
        <v>0</v>
      </c>
      <c r="C12" s="19">
        <v>0</v>
      </c>
      <c r="D12" s="59">
        <v>5116236</v>
      </c>
      <c r="E12" s="60">
        <v>5116236</v>
      </c>
      <c r="F12" s="60">
        <v>397483</v>
      </c>
      <c r="G12" s="60">
        <v>398983</v>
      </c>
      <c r="H12" s="60">
        <v>397483</v>
      </c>
      <c r="I12" s="60">
        <v>1193949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1193949</v>
      </c>
      <c r="W12" s="60">
        <v>1279059</v>
      </c>
      <c r="X12" s="60">
        <v>-85110</v>
      </c>
      <c r="Y12" s="61">
        <v>-6.65</v>
      </c>
      <c r="Z12" s="62">
        <v>5116236</v>
      </c>
    </row>
    <row r="13" spans="1:26" ht="13.5">
      <c r="A13" s="58" t="s">
        <v>278</v>
      </c>
      <c r="B13" s="19">
        <v>0</v>
      </c>
      <c r="C13" s="19">
        <v>0</v>
      </c>
      <c r="D13" s="59">
        <v>4604400</v>
      </c>
      <c r="E13" s="60">
        <v>4604400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1151100</v>
      </c>
      <c r="X13" s="60">
        <v>-1151100</v>
      </c>
      <c r="Y13" s="61">
        <v>-100</v>
      </c>
      <c r="Z13" s="62">
        <v>4604400</v>
      </c>
    </row>
    <row r="14" spans="1:26" ht="13.5">
      <c r="A14" s="58" t="s">
        <v>40</v>
      </c>
      <c r="B14" s="19">
        <v>0</v>
      </c>
      <c r="C14" s="19">
        <v>0</v>
      </c>
      <c r="D14" s="59">
        <v>732763</v>
      </c>
      <c r="E14" s="60">
        <v>732763</v>
      </c>
      <c r="F14" s="60">
        <v>66916</v>
      </c>
      <c r="G14" s="60">
        <v>64678</v>
      </c>
      <c r="H14" s="60">
        <v>0</v>
      </c>
      <c r="I14" s="60">
        <v>131594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131594</v>
      </c>
      <c r="W14" s="60">
        <v>183191</v>
      </c>
      <c r="X14" s="60">
        <v>-51597</v>
      </c>
      <c r="Y14" s="61">
        <v>-28.17</v>
      </c>
      <c r="Z14" s="62">
        <v>732763</v>
      </c>
    </row>
    <row r="15" spans="1:26" ht="13.5">
      <c r="A15" s="58" t="s">
        <v>41</v>
      </c>
      <c r="B15" s="19">
        <v>0</v>
      </c>
      <c r="C15" s="19">
        <v>0</v>
      </c>
      <c r="D15" s="59">
        <v>9400000</v>
      </c>
      <c r="E15" s="60">
        <v>9400000</v>
      </c>
      <c r="F15" s="60">
        <v>476830</v>
      </c>
      <c r="G15" s="60">
        <v>497714</v>
      </c>
      <c r="H15" s="60">
        <v>0</v>
      </c>
      <c r="I15" s="60">
        <v>974544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974544</v>
      </c>
      <c r="W15" s="60">
        <v>2350000</v>
      </c>
      <c r="X15" s="60">
        <v>-1375456</v>
      </c>
      <c r="Y15" s="61">
        <v>-58.53</v>
      </c>
      <c r="Z15" s="62">
        <v>9400000</v>
      </c>
    </row>
    <row r="16" spans="1:26" ht="13.5">
      <c r="A16" s="69" t="s">
        <v>42</v>
      </c>
      <c r="B16" s="19">
        <v>0</v>
      </c>
      <c r="C16" s="19">
        <v>0</v>
      </c>
      <c r="D16" s="59">
        <v>2682000</v>
      </c>
      <c r="E16" s="60">
        <v>2682000</v>
      </c>
      <c r="F16" s="60">
        <v>169493</v>
      </c>
      <c r="G16" s="60">
        <v>361560</v>
      </c>
      <c r="H16" s="60">
        <v>110717</v>
      </c>
      <c r="I16" s="60">
        <v>641770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641770</v>
      </c>
      <c r="W16" s="60">
        <v>670500</v>
      </c>
      <c r="X16" s="60">
        <v>-28730</v>
      </c>
      <c r="Y16" s="61">
        <v>-4.28</v>
      </c>
      <c r="Z16" s="62">
        <v>2682000</v>
      </c>
    </row>
    <row r="17" spans="1:26" ht="13.5">
      <c r="A17" s="58" t="s">
        <v>43</v>
      </c>
      <c r="B17" s="19">
        <v>0</v>
      </c>
      <c r="C17" s="19">
        <v>0</v>
      </c>
      <c r="D17" s="59">
        <v>38961691</v>
      </c>
      <c r="E17" s="60">
        <v>38961691</v>
      </c>
      <c r="F17" s="60">
        <v>2448359</v>
      </c>
      <c r="G17" s="60">
        <v>3127205</v>
      </c>
      <c r="H17" s="60">
        <v>3732945</v>
      </c>
      <c r="I17" s="60">
        <v>9308509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9308509</v>
      </c>
      <c r="W17" s="60">
        <v>9740423</v>
      </c>
      <c r="X17" s="60">
        <v>-431914</v>
      </c>
      <c r="Y17" s="61">
        <v>-4.43</v>
      </c>
      <c r="Z17" s="62">
        <v>38961691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92520270</v>
      </c>
      <c r="E18" s="73">
        <f t="shared" si="1"/>
        <v>92520270</v>
      </c>
      <c r="F18" s="73">
        <f t="shared" si="1"/>
        <v>6647451</v>
      </c>
      <c r="G18" s="73">
        <f t="shared" si="1"/>
        <v>7948639</v>
      </c>
      <c r="H18" s="73">
        <f t="shared" si="1"/>
        <v>6601285</v>
      </c>
      <c r="I18" s="73">
        <f t="shared" si="1"/>
        <v>21197375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21197375</v>
      </c>
      <c r="W18" s="73">
        <f t="shared" si="1"/>
        <v>23130068</v>
      </c>
      <c r="X18" s="73">
        <f t="shared" si="1"/>
        <v>-1932693</v>
      </c>
      <c r="Y18" s="67">
        <f>+IF(W18&lt;&gt;0,(X18/W18)*100,0)</f>
        <v>-8.355760130061011</v>
      </c>
      <c r="Z18" s="74">
        <f t="shared" si="1"/>
        <v>92520270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1651992</v>
      </c>
      <c r="E19" s="77">
        <f t="shared" si="2"/>
        <v>1651992</v>
      </c>
      <c r="F19" s="77">
        <f t="shared" si="2"/>
        <v>23089419</v>
      </c>
      <c r="G19" s="77">
        <f t="shared" si="2"/>
        <v>4281180</v>
      </c>
      <c r="H19" s="77">
        <f t="shared" si="2"/>
        <v>-3019138</v>
      </c>
      <c r="I19" s="77">
        <f t="shared" si="2"/>
        <v>24351461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24351461</v>
      </c>
      <c r="W19" s="77">
        <f>IF(E10=E18,0,W10-W18)</f>
        <v>412998</v>
      </c>
      <c r="X19" s="77">
        <f t="shared" si="2"/>
        <v>23938463</v>
      </c>
      <c r="Y19" s="78">
        <f>+IF(W19&lt;&gt;0,(X19/W19)*100,0)</f>
        <v>5796.266083612995</v>
      </c>
      <c r="Z19" s="79">
        <f t="shared" si="2"/>
        <v>1651992</v>
      </c>
    </row>
    <row r="20" spans="1:26" ht="13.5">
      <c r="A20" s="58" t="s">
        <v>46</v>
      </c>
      <c r="B20" s="19">
        <v>0</v>
      </c>
      <c r="C20" s="19">
        <v>0</v>
      </c>
      <c r="D20" s="59">
        <v>15766200</v>
      </c>
      <c r="E20" s="60">
        <v>15766200</v>
      </c>
      <c r="F20" s="60">
        <v>2248560</v>
      </c>
      <c r="G20" s="60">
        <v>1674387</v>
      </c>
      <c r="H20" s="60">
        <v>2317303</v>
      </c>
      <c r="I20" s="60">
        <v>6240250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6240250</v>
      </c>
      <c r="W20" s="60">
        <v>3941550</v>
      </c>
      <c r="X20" s="60">
        <v>2298700</v>
      </c>
      <c r="Y20" s="61">
        <v>58.32</v>
      </c>
      <c r="Z20" s="62">
        <v>15766200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17418192</v>
      </c>
      <c r="E22" s="88">
        <f t="shared" si="3"/>
        <v>17418192</v>
      </c>
      <c r="F22" s="88">
        <f t="shared" si="3"/>
        <v>25337979</v>
      </c>
      <c r="G22" s="88">
        <f t="shared" si="3"/>
        <v>5955567</v>
      </c>
      <c r="H22" s="88">
        <f t="shared" si="3"/>
        <v>-701835</v>
      </c>
      <c r="I22" s="88">
        <f t="shared" si="3"/>
        <v>30591711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30591711</v>
      </c>
      <c r="W22" s="88">
        <f t="shared" si="3"/>
        <v>4354548</v>
      </c>
      <c r="X22" s="88">
        <f t="shared" si="3"/>
        <v>26237163</v>
      </c>
      <c r="Y22" s="89">
        <f>+IF(W22&lt;&gt;0,(X22/W22)*100,0)</f>
        <v>602.5232239947751</v>
      </c>
      <c r="Z22" s="90">
        <f t="shared" si="3"/>
        <v>17418192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17418192</v>
      </c>
      <c r="E24" s="77">
        <f t="shared" si="4"/>
        <v>17418192</v>
      </c>
      <c r="F24" s="77">
        <f t="shared" si="4"/>
        <v>25337979</v>
      </c>
      <c r="G24" s="77">
        <f t="shared" si="4"/>
        <v>5955567</v>
      </c>
      <c r="H24" s="77">
        <f t="shared" si="4"/>
        <v>-701835</v>
      </c>
      <c r="I24" s="77">
        <f t="shared" si="4"/>
        <v>30591711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30591711</v>
      </c>
      <c r="W24" s="77">
        <f t="shared" si="4"/>
        <v>4354548</v>
      </c>
      <c r="X24" s="77">
        <f t="shared" si="4"/>
        <v>26237163</v>
      </c>
      <c r="Y24" s="78">
        <f>+IF(W24&lt;&gt;0,(X24/W24)*100,0)</f>
        <v>602.5232239947751</v>
      </c>
      <c r="Z24" s="79">
        <f t="shared" si="4"/>
        <v>17418192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19196000</v>
      </c>
      <c r="E27" s="100">
        <v>19196000</v>
      </c>
      <c r="F27" s="100">
        <v>2253944</v>
      </c>
      <c r="G27" s="100">
        <v>1712032</v>
      </c>
      <c r="H27" s="100">
        <v>3486419</v>
      </c>
      <c r="I27" s="100">
        <v>7452395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7452395</v>
      </c>
      <c r="W27" s="100">
        <v>4799000</v>
      </c>
      <c r="X27" s="100">
        <v>2653395</v>
      </c>
      <c r="Y27" s="101">
        <v>55.29</v>
      </c>
      <c r="Z27" s="102">
        <v>19196000</v>
      </c>
    </row>
    <row r="28" spans="1:26" ht="13.5">
      <c r="A28" s="103" t="s">
        <v>46</v>
      </c>
      <c r="B28" s="19">
        <v>0</v>
      </c>
      <c r="C28" s="19">
        <v>0</v>
      </c>
      <c r="D28" s="59">
        <v>17196000</v>
      </c>
      <c r="E28" s="60">
        <v>17196000</v>
      </c>
      <c r="F28" s="60">
        <v>2252558</v>
      </c>
      <c r="G28" s="60">
        <v>1702253</v>
      </c>
      <c r="H28" s="60">
        <v>3062240</v>
      </c>
      <c r="I28" s="60">
        <v>7017051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7017051</v>
      </c>
      <c r="W28" s="60">
        <v>4299000</v>
      </c>
      <c r="X28" s="60">
        <v>2718051</v>
      </c>
      <c r="Y28" s="61">
        <v>63.23</v>
      </c>
      <c r="Z28" s="62">
        <v>17196000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2000000</v>
      </c>
      <c r="E31" s="60">
        <v>2000000</v>
      </c>
      <c r="F31" s="60">
        <v>1386</v>
      </c>
      <c r="G31" s="60">
        <v>9779</v>
      </c>
      <c r="H31" s="60">
        <v>424179</v>
      </c>
      <c r="I31" s="60">
        <v>435344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435344</v>
      </c>
      <c r="W31" s="60">
        <v>500000</v>
      </c>
      <c r="X31" s="60">
        <v>-64656</v>
      </c>
      <c r="Y31" s="61">
        <v>-12.93</v>
      </c>
      <c r="Z31" s="62">
        <v>2000000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19196000</v>
      </c>
      <c r="E32" s="100">
        <f t="shared" si="5"/>
        <v>19196000</v>
      </c>
      <c r="F32" s="100">
        <f t="shared" si="5"/>
        <v>2253944</v>
      </c>
      <c r="G32" s="100">
        <f t="shared" si="5"/>
        <v>1712032</v>
      </c>
      <c r="H32" s="100">
        <f t="shared" si="5"/>
        <v>3486419</v>
      </c>
      <c r="I32" s="100">
        <f t="shared" si="5"/>
        <v>7452395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7452395</v>
      </c>
      <c r="W32" s="100">
        <f t="shared" si="5"/>
        <v>4799000</v>
      </c>
      <c r="X32" s="100">
        <f t="shared" si="5"/>
        <v>2653395</v>
      </c>
      <c r="Y32" s="101">
        <f>+IF(W32&lt;&gt;0,(X32/W32)*100,0)</f>
        <v>55.29058137111898</v>
      </c>
      <c r="Z32" s="102">
        <f t="shared" si="5"/>
        <v>19196000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25267</v>
      </c>
      <c r="E35" s="60">
        <v>25267</v>
      </c>
      <c r="F35" s="60">
        <v>7144236</v>
      </c>
      <c r="G35" s="60">
        <v>18494131</v>
      </c>
      <c r="H35" s="60">
        <v>0</v>
      </c>
      <c r="I35" s="60">
        <v>18494131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18494131</v>
      </c>
      <c r="W35" s="60">
        <v>6317</v>
      </c>
      <c r="X35" s="60">
        <v>18487814</v>
      </c>
      <c r="Y35" s="61">
        <v>292667.63</v>
      </c>
      <c r="Z35" s="62">
        <v>25267</v>
      </c>
    </row>
    <row r="36" spans="1:26" ht="13.5">
      <c r="A36" s="58" t="s">
        <v>57</v>
      </c>
      <c r="B36" s="19">
        <v>0</v>
      </c>
      <c r="C36" s="19">
        <v>0</v>
      </c>
      <c r="D36" s="59">
        <v>144157</v>
      </c>
      <c r="E36" s="60">
        <v>144157</v>
      </c>
      <c r="F36" s="60">
        <v>20014684</v>
      </c>
      <c r="G36" s="60">
        <v>14159828</v>
      </c>
      <c r="H36" s="60">
        <v>0</v>
      </c>
      <c r="I36" s="60">
        <v>14159828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14159828</v>
      </c>
      <c r="W36" s="60">
        <v>36039</v>
      </c>
      <c r="X36" s="60">
        <v>14123789</v>
      </c>
      <c r="Y36" s="61">
        <v>39190.29</v>
      </c>
      <c r="Z36" s="62">
        <v>144157</v>
      </c>
    </row>
    <row r="37" spans="1:26" ht="13.5">
      <c r="A37" s="58" t="s">
        <v>58</v>
      </c>
      <c r="B37" s="19">
        <v>0</v>
      </c>
      <c r="C37" s="19">
        <v>0</v>
      </c>
      <c r="D37" s="59">
        <v>27355</v>
      </c>
      <c r="E37" s="60">
        <v>27355</v>
      </c>
      <c r="F37" s="60">
        <v>5845935</v>
      </c>
      <c r="G37" s="60">
        <v>5644191</v>
      </c>
      <c r="H37" s="60">
        <v>0</v>
      </c>
      <c r="I37" s="60">
        <v>5644191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5644191</v>
      </c>
      <c r="W37" s="60">
        <v>6839</v>
      </c>
      <c r="X37" s="60">
        <v>5637352</v>
      </c>
      <c r="Y37" s="61">
        <v>82429.48</v>
      </c>
      <c r="Z37" s="62">
        <v>27355</v>
      </c>
    </row>
    <row r="38" spans="1:26" ht="13.5">
      <c r="A38" s="58" t="s">
        <v>59</v>
      </c>
      <c r="B38" s="19">
        <v>0</v>
      </c>
      <c r="C38" s="19">
        <v>0</v>
      </c>
      <c r="D38" s="59">
        <v>2666</v>
      </c>
      <c r="E38" s="60">
        <v>2666</v>
      </c>
      <c r="F38" s="60">
        <v>193534</v>
      </c>
      <c r="G38" s="60">
        <v>389306</v>
      </c>
      <c r="H38" s="60">
        <v>0</v>
      </c>
      <c r="I38" s="60">
        <v>389306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389306</v>
      </c>
      <c r="W38" s="60">
        <v>667</v>
      </c>
      <c r="X38" s="60">
        <v>388639</v>
      </c>
      <c r="Y38" s="61">
        <v>58266.72</v>
      </c>
      <c r="Z38" s="62">
        <v>2666</v>
      </c>
    </row>
    <row r="39" spans="1:26" ht="13.5">
      <c r="A39" s="58" t="s">
        <v>60</v>
      </c>
      <c r="B39" s="19">
        <v>0</v>
      </c>
      <c r="C39" s="19">
        <v>0</v>
      </c>
      <c r="D39" s="59">
        <v>139403</v>
      </c>
      <c r="E39" s="60">
        <v>139403</v>
      </c>
      <c r="F39" s="60">
        <v>21119451</v>
      </c>
      <c r="G39" s="60">
        <v>26620462</v>
      </c>
      <c r="H39" s="60">
        <v>0</v>
      </c>
      <c r="I39" s="60">
        <v>26620462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26620462</v>
      </c>
      <c r="W39" s="60">
        <v>34851</v>
      </c>
      <c r="X39" s="60">
        <v>26585611</v>
      </c>
      <c r="Y39" s="61">
        <v>76283.64</v>
      </c>
      <c r="Z39" s="62">
        <v>139403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28347</v>
      </c>
      <c r="E42" s="60">
        <v>28347</v>
      </c>
      <c r="F42" s="60">
        <v>20614368</v>
      </c>
      <c r="G42" s="60">
        <v>-4529484</v>
      </c>
      <c r="H42" s="60">
        <v>-4328560</v>
      </c>
      <c r="I42" s="60">
        <v>11756324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11756324</v>
      </c>
      <c r="W42" s="60">
        <v>13004</v>
      </c>
      <c r="X42" s="60">
        <v>11743320</v>
      </c>
      <c r="Y42" s="61">
        <v>90305.44</v>
      </c>
      <c r="Z42" s="62">
        <v>28347</v>
      </c>
    </row>
    <row r="43" spans="1:26" ht="13.5">
      <c r="A43" s="58" t="s">
        <v>63</v>
      </c>
      <c r="B43" s="19">
        <v>0</v>
      </c>
      <c r="C43" s="19">
        <v>0</v>
      </c>
      <c r="D43" s="59">
        <v>-18416</v>
      </c>
      <c r="E43" s="60">
        <v>-18416</v>
      </c>
      <c r="F43" s="60">
        <v>-2265019</v>
      </c>
      <c r="G43" s="60">
        <v>-2536432</v>
      </c>
      <c r="H43" s="60">
        <v>-3486419</v>
      </c>
      <c r="I43" s="60">
        <v>-8287870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-8287870</v>
      </c>
      <c r="W43" s="60">
        <v>-5403</v>
      </c>
      <c r="X43" s="60">
        <v>-8282467</v>
      </c>
      <c r="Y43" s="61">
        <v>153293.86</v>
      </c>
      <c r="Z43" s="62">
        <v>-18416</v>
      </c>
    </row>
    <row r="44" spans="1:26" ht="13.5">
      <c r="A44" s="58" t="s">
        <v>64</v>
      </c>
      <c r="B44" s="19">
        <v>0</v>
      </c>
      <c r="C44" s="19">
        <v>0</v>
      </c>
      <c r="D44" s="59">
        <v>-4117</v>
      </c>
      <c r="E44" s="60">
        <v>-4117</v>
      </c>
      <c r="F44" s="60">
        <v>-327366</v>
      </c>
      <c r="G44" s="60">
        <v>-260449</v>
      </c>
      <c r="H44" s="60">
        <v>-260450</v>
      </c>
      <c r="I44" s="60">
        <v>-848265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-848265</v>
      </c>
      <c r="W44" s="60">
        <v>-846</v>
      </c>
      <c r="X44" s="60">
        <v>-847419</v>
      </c>
      <c r="Y44" s="61">
        <v>100167.73</v>
      </c>
      <c r="Z44" s="62">
        <v>-4117</v>
      </c>
    </row>
    <row r="45" spans="1:26" ht="13.5">
      <c r="A45" s="70" t="s">
        <v>65</v>
      </c>
      <c r="B45" s="22">
        <v>0</v>
      </c>
      <c r="C45" s="22">
        <v>0</v>
      </c>
      <c r="D45" s="99">
        <v>10814</v>
      </c>
      <c r="E45" s="100">
        <v>10814</v>
      </c>
      <c r="F45" s="100">
        <v>30181147</v>
      </c>
      <c r="G45" s="100">
        <v>22854782</v>
      </c>
      <c r="H45" s="100">
        <v>14779353</v>
      </c>
      <c r="I45" s="100">
        <v>14779353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14779353</v>
      </c>
      <c r="W45" s="100">
        <v>11755</v>
      </c>
      <c r="X45" s="100">
        <v>14767598</v>
      </c>
      <c r="Y45" s="101">
        <v>125628.23</v>
      </c>
      <c r="Z45" s="102">
        <v>10814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3321263</v>
      </c>
      <c r="C49" s="52">
        <v>0</v>
      </c>
      <c r="D49" s="129">
        <v>11284314</v>
      </c>
      <c r="E49" s="54">
        <v>2823167</v>
      </c>
      <c r="F49" s="54">
        <v>0</v>
      </c>
      <c r="G49" s="54">
        <v>0</v>
      </c>
      <c r="H49" s="54">
        <v>0</v>
      </c>
      <c r="I49" s="54">
        <v>841017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985479</v>
      </c>
      <c r="W49" s="54">
        <v>66897089</v>
      </c>
      <c r="X49" s="54">
        <v>5224470</v>
      </c>
      <c r="Y49" s="54">
        <v>61783464</v>
      </c>
      <c r="Z49" s="130">
        <v>153160263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1440882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1440882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0.1000374765771393</v>
      </c>
      <c r="E58" s="7">
        <f t="shared" si="6"/>
        <v>0.1000374765771393</v>
      </c>
      <c r="F58" s="7">
        <f t="shared" si="6"/>
        <v>100</v>
      </c>
      <c r="G58" s="7">
        <f t="shared" si="6"/>
        <v>100.00000912394273</v>
      </c>
      <c r="H58" s="7">
        <f t="shared" si="6"/>
        <v>91.69789454044435</v>
      </c>
      <c r="I58" s="7">
        <f t="shared" si="6"/>
        <v>98.95478416782287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98.95478416782287</v>
      </c>
      <c r="W58" s="7">
        <f t="shared" si="6"/>
        <v>0.1000374765771393</v>
      </c>
      <c r="X58" s="7">
        <f t="shared" si="6"/>
        <v>0</v>
      </c>
      <c r="Y58" s="7">
        <f t="shared" si="6"/>
        <v>0</v>
      </c>
      <c r="Z58" s="8">
        <f t="shared" si="6"/>
        <v>0.1000374765771393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0.1</v>
      </c>
      <c r="E59" s="10">
        <f t="shared" si="7"/>
        <v>0.1</v>
      </c>
      <c r="F59" s="10">
        <f t="shared" si="7"/>
        <v>100</v>
      </c>
      <c r="G59" s="10">
        <f t="shared" si="7"/>
        <v>100</v>
      </c>
      <c r="H59" s="10">
        <f t="shared" si="7"/>
        <v>4.185177230405179</v>
      </c>
      <c r="I59" s="10">
        <f t="shared" si="7"/>
        <v>93.1887694867416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93.1887694867416</v>
      </c>
      <c r="W59" s="10">
        <f t="shared" si="7"/>
        <v>0.1</v>
      </c>
      <c r="X59" s="10">
        <f t="shared" si="7"/>
        <v>0</v>
      </c>
      <c r="Y59" s="10">
        <f t="shared" si="7"/>
        <v>0</v>
      </c>
      <c r="Z59" s="11">
        <f t="shared" si="7"/>
        <v>0.1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0.10005154639175257</v>
      </c>
      <c r="E60" s="13">
        <f t="shared" si="7"/>
        <v>0.10005154639175257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0.10005154639175257</v>
      </c>
      <c r="X60" s="13">
        <f t="shared" si="7"/>
        <v>0</v>
      </c>
      <c r="Y60" s="13">
        <f t="shared" si="7"/>
        <v>0</v>
      </c>
      <c r="Z60" s="14">
        <f t="shared" si="7"/>
        <v>0.10005154639175257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0.10004032258064516</v>
      </c>
      <c r="E61" s="13">
        <f t="shared" si="7"/>
        <v>0.10004032258064516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0.10004032258064516</v>
      </c>
      <c r="X61" s="13">
        <f t="shared" si="7"/>
        <v>0</v>
      </c>
      <c r="Y61" s="13">
        <f t="shared" si="7"/>
        <v>0</v>
      </c>
      <c r="Z61" s="14">
        <f t="shared" si="7"/>
        <v>0.10004032258064516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0</v>
      </c>
      <c r="I62" s="13">
        <f t="shared" si="7"/>
        <v>116.63810006480908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116.63810006480908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0.0408</v>
      </c>
      <c r="E63" s="13">
        <f t="shared" si="7"/>
        <v>0.0408</v>
      </c>
      <c r="F63" s="13">
        <f t="shared" si="7"/>
        <v>100</v>
      </c>
      <c r="G63" s="13">
        <f t="shared" si="7"/>
        <v>100</v>
      </c>
      <c r="H63" s="13">
        <f t="shared" si="7"/>
        <v>9.771040485123201</v>
      </c>
      <c r="I63" s="13">
        <f t="shared" si="7"/>
        <v>24.27097272310865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24.27097272310865</v>
      </c>
      <c r="W63" s="13">
        <f t="shared" si="7"/>
        <v>0.0408</v>
      </c>
      <c r="X63" s="13">
        <f t="shared" si="7"/>
        <v>0</v>
      </c>
      <c r="Y63" s="13">
        <f t="shared" si="7"/>
        <v>0</v>
      </c>
      <c r="Z63" s="14">
        <f t="shared" si="7"/>
        <v>0.0408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0.10015384615384615</v>
      </c>
      <c r="E64" s="13">
        <f t="shared" si="7"/>
        <v>0.10015384615384615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0.10015384615384615</v>
      </c>
      <c r="X64" s="13">
        <f t="shared" si="7"/>
        <v>0</v>
      </c>
      <c r="Y64" s="13">
        <f t="shared" si="7"/>
        <v>0</v>
      </c>
      <c r="Z64" s="14">
        <f t="shared" si="7"/>
        <v>0.10015384615384615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0.1000223463687151</v>
      </c>
      <c r="E66" s="16">
        <f t="shared" si="7"/>
        <v>0.1000223463687151</v>
      </c>
      <c r="F66" s="16">
        <f t="shared" si="7"/>
        <v>100</v>
      </c>
      <c r="G66" s="16">
        <f t="shared" si="7"/>
        <v>100.00028121010331</v>
      </c>
      <c r="H66" s="16">
        <f t="shared" si="7"/>
        <v>273.3432143236837</v>
      </c>
      <c r="I66" s="16">
        <f t="shared" si="7"/>
        <v>132.0091922697169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132.0091922697169</v>
      </c>
      <c r="W66" s="16">
        <f t="shared" si="7"/>
        <v>0.1000223463687151</v>
      </c>
      <c r="X66" s="16">
        <f t="shared" si="7"/>
        <v>0</v>
      </c>
      <c r="Y66" s="16">
        <f t="shared" si="7"/>
        <v>0</v>
      </c>
      <c r="Z66" s="17">
        <f t="shared" si="7"/>
        <v>0.1000223463687151</v>
      </c>
    </row>
    <row r="67" spans="1:26" ht="13.5" hidden="1">
      <c r="A67" s="41" t="s">
        <v>285</v>
      </c>
      <c r="B67" s="24"/>
      <c r="C67" s="24"/>
      <c r="D67" s="25">
        <v>24015000</v>
      </c>
      <c r="E67" s="26">
        <v>24015000</v>
      </c>
      <c r="F67" s="26">
        <v>8390032</v>
      </c>
      <c r="G67" s="26">
        <v>10960174</v>
      </c>
      <c r="H67" s="26">
        <v>2787040</v>
      </c>
      <c r="I67" s="26">
        <v>22137246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22137246</v>
      </c>
      <c r="W67" s="26">
        <v>6003750</v>
      </c>
      <c r="X67" s="26"/>
      <c r="Y67" s="25"/>
      <c r="Z67" s="27">
        <v>24015000</v>
      </c>
    </row>
    <row r="68" spans="1:26" ht="13.5" hidden="1">
      <c r="A68" s="37" t="s">
        <v>31</v>
      </c>
      <c r="B68" s="19"/>
      <c r="C68" s="19"/>
      <c r="D68" s="20">
        <v>4020000</v>
      </c>
      <c r="E68" s="21">
        <v>4020000</v>
      </c>
      <c r="F68" s="21">
        <v>6496688</v>
      </c>
      <c r="G68" s="21">
        <v>439085</v>
      </c>
      <c r="H68" s="21">
        <v>530778</v>
      </c>
      <c r="I68" s="21">
        <v>7466551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7466551</v>
      </c>
      <c r="W68" s="21">
        <v>1005000</v>
      </c>
      <c r="X68" s="21"/>
      <c r="Y68" s="20"/>
      <c r="Z68" s="23">
        <v>4020000</v>
      </c>
    </row>
    <row r="69" spans="1:26" ht="13.5" hidden="1">
      <c r="A69" s="38" t="s">
        <v>32</v>
      </c>
      <c r="B69" s="19"/>
      <c r="C69" s="19"/>
      <c r="D69" s="20">
        <v>15520000</v>
      </c>
      <c r="E69" s="21">
        <v>15520000</v>
      </c>
      <c r="F69" s="21">
        <v>1542908</v>
      </c>
      <c r="G69" s="21">
        <v>10165483</v>
      </c>
      <c r="H69" s="21">
        <v>2096359</v>
      </c>
      <c r="I69" s="21">
        <v>13804750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13804750</v>
      </c>
      <c r="W69" s="21">
        <v>3880000</v>
      </c>
      <c r="X69" s="21"/>
      <c r="Y69" s="20"/>
      <c r="Z69" s="23">
        <v>15520000</v>
      </c>
    </row>
    <row r="70" spans="1:26" ht="13.5" hidden="1">
      <c r="A70" s="39" t="s">
        <v>103</v>
      </c>
      <c r="B70" s="19"/>
      <c r="C70" s="19"/>
      <c r="D70" s="20">
        <v>9920000</v>
      </c>
      <c r="E70" s="21">
        <v>9920000</v>
      </c>
      <c r="F70" s="21">
        <v>726194</v>
      </c>
      <c r="G70" s="21">
        <v>1120562</v>
      </c>
      <c r="H70" s="21">
        <v>357096</v>
      </c>
      <c r="I70" s="21">
        <v>2203852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2203852</v>
      </c>
      <c r="W70" s="21">
        <v>2480000</v>
      </c>
      <c r="X70" s="21"/>
      <c r="Y70" s="20"/>
      <c r="Z70" s="23">
        <v>9920000</v>
      </c>
    </row>
    <row r="71" spans="1:26" ht="13.5" hidden="1">
      <c r="A71" s="39" t="s">
        <v>104</v>
      </c>
      <c r="B71" s="19"/>
      <c r="C71" s="19"/>
      <c r="D71" s="20"/>
      <c r="E71" s="21"/>
      <c r="F71" s="21">
        <v>437539</v>
      </c>
      <c r="G71" s="21">
        <v>8664582</v>
      </c>
      <c r="H71" s="21"/>
      <c r="I71" s="21">
        <v>9102121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9102121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>
        <v>3000000</v>
      </c>
      <c r="E72" s="21">
        <v>3000000</v>
      </c>
      <c r="F72" s="21">
        <v>162936</v>
      </c>
      <c r="G72" s="21">
        <v>158433</v>
      </c>
      <c r="H72" s="21">
        <v>1678419</v>
      </c>
      <c r="I72" s="21">
        <v>1999788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1999788</v>
      </c>
      <c r="W72" s="21">
        <v>750000</v>
      </c>
      <c r="X72" s="21"/>
      <c r="Y72" s="20"/>
      <c r="Z72" s="23">
        <v>3000000</v>
      </c>
    </row>
    <row r="73" spans="1:26" ht="13.5" hidden="1">
      <c r="A73" s="39" t="s">
        <v>106</v>
      </c>
      <c r="B73" s="19"/>
      <c r="C73" s="19"/>
      <c r="D73" s="20">
        <v>2600000</v>
      </c>
      <c r="E73" s="21">
        <v>2600000</v>
      </c>
      <c r="F73" s="21">
        <v>216239</v>
      </c>
      <c r="G73" s="21">
        <v>221906</v>
      </c>
      <c r="H73" s="21">
        <v>60844</v>
      </c>
      <c r="I73" s="21">
        <v>498989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498989</v>
      </c>
      <c r="W73" s="21">
        <v>650000</v>
      </c>
      <c r="X73" s="21"/>
      <c r="Y73" s="20"/>
      <c r="Z73" s="23">
        <v>2600000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4475000</v>
      </c>
      <c r="E75" s="30">
        <v>4475000</v>
      </c>
      <c r="F75" s="30">
        <v>350436</v>
      </c>
      <c r="G75" s="30">
        <v>355606</v>
      </c>
      <c r="H75" s="30">
        <v>159903</v>
      </c>
      <c r="I75" s="30">
        <v>865945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865945</v>
      </c>
      <c r="W75" s="30">
        <v>1118750</v>
      </c>
      <c r="X75" s="30"/>
      <c r="Y75" s="29"/>
      <c r="Z75" s="31">
        <v>4475000</v>
      </c>
    </row>
    <row r="76" spans="1:26" ht="13.5" hidden="1">
      <c r="A76" s="42" t="s">
        <v>286</v>
      </c>
      <c r="B76" s="32"/>
      <c r="C76" s="32"/>
      <c r="D76" s="33">
        <v>24024</v>
      </c>
      <c r="E76" s="34">
        <v>24024</v>
      </c>
      <c r="F76" s="34">
        <v>8390032</v>
      </c>
      <c r="G76" s="34">
        <v>10960175</v>
      </c>
      <c r="H76" s="34">
        <v>2555657</v>
      </c>
      <c r="I76" s="34">
        <v>21905864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21905864</v>
      </c>
      <c r="W76" s="34">
        <v>6006</v>
      </c>
      <c r="X76" s="34"/>
      <c r="Y76" s="33"/>
      <c r="Z76" s="35">
        <v>24024</v>
      </c>
    </row>
    <row r="77" spans="1:26" ht="13.5" hidden="1">
      <c r="A77" s="37" t="s">
        <v>31</v>
      </c>
      <c r="B77" s="19"/>
      <c r="C77" s="19"/>
      <c r="D77" s="20">
        <v>4020</v>
      </c>
      <c r="E77" s="21">
        <v>4020</v>
      </c>
      <c r="F77" s="21">
        <v>6496688</v>
      </c>
      <c r="G77" s="21">
        <v>439085</v>
      </c>
      <c r="H77" s="21">
        <v>22214</v>
      </c>
      <c r="I77" s="21">
        <v>6957987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6957987</v>
      </c>
      <c r="W77" s="21">
        <v>1005</v>
      </c>
      <c r="X77" s="21"/>
      <c r="Y77" s="20"/>
      <c r="Z77" s="23">
        <v>4020</v>
      </c>
    </row>
    <row r="78" spans="1:26" ht="13.5" hidden="1">
      <c r="A78" s="38" t="s">
        <v>32</v>
      </c>
      <c r="B78" s="19"/>
      <c r="C78" s="19"/>
      <c r="D78" s="20">
        <v>15528</v>
      </c>
      <c r="E78" s="21">
        <v>15528</v>
      </c>
      <c r="F78" s="21">
        <v>1542908</v>
      </c>
      <c r="G78" s="21">
        <v>10165483</v>
      </c>
      <c r="H78" s="21">
        <v>2096359</v>
      </c>
      <c r="I78" s="21">
        <v>13804750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13804750</v>
      </c>
      <c r="W78" s="21">
        <v>3882</v>
      </c>
      <c r="X78" s="21"/>
      <c r="Y78" s="20"/>
      <c r="Z78" s="23">
        <v>15528</v>
      </c>
    </row>
    <row r="79" spans="1:26" ht="13.5" hidden="1">
      <c r="A79" s="39" t="s">
        <v>103</v>
      </c>
      <c r="B79" s="19"/>
      <c r="C79" s="19"/>
      <c r="D79" s="20">
        <v>9924</v>
      </c>
      <c r="E79" s="21">
        <v>9924</v>
      </c>
      <c r="F79" s="21">
        <v>726194</v>
      </c>
      <c r="G79" s="21">
        <v>1120562</v>
      </c>
      <c r="H79" s="21">
        <v>357096</v>
      </c>
      <c r="I79" s="21">
        <v>2203852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2203852</v>
      </c>
      <c r="W79" s="21">
        <v>2481</v>
      </c>
      <c r="X79" s="21"/>
      <c r="Y79" s="20"/>
      <c r="Z79" s="23">
        <v>9924</v>
      </c>
    </row>
    <row r="80" spans="1:26" ht="13.5" hidden="1">
      <c r="A80" s="39" t="s">
        <v>104</v>
      </c>
      <c r="B80" s="19"/>
      <c r="C80" s="19"/>
      <c r="D80" s="20">
        <v>1776</v>
      </c>
      <c r="E80" s="21">
        <v>1776</v>
      </c>
      <c r="F80" s="21">
        <v>437539</v>
      </c>
      <c r="G80" s="21">
        <v>8664582</v>
      </c>
      <c r="H80" s="21">
        <v>1514420</v>
      </c>
      <c r="I80" s="21">
        <v>10616541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10616541</v>
      </c>
      <c r="W80" s="21">
        <v>444</v>
      </c>
      <c r="X80" s="21"/>
      <c r="Y80" s="20"/>
      <c r="Z80" s="23">
        <v>1776</v>
      </c>
    </row>
    <row r="81" spans="1:26" ht="13.5" hidden="1">
      <c r="A81" s="39" t="s">
        <v>105</v>
      </c>
      <c r="B81" s="19"/>
      <c r="C81" s="19"/>
      <c r="D81" s="20">
        <v>1224</v>
      </c>
      <c r="E81" s="21">
        <v>1224</v>
      </c>
      <c r="F81" s="21">
        <v>162936</v>
      </c>
      <c r="G81" s="21">
        <v>158433</v>
      </c>
      <c r="H81" s="21">
        <v>163999</v>
      </c>
      <c r="I81" s="21">
        <v>485368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485368</v>
      </c>
      <c r="W81" s="21">
        <v>306</v>
      </c>
      <c r="X81" s="21"/>
      <c r="Y81" s="20"/>
      <c r="Z81" s="23">
        <v>1224</v>
      </c>
    </row>
    <row r="82" spans="1:26" ht="13.5" hidden="1">
      <c r="A82" s="39" t="s">
        <v>106</v>
      </c>
      <c r="B82" s="19"/>
      <c r="C82" s="19"/>
      <c r="D82" s="20">
        <v>2604</v>
      </c>
      <c r="E82" s="21">
        <v>2604</v>
      </c>
      <c r="F82" s="21">
        <v>216239</v>
      </c>
      <c r="G82" s="21">
        <v>221906</v>
      </c>
      <c r="H82" s="21">
        <v>60844</v>
      </c>
      <c r="I82" s="21">
        <v>498989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498989</v>
      </c>
      <c r="W82" s="21">
        <v>651</v>
      </c>
      <c r="X82" s="21"/>
      <c r="Y82" s="20"/>
      <c r="Z82" s="23">
        <v>2604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4476</v>
      </c>
      <c r="E84" s="30">
        <v>4476</v>
      </c>
      <c r="F84" s="30">
        <v>350436</v>
      </c>
      <c r="G84" s="30">
        <v>355607</v>
      </c>
      <c r="H84" s="30">
        <v>437084</v>
      </c>
      <c r="I84" s="30">
        <v>1143127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1143127</v>
      </c>
      <c r="W84" s="30">
        <v>1119</v>
      </c>
      <c r="X84" s="30"/>
      <c r="Y84" s="29"/>
      <c r="Z84" s="31">
        <v>4476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11075</v>
      </c>
      <c r="H40" s="343">
        <f t="shared" si="9"/>
        <v>0</v>
      </c>
      <c r="I40" s="343">
        <f t="shared" si="9"/>
        <v>0</v>
      </c>
      <c r="J40" s="345">
        <f t="shared" si="9"/>
        <v>11075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11075</v>
      </c>
      <c r="X40" s="343">
        <f t="shared" si="9"/>
        <v>0</v>
      </c>
      <c r="Y40" s="345">
        <f t="shared" si="9"/>
        <v>11075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11075</v>
      </c>
      <c r="H48" s="54"/>
      <c r="I48" s="54"/>
      <c r="J48" s="53">
        <v>11075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11075</v>
      </c>
      <c r="X48" s="54"/>
      <c r="Y48" s="53">
        <v>11075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11075</v>
      </c>
      <c r="H60" s="219">
        <f t="shared" si="14"/>
        <v>0</v>
      </c>
      <c r="I60" s="219">
        <f t="shared" si="14"/>
        <v>0</v>
      </c>
      <c r="J60" s="264">
        <f t="shared" si="14"/>
        <v>11075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11075</v>
      </c>
      <c r="X60" s="219">
        <f t="shared" si="14"/>
        <v>0</v>
      </c>
      <c r="Y60" s="264">
        <f t="shared" si="14"/>
        <v>11075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54884942</v>
      </c>
      <c r="F5" s="100">
        <f t="shared" si="0"/>
        <v>54884942</v>
      </c>
      <c r="G5" s="100">
        <f t="shared" si="0"/>
        <v>24692317</v>
      </c>
      <c r="H5" s="100">
        <f t="shared" si="0"/>
        <v>620470</v>
      </c>
      <c r="I5" s="100">
        <f t="shared" si="0"/>
        <v>831629</v>
      </c>
      <c r="J5" s="100">
        <f t="shared" si="0"/>
        <v>26144416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26144416</v>
      </c>
      <c r="X5" s="100">
        <f t="shared" si="0"/>
        <v>13721236</v>
      </c>
      <c r="Y5" s="100">
        <f t="shared" si="0"/>
        <v>12423180</v>
      </c>
      <c r="Z5" s="137">
        <f>+IF(X5&lt;&gt;0,+(Y5/X5)*100,0)</f>
        <v>90.53980268249886</v>
      </c>
      <c r="AA5" s="153">
        <f>SUM(AA6:AA8)</f>
        <v>54884942</v>
      </c>
    </row>
    <row r="6" spans="1:27" ht="13.5">
      <c r="A6" s="138" t="s">
        <v>75</v>
      </c>
      <c r="B6" s="136"/>
      <c r="C6" s="155"/>
      <c r="D6" s="155"/>
      <c r="E6" s="156">
        <v>2351000</v>
      </c>
      <c r="F6" s="60">
        <v>2351000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587750</v>
      </c>
      <c r="Y6" s="60">
        <v>-587750</v>
      </c>
      <c r="Z6" s="140">
        <v>-100</v>
      </c>
      <c r="AA6" s="155">
        <v>2351000</v>
      </c>
    </row>
    <row r="7" spans="1:27" ht="13.5">
      <c r="A7" s="138" t="s">
        <v>76</v>
      </c>
      <c r="B7" s="136"/>
      <c r="C7" s="157"/>
      <c r="D7" s="157"/>
      <c r="E7" s="158">
        <v>52403942</v>
      </c>
      <c r="F7" s="159">
        <v>52403942</v>
      </c>
      <c r="G7" s="159">
        <v>24691966</v>
      </c>
      <c r="H7" s="159">
        <v>620119</v>
      </c>
      <c r="I7" s="159">
        <v>831629</v>
      </c>
      <c r="J7" s="159">
        <v>26143714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26143714</v>
      </c>
      <c r="X7" s="159">
        <v>13100986</v>
      </c>
      <c r="Y7" s="159">
        <v>13042728</v>
      </c>
      <c r="Z7" s="141">
        <v>99.56</v>
      </c>
      <c r="AA7" s="157">
        <v>52403942</v>
      </c>
    </row>
    <row r="8" spans="1:27" ht="13.5">
      <c r="A8" s="138" t="s">
        <v>77</v>
      </c>
      <c r="B8" s="136"/>
      <c r="C8" s="155"/>
      <c r="D8" s="155"/>
      <c r="E8" s="156">
        <v>130000</v>
      </c>
      <c r="F8" s="60">
        <v>130000</v>
      </c>
      <c r="G8" s="60">
        <v>351</v>
      </c>
      <c r="H8" s="60">
        <v>351</v>
      </c>
      <c r="I8" s="60"/>
      <c r="J8" s="60">
        <v>702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702</v>
      </c>
      <c r="X8" s="60">
        <v>32500</v>
      </c>
      <c r="Y8" s="60">
        <v>-31798</v>
      </c>
      <c r="Z8" s="140">
        <v>-97.84</v>
      </c>
      <c r="AA8" s="155">
        <v>130000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3288800</v>
      </c>
      <c r="F9" s="100">
        <f t="shared" si="1"/>
        <v>3288800</v>
      </c>
      <c r="G9" s="100">
        <f t="shared" si="1"/>
        <v>285308</v>
      </c>
      <c r="H9" s="100">
        <f t="shared" si="1"/>
        <v>153168</v>
      </c>
      <c r="I9" s="100">
        <f t="shared" si="1"/>
        <v>55805</v>
      </c>
      <c r="J9" s="100">
        <f t="shared" si="1"/>
        <v>494281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494281</v>
      </c>
      <c r="X9" s="100">
        <f t="shared" si="1"/>
        <v>822200</v>
      </c>
      <c r="Y9" s="100">
        <f t="shared" si="1"/>
        <v>-327919</v>
      </c>
      <c r="Z9" s="137">
        <f>+IF(X9&lt;&gt;0,+(Y9/X9)*100,0)</f>
        <v>-39.88311846266115</v>
      </c>
      <c r="AA9" s="153">
        <f>SUM(AA10:AA14)</f>
        <v>3288800</v>
      </c>
    </row>
    <row r="10" spans="1:27" ht="13.5">
      <c r="A10" s="138" t="s">
        <v>79</v>
      </c>
      <c r="B10" s="136"/>
      <c r="C10" s="155"/>
      <c r="D10" s="155"/>
      <c r="E10" s="156">
        <v>415300</v>
      </c>
      <c r="F10" s="60">
        <v>415300</v>
      </c>
      <c r="G10" s="60">
        <v>7352</v>
      </c>
      <c r="H10" s="60">
        <v>7996</v>
      </c>
      <c r="I10" s="60">
        <v>5381</v>
      </c>
      <c r="J10" s="60">
        <v>20729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20729</v>
      </c>
      <c r="X10" s="60">
        <v>103825</v>
      </c>
      <c r="Y10" s="60">
        <v>-83096</v>
      </c>
      <c r="Z10" s="140">
        <v>-80.03</v>
      </c>
      <c r="AA10" s="155">
        <v>415300</v>
      </c>
    </row>
    <row r="11" spans="1:27" ht="13.5">
      <c r="A11" s="138" t="s">
        <v>80</v>
      </c>
      <c r="B11" s="136"/>
      <c r="C11" s="155"/>
      <c r="D11" s="155"/>
      <c r="E11" s="156">
        <v>500</v>
      </c>
      <c r="F11" s="60">
        <v>500</v>
      </c>
      <c r="G11" s="60"/>
      <c r="H11" s="60"/>
      <c r="I11" s="60">
        <v>100</v>
      </c>
      <c r="J11" s="60">
        <v>100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100</v>
      </c>
      <c r="X11" s="60">
        <v>125</v>
      </c>
      <c r="Y11" s="60">
        <v>-25</v>
      </c>
      <c r="Z11" s="140">
        <v>-20</v>
      </c>
      <c r="AA11" s="155">
        <v>500</v>
      </c>
    </row>
    <row r="12" spans="1:27" ht="13.5">
      <c r="A12" s="138" t="s">
        <v>81</v>
      </c>
      <c r="B12" s="136"/>
      <c r="C12" s="155"/>
      <c r="D12" s="155"/>
      <c r="E12" s="156">
        <v>2823000</v>
      </c>
      <c r="F12" s="60">
        <v>2823000</v>
      </c>
      <c r="G12" s="60">
        <v>272123</v>
      </c>
      <c r="H12" s="60">
        <v>143128</v>
      </c>
      <c r="I12" s="60">
        <v>47692</v>
      </c>
      <c r="J12" s="60">
        <v>462943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462943</v>
      </c>
      <c r="X12" s="60">
        <v>705750</v>
      </c>
      <c r="Y12" s="60">
        <v>-242807</v>
      </c>
      <c r="Z12" s="140">
        <v>-34.4</v>
      </c>
      <c r="AA12" s="155">
        <v>2823000</v>
      </c>
    </row>
    <row r="13" spans="1:27" ht="13.5">
      <c r="A13" s="138" t="s">
        <v>82</v>
      </c>
      <c r="B13" s="136"/>
      <c r="C13" s="155"/>
      <c r="D13" s="155"/>
      <c r="E13" s="156">
        <v>50000</v>
      </c>
      <c r="F13" s="60">
        <v>50000</v>
      </c>
      <c r="G13" s="60">
        <v>5833</v>
      </c>
      <c r="H13" s="60">
        <v>2044</v>
      </c>
      <c r="I13" s="60">
        <v>2632</v>
      </c>
      <c r="J13" s="60">
        <v>10509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10509</v>
      </c>
      <c r="X13" s="60">
        <v>12500</v>
      </c>
      <c r="Y13" s="60">
        <v>-1991</v>
      </c>
      <c r="Z13" s="140">
        <v>-15.93</v>
      </c>
      <c r="AA13" s="155">
        <v>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18769000</v>
      </c>
      <c r="F15" s="100">
        <f t="shared" si="2"/>
        <v>18769000</v>
      </c>
      <c r="G15" s="100">
        <f t="shared" si="2"/>
        <v>2250458</v>
      </c>
      <c r="H15" s="100">
        <f t="shared" si="2"/>
        <v>2628604</v>
      </c>
      <c r="I15" s="100">
        <f t="shared" si="2"/>
        <v>2596687</v>
      </c>
      <c r="J15" s="100">
        <f t="shared" si="2"/>
        <v>7475749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7475749</v>
      </c>
      <c r="X15" s="100">
        <f t="shared" si="2"/>
        <v>4692250</v>
      </c>
      <c r="Y15" s="100">
        <f t="shared" si="2"/>
        <v>2783499</v>
      </c>
      <c r="Z15" s="137">
        <f>+IF(X15&lt;&gt;0,+(Y15/X15)*100,0)</f>
        <v>59.32119985081784</v>
      </c>
      <c r="AA15" s="153">
        <f>SUM(AA16:AA18)</f>
        <v>18769000</v>
      </c>
    </row>
    <row r="16" spans="1:27" ht="13.5">
      <c r="A16" s="138" t="s">
        <v>85</v>
      </c>
      <c r="B16" s="136"/>
      <c r="C16" s="155"/>
      <c r="D16" s="155"/>
      <c r="E16" s="156">
        <v>1167000</v>
      </c>
      <c r="F16" s="60">
        <v>1167000</v>
      </c>
      <c r="G16" s="60"/>
      <c r="H16" s="60">
        <v>517400</v>
      </c>
      <c r="I16" s="60"/>
      <c r="J16" s="60">
        <v>517400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517400</v>
      </c>
      <c r="X16" s="60">
        <v>291750</v>
      </c>
      <c r="Y16" s="60">
        <v>225650</v>
      </c>
      <c r="Z16" s="140">
        <v>77.34</v>
      </c>
      <c r="AA16" s="155">
        <v>1167000</v>
      </c>
    </row>
    <row r="17" spans="1:27" ht="13.5">
      <c r="A17" s="138" t="s">
        <v>86</v>
      </c>
      <c r="B17" s="136"/>
      <c r="C17" s="155"/>
      <c r="D17" s="155"/>
      <c r="E17" s="156">
        <v>17602000</v>
      </c>
      <c r="F17" s="60">
        <v>17602000</v>
      </c>
      <c r="G17" s="60">
        <v>2250458</v>
      </c>
      <c r="H17" s="60">
        <v>2111204</v>
      </c>
      <c r="I17" s="60">
        <v>2596687</v>
      </c>
      <c r="J17" s="60">
        <v>6958349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6958349</v>
      </c>
      <c r="X17" s="60">
        <v>4400500</v>
      </c>
      <c r="Y17" s="60">
        <v>2557849</v>
      </c>
      <c r="Z17" s="140">
        <v>58.13</v>
      </c>
      <c r="AA17" s="155">
        <v>17602000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32995720</v>
      </c>
      <c r="F19" s="100">
        <f t="shared" si="3"/>
        <v>32995720</v>
      </c>
      <c r="G19" s="100">
        <f t="shared" si="3"/>
        <v>4757347</v>
      </c>
      <c r="H19" s="100">
        <f t="shared" si="3"/>
        <v>10501964</v>
      </c>
      <c r="I19" s="100">
        <f t="shared" si="3"/>
        <v>2415329</v>
      </c>
      <c r="J19" s="100">
        <f t="shared" si="3"/>
        <v>17674640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17674640</v>
      </c>
      <c r="X19" s="100">
        <f t="shared" si="3"/>
        <v>8248930</v>
      </c>
      <c r="Y19" s="100">
        <f t="shared" si="3"/>
        <v>9425710</v>
      </c>
      <c r="Z19" s="137">
        <f>+IF(X19&lt;&gt;0,+(Y19/X19)*100,0)</f>
        <v>114.26585023754596</v>
      </c>
      <c r="AA19" s="153">
        <f>SUM(AA20:AA23)</f>
        <v>32995720</v>
      </c>
    </row>
    <row r="20" spans="1:27" ht="13.5">
      <c r="A20" s="138" t="s">
        <v>89</v>
      </c>
      <c r="B20" s="136"/>
      <c r="C20" s="155"/>
      <c r="D20" s="155"/>
      <c r="E20" s="156">
        <v>10191500</v>
      </c>
      <c r="F20" s="60">
        <v>10191500</v>
      </c>
      <c r="G20" s="60">
        <v>787088</v>
      </c>
      <c r="H20" s="60">
        <v>1179851</v>
      </c>
      <c r="I20" s="60">
        <v>419979</v>
      </c>
      <c r="J20" s="60">
        <v>2386918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2386918</v>
      </c>
      <c r="X20" s="60">
        <v>2547875</v>
      </c>
      <c r="Y20" s="60">
        <v>-160957</v>
      </c>
      <c r="Z20" s="140">
        <v>-6.32</v>
      </c>
      <c r="AA20" s="155">
        <v>10191500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2904389</v>
      </c>
      <c r="H21" s="60">
        <v>8773623</v>
      </c>
      <c r="I21" s="60"/>
      <c r="J21" s="60">
        <v>11678012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11678012</v>
      </c>
      <c r="X21" s="60"/>
      <c r="Y21" s="60">
        <v>11678012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18953720</v>
      </c>
      <c r="F22" s="159">
        <v>18953720</v>
      </c>
      <c r="G22" s="159">
        <v>755547</v>
      </c>
      <c r="H22" s="159">
        <v>234854</v>
      </c>
      <c r="I22" s="159">
        <v>1841947</v>
      </c>
      <c r="J22" s="159">
        <v>2832348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2832348</v>
      </c>
      <c r="X22" s="159">
        <v>4738430</v>
      </c>
      <c r="Y22" s="159">
        <v>-1906082</v>
      </c>
      <c r="Z22" s="141">
        <v>-40.23</v>
      </c>
      <c r="AA22" s="157">
        <v>18953720</v>
      </c>
    </row>
    <row r="23" spans="1:27" ht="13.5">
      <c r="A23" s="138" t="s">
        <v>92</v>
      </c>
      <c r="B23" s="136"/>
      <c r="C23" s="155"/>
      <c r="D23" s="155"/>
      <c r="E23" s="156">
        <v>3850500</v>
      </c>
      <c r="F23" s="60">
        <v>3850500</v>
      </c>
      <c r="G23" s="60">
        <v>310323</v>
      </c>
      <c r="H23" s="60">
        <v>313636</v>
      </c>
      <c r="I23" s="60">
        <v>153403</v>
      </c>
      <c r="J23" s="60">
        <v>777362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777362</v>
      </c>
      <c r="X23" s="60">
        <v>962625</v>
      </c>
      <c r="Y23" s="60">
        <v>-185263</v>
      </c>
      <c r="Z23" s="140">
        <v>-19.25</v>
      </c>
      <c r="AA23" s="155">
        <v>3850500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109938462</v>
      </c>
      <c r="F25" s="73">
        <f t="shared" si="4"/>
        <v>109938462</v>
      </c>
      <c r="G25" s="73">
        <f t="shared" si="4"/>
        <v>31985430</v>
      </c>
      <c r="H25" s="73">
        <f t="shared" si="4"/>
        <v>13904206</v>
      </c>
      <c r="I25" s="73">
        <f t="shared" si="4"/>
        <v>5899450</v>
      </c>
      <c r="J25" s="73">
        <f t="shared" si="4"/>
        <v>51789086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51789086</v>
      </c>
      <c r="X25" s="73">
        <f t="shared" si="4"/>
        <v>27484616</v>
      </c>
      <c r="Y25" s="73">
        <f t="shared" si="4"/>
        <v>24304470</v>
      </c>
      <c r="Z25" s="170">
        <f>+IF(X25&lt;&gt;0,+(Y25/X25)*100,0)</f>
        <v>88.42935990082597</v>
      </c>
      <c r="AA25" s="168">
        <f>+AA5+AA9+AA15+AA19+AA24</f>
        <v>109938462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32469817</v>
      </c>
      <c r="F28" s="100">
        <f t="shared" si="5"/>
        <v>32469817</v>
      </c>
      <c r="G28" s="100">
        <f t="shared" si="5"/>
        <v>3391426</v>
      </c>
      <c r="H28" s="100">
        <f t="shared" si="5"/>
        <v>3395317</v>
      </c>
      <c r="I28" s="100">
        <f t="shared" si="5"/>
        <v>2362556</v>
      </c>
      <c r="J28" s="100">
        <f t="shared" si="5"/>
        <v>9149299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9149299</v>
      </c>
      <c r="X28" s="100">
        <f t="shared" si="5"/>
        <v>8117455</v>
      </c>
      <c r="Y28" s="100">
        <f t="shared" si="5"/>
        <v>1031844</v>
      </c>
      <c r="Z28" s="137">
        <f>+IF(X28&lt;&gt;0,+(Y28/X28)*100,0)</f>
        <v>12.711422484017465</v>
      </c>
      <c r="AA28" s="153">
        <f>SUM(AA29:AA31)</f>
        <v>32469817</v>
      </c>
    </row>
    <row r="29" spans="1:27" ht="13.5">
      <c r="A29" s="138" t="s">
        <v>75</v>
      </c>
      <c r="B29" s="136"/>
      <c r="C29" s="155"/>
      <c r="D29" s="155"/>
      <c r="E29" s="156">
        <v>13179292</v>
      </c>
      <c r="F29" s="60">
        <v>13179292</v>
      </c>
      <c r="G29" s="60">
        <v>1222241</v>
      </c>
      <c r="H29" s="60">
        <v>1294430</v>
      </c>
      <c r="I29" s="60">
        <v>859174</v>
      </c>
      <c r="J29" s="60">
        <v>3375845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3375845</v>
      </c>
      <c r="X29" s="60">
        <v>3294823</v>
      </c>
      <c r="Y29" s="60">
        <v>81022</v>
      </c>
      <c r="Z29" s="140">
        <v>2.46</v>
      </c>
      <c r="AA29" s="155">
        <v>13179292</v>
      </c>
    </row>
    <row r="30" spans="1:27" ht="13.5">
      <c r="A30" s="138" t="s">
        <v>76</v>
      </c>
      <c r="B30" s="136"/>
      <c r="C30" s="157"/>
      <c r="D30" s="157"/>
      <c r="E30" s="158">
        <v>10833986</v>
      </c>
      <c r="F30" s="159">
        <v>10833986</v>
      </c>
      <c r="G30" s="159">
        <v>1290678</v>
      </c>
      <c r="H30" s="159">
        <v>799134</v>
      </c>
      <c r="I30" s="159">
        <v>922455</v>
      </c>
      <c r="J30" s="159">
        <v>3012267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3012267</v>
      </c>
      <c r="X30" s="159">
        <v>2708497</v>
      </c>
      <c r="Y30" s="159">
        <v>303770</v>
      </c>
      <c r="Z30" s="141">
        <v>11.22</v>
      </c>
      <c r="AA30" s="157">
        <v>10833986</v>
      </c>
    </row>
    <row r="31" spans="1:27" ht="13.5">
      <c r="A31" s="138" t="s">
        <v>77</v>
      </c>
      <c r="B31" s="136"/>
      <c r="C31" s="155"/>
      <c r="D31" s="155"/>
      <c r="E31" s="156">
        <v>8456539</v>
      </c>
      <c r="F31" s="60">
        <v>8456539</v>
      </c>
      <c r="G31" s="60">
        <v>878507</v>
      </c>
      <c r="H31" s="60">
        <v>1301753</v>
      </c>
      <c r="I31" s="60">
        <v>580927</v>
      </c>
      <c r="J31" s="60">
        <v>2761187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2761187</v>
      </c>
      <c r="X31" s="60">
        <v>2114135</v>
      </c>
      <c r="Y31" s="60">
        <v>647052</v>
      </c>
      <c r="Z31" s="140">
        <v>30.61</v>
      </c>
      <c r="AA31" s="155">
        <v>8456539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6639700</v>
      </c>
      <c r="F32" s="100">
        <f t="shared" si="6"/>
        <v>6639700</v>
      </c>
      <c r="G32" s="100">
        <f t="shared" si="6"/>
        <v>338881</v>
      </c>
      <c r="H32" s="100">
        <f t="shared" si="6"/>
        <v>517870</v>
      </c>
      <c r="I32" s="100">
        <f t="shared" si="6"/>
        <v>614819</v>
      </c>
      <c r="J32" s="100">
        <f t="shared" si="6"/>
        <v>1471570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1471570</v>
      </c>
      <c r="X32" s="100">
        <f t="shared" si="6"/>
        <v>1659925</v>
      </c>
      <c r="Y32" s="100">
        <f t="shared" si="6"/>
        <v>-188355</v>
      </c>
      <c r="Z32" s="137">
        <f>+IF(X32&lt;&gt;0,+(Y32/X32)*100,0)</f>
        <v>-11.347199421660617</v>
      </c>
      <c r="AA32" s="153">
        <f>SUM(AA33:AA37)</f>
        <v>6639700</v>
      </c>
    </row>
    <row r="33" spans="1:27" ht="13.5">
      <c r="A33" s="138" t="s">
        <v>79</v>
      </c>
      <c r="B33" s="136"/>
      <c r="C33" s="155"/>
      <c r="D33" s="155"/>
      <c r="E33" s="156">
        <v>3564904</v>
      </c>
      <c r="F33" s="60">
        <v>3564904</v>
      </c>
      <c r="G33" s="60">
        <v>152331</v>
      </c>
      <c r="H33" s="60">
        <v>217051</v>
      </c>
      <c r="I33" s="60">
        <v>321216</v>
      </c>
      <c r="J33" s="60">
        <v>690598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690598</v>
      </c>
      <c r="X33" s="60">
        <v>891226</v>
      </c>
      <c r="Y33" s="60">
        <v>-200628</v>
      </c>
      <c r="Z33" s="140">
        <v>-22.51</v>
      </c>
      <c r="AA33" s="155">
        <v>3564904</v>
      </c>
    </row>
    <row r="34" spans="1:27" ht="13.5">
      <c r="A34" s="138" t="s">
        <v>80</v>
      </c>
      <c r="B34" s="136"/>
      <c r="C34" s="155"/>
      <c r="D34" s="155"/>
      <c r="E34" s="156">
        <v>242717</v>
      </c>
      <c r="F34" s="60">
        <v>242717</v>
      </c>
      <c r="G34" s="60">
        <v>8316</v>
      </c>
      <c r="H34" s="60">
        <v>14892</v>
      </c>
      <c r="I34" s="60">
        <v>26221</v>
      </c>
      <c r="J34" s="60">
        <v>49429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49429</v>
      </c>
      <c r="X34" s="60">
        <v>60679</v>
      </c>
      <c r="Y34" s="60">
        <v>-11250</v>
      </c>
      <c r="Z34" s="140">
        <v>-18.54</v>
      </c>
      <c r="AA34" s="155">
        <v>242717</v>
      </c>
    </row>
    <row r="35" spans="1:27" ht="13.5">
      <c r="A35" s="138" t="s">
        <v>81</v>
      </c>
      <c r="B35" s="136"/>
      <c r="C35" s="155"/>
      <c r="D35" s="155"/>
      <c r="E35" s="156">
        <v>2506587</v>
      </c>
      <c r="F35" s="60">
        <v>2506587</v>
      </c>
      <c r="G35" s="60">
        <v>147314</v>
      </c>
      <c r="H35" s="60">
        <v>233761</v>
      </c>
      <c r="I35" s="60">
        <v>226412</v>
      </c>
      <c r="J35" s="60">
        <v>607487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607487</v>
      </c>
      <c r="X35" s="60">
        <v>626647</v>
      </c>
      <c r="Y35" s="60">
        <v>-19160</v>
      </c>
      <c r="Z35" s="140">
        <v>-3.06</v>
      </c>
      <c r="AA35" s="155">
        <v>2506587</v>
      </c>
    </row>
    <row r="36" spans="1:27" ht="13.5">
      <c r="A36" s="138" t="s">
        <v>82</v>
      </c>
      <c r="B36" s="136"/>
      <c r="C36" s="155"/>
      <c r="D36" s="155"/>
      <c r="E36" s="156">
        <v>325492</v>
      </c>
      <c r="F36" s="60">
        <v>325492</v>
      </c>
      <c r="G36" s="60">
        <v>30920</v>
      </c>
      <c r="H36" s="60">
        <v>52166</v>
      </c>
      <c r="I36" s="60">
        <v>40970</v>
      </c>
      <c r="J36" s="60">
        <v>124056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124056</v>
      </c>
      <c r="X36" s="60">
        <v>81373</v>
      </c>
      <c r="Y36" s="60">
        <v>42683</v>
      </c>
      <c r="Z36" s="140">
        <v>52.45</v>
      </c>
      <c r="AA36" s="155">
        <v>325492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12151637</v>
      </c>
      <c r="F38" s="100">
        <f t="shared" si="7"/>
        <v>12151637</v>
      </c>
      <c r="G38" s="100">
        <f t="shared" si="7"/>
        <v>1030973</v>
      </c>
      <c r="H38" s="100">
        <f t="shared" si="7"/>
        <v>1337026</v>
      </c>
      <c r="I38" s="100">
        <f t="shared" si="7"/>
        <v>1127254</v>
      </c>
      <c r="J38" s="100">
        <f t="shared" si="7"/>
        <v>3495253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3495253</v>
      </c>
      <c r="X38" s="100">
        <f t="shared" si="7"/>
        <v>3037910</v>
      </c>
      <c r="Y38" s="100">
        <f t="shared" si="7"/>
        <v>457343</v>
      </c>
      <c r="Z38" s="137">
        <f>+IF(X38&lt;&gt;0,+(Y38/X38)*100,0)</f>
        <v>15.054527619317229</v>
      </c>
      <c r="AA38" s="153">
        <f>SUM(AA39:AA41)</f>
        <v>12151637</v>
      </c>
    </row>
    <row r="39" spans="1:27" ht="13.5">
      <c r="A39" s="138" t="s">
        <v>85</v>
      </c>
      <c r="B39" s="136"/>
      <c r="C39" s="155"/>
      <c r="D39" s="155"/>
      <c r="E39" s="156">
        <v>4017483</v>
      </c>
      <c r="F39" s="60">
        <v>4017483</v>
      </c>
      <c r="G39" s="60">
        <v>727580</v>
      </c>
      <c r="H39" s="60">
        <v>823274</v>
      </c>
      <c r="I39" s="60">
        <v>728411</v>
      </c>
      <c r="J39" s="60">
        <v>2279265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2279265</v>
      </c>
      <c r="X39" s="60">
        <v>1004371</v>
      </c>
      <c r="Y39" s="60">
        <v>1274894</v>
      </c>
      <c r="Z39" s="140">
        <v>126.93</v>
      </c>
      <c r="AA39" s="155">
        <v>4017483</v>
      </c>
    </row>
    <row r="40" spans="1:27" ht="13.5">
      <c r="A40" s="138" t="s">
        <v>86</v>
      </c>
      <c r="B40" s="136"/>
      <c r="C40" s="155"/>
      <c r="D40" s="155"/>
      <c r="E40" s="156">
        <v>8134154</v>
      </c>
      <c r="F40" s="60">
        <v>8134154</v>
      </c>
      <c r="G40" s="60">
        <v>303393</v>
      </c>
      <c r="H40" s="60">
        <v>513752</v>
      </c>
      <c r="I40" s="60">
        <v>398843</v>
      </c>
      <c r="J40" s="60">
        <v>1215988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1215988</v>
      </c>
      <c r="X40" s="60">
        <v>2033539</v>
      </c>
      <c r="Y40" s="60">
        <v>-817551</v>
      </c>
      <c r="Z40" s="140">
        <v>-40.2</v>
      </c>
      <c r="AA40" s="155">
        <v>8134154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41259116</v>
      </c>
      <c r="F42" s="100">
        <f t="shared" si="8"/>
        <v>41259116</v>
      </c>
      <c r="G42" s="100">
        <f t="shared" si="8"/>
        <v>1886171</v>
      </c>
      <c r="H42" s="100">
        <f t="shared" si="8"/>
        <v>2698426</v>
      </c>
      <c r="I42" s="100">
        <f t="shared" si="8"/>
        <v>2496656</v>
      </c>
      <c r="J42" s="100">
        <f t="shared" si="8"/>
        <v>7081253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7081253</v>
      </c>
      <c r="X42" s="100">
        <f t="shared" si="8"/>
        <v>10314779</v>
      </c>
      <c r="Y42" s="100">
        <f t="shared" si="8"/>
        <v>-3233526</v>
      </c>
      <c r="Z42" s="137">
        <f>+IF(X42&lt;&gt;0,+(Y42/X42)*100,0)</f>
        <v>-31.348475813199684</v>
      </c>
      <c r="AA42" s="153">
        <f>SUM(AA43:AA46)</f>
        <v>41259116</v>
      </c>
    </row>
    <row r="43" spans="1:27" ht="13.5">
      <c r="A43" s="138" t="s">
        <v>89</v>
      </c>
      <c r="B43" s="136"/>
      <c r="C43" s="155"/>
      <c r="D43" s="155"/>
      <c r="E43" s="156">
        <v>13555301</v>
      </c>
      <c r="F43" s="60">
        <v>13555301</v>
      </c>
      <c r="G43" s="60">
        <v>691798</v>
      </c>
      <c r="H43" s="60">
        <v>775653</v>
      </c>
      <c r="I43" s="60">
        <v>913736</v>
      </c>
      <c r="J43" s="60">
        <v>2381187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2381187</v>
      </c>
      <c r="X43" s="60">
        <v>3388825</v>
      </c>
      <c r="Y43" s="60">
        <v>-1007638</v>
      </c>
      <c r="Z43" s="140">
        <v>-29.73</v>
      </c>
      <c r="AA43" s="155">
        <v>13555301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601148</v>
      </c>
      <c r="H44" s="60">
        <v>858860</v>
      </c>
      <c r="I44" s="60"/>
      <c r="J44" s="60">
        <v>1460008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1460008</v>
      </c>
      <c r="X44" s="60"/>
      <c r="Y44" s="60">
        <v>1460008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18953720</v>
      </c>
      <c r="F45" s="159">
        <v>18953720</v>
      </c>
      <c r="G45" s="159">
        <v>243147</v>
      </c>
      <c r="H45" s="159">
        <v>501449</v>
      </c>
      <c r="I45" s="159">
        <v>1187938</v>
      </c>
      <c r="J45" s="159">
        <v>1932534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1932534</v>
      </c>
      <c r="X45" s="159">
        <v>4738430</v>
      </c>
      <c r="Y45" s="159">
        <v>-2805896</v>
      </c>
      <c r="Z45" s="141">
        <v>-59.22</v>
      </c>
      <c r="AA45" s="157">
        <v>18953720</v>
      </c>
    </row>
    <row r="46" spans="1:27" ht="13.5">
      <c r="A46" s="138" t="s">
        <v>92</v>
      </c>
      <c r="B46" s="136"/>
      <c r="C46" s="155"/>
      <c r="D46" s="155"/>
      <c r="E46" s="156">
        <v>8750095</v>
      </c>
      <c r="F46" s="60">
        <v>8750095</v>
      </c>
      <c r="G46" s="60">
        <v>350078</v>
      </c>
      <c r="H46" s="60">
        <v>562464</v>
      </c>
      <c r="I46" s="60">
        <v>394982</v>
      </c>
      <c r="J46" s="60">
        <v>1307524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1307524</v>
      </c>
      <c r="X46" s="60">
        <v>2187524</v>
      </c>
      <c r="Y46" s="60">
        <v>-880000</v>
      </c>
      <c r="Z46" s="140">
        <v>-40.23</v>
      </c>
      <c r="AA46" s="155">
        <v>8750095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92520270</v>
      </c>
      <c r="F48" s="73">
        <f t="shared" si="9"/>
        <v>92520270</v>
      </c>
      <c r="G48" s="73">
        <f t="shared" si="9"/>
        <v>6647451</v>
      </c>
      <c r="H48" s="73">
        <f t="shared" si="9"/>
        <v>7948639</v>
      </c>
      <c r="I48" s="73">
        <f t="shared" si="9"/>
        <v>6601285</v>
      </c>
      <c r="J48" s="73">
        <f t="shared" si="9"/>
        <v>21197375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21197375</v>
      </c>
      <c r="X48" s="73">
        <f t="shared" si="9"/>
        <v>23130069</v>
      </c>
      <c r="Y48" s="73">
        <f t="shared" si="9"/>
        <v>-1932694</v>
      </c>
      <c r="Z48" s="170">
        <f>+IF(X48&lt;&gt;0,+(Y48/X48)*100,0)</f>
        <v>-8.355764092186668</v>
      </c>
      <c r="AA48" s="168">
        <f>+AA28+AA32+AA38+AA42+AA47</f>
        <v>92520270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17418192</v>
      </c>
      <c r="F49" s="173">
        <f t="shared" si="10"/>
        <v>17418192</v>
      </c>
      <c r="G49" s="173">
        <f t="shared" si="10"/>
        <v>25337979</v>
      </c>
      <c r="H49" s="173">
        <f t="shared" si="10"/>
        <v>5955567</v>
      </c>
      <c r="I49" s="173">
        <f t="shared" si="10"/>
        <v>-701835</v>
      </c>
      <c r="J49" s="173">
        <f t="shared" si="10"/>
        <v>30591711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30591711</v>
      </c>
      <c r="X49" s="173">
        <f>IF(F25=F48,0,X25-X48)</f>
        <v>4354547</v>
      </c>
      <c r="Y49" s="173">
        <f t="shared" si="10"/>
        <v>26237164</v>
      </c>
      <c r="Z49" s="174">
        <f>+IF(X49&lt;&gt;0,+(Y49/X49)*100,0)</f>
        <v>602.5233853257296</v>
      </c>
      <c r="AA49" s="171">
        <f>+AA25-AA48</f>
        <v>17418192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4020000</v>
      </c>
      <c r="F5" s="60">
        <v>4020000</v>
      </c>
      <c r="G5" s="60">
        <v>6496688</v>
      </c>
      <c r="H5" s="60">
        <v>439085</v>
      </c>
      <c r="I5" s="60">
        <v>530778</v>
      </c>
      <c r="J5" s="60">
        <v>7466551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7466551</v>
      </c>
      <c r="X5" s="60">
        <v>1005000</v>
      </c>
      <c r="Y5" s="60">
        <v>6461551</v>
      </c>
      <c r="Z5" s="140">
        <v>642.94</v>
      </c>
      <c r="AA5" s="155">
        <v>4020000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9920000</v>
      </c>
      <c r="F7" s="60">
        <v>9920000</v>
      </c>
      <c r="G7" s="60">
        <v>726194</v>
      </c>
      <c r="H7" s="60">
        <v>1120562</v>
      </c>
      <c r="I7" s="60">
        <v>357096</v>
      </c>
      <c r="J7" s="60">
        <v>2203852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2203852</v>
      </c>
      <c r="X7" s="60">
        <v>2480000</v>
      </c>
      <c r="Y7" s="60">
        <v>-276148</v>
      </c>
      <c r="Z7" s="140">
        <v>-11.14</v>
      </c>
      <c r="AA7" s="155">
        <v>9920000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437539</v>
      </c>
      <c r="H8" s="60">
        <v>8664582</v>
      </c>
      <c r="I8" s="60">
        <v>0</v>
      </c>
      <c r="J8" s="60">
        <v>9102121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9102121</v>
      </c>
      <c r="X8" s="60">
        <v>0</v>
      </c>
      <c r="Y8" s="60">
        <v>9102121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3000000</v>
      </c>
      <c r="F9" s="60">
        <v>3000000</v>
      </c>
      <c r="G9" s="60">
        <v>162936</v>
      </c>
      <c r="H9" s="60">
        <v>158433</v>
      </c>
      <c r="I9" s="60">
        <v>1678419</v>
      </c>
      <c r="J9" s="60">
        <v>1999788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1999788</v>
      </c>
      <c r="X9" s="60">
        <v>750000</v>
      </c>
      <c r="Y9" s="60">
        <v>1249788</v>
      </c>
      <c r="Z9" s="140">
        <v>166.64</v>
      </c>
      <c r="AA9" s="155">
        <v>3000000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2600000</v>
      </c>
      <c r="F10" s="54">
        <v>2600000</v>
      </c>
      <c r="G10" s="54">
        <v>216239</v>
      </c>
      <c r="H10" s="54">
        <v>221906</v>
      </c>
      <c r="I10" s="54">
        <v>60844</v>
      </c>
      <c r="J10" s="54">
        <v>498989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498989</v>
      </c>
      <c r="X10" s="54">
        <v>650000</v>
      </c>
      <c r="Y10" s="54">
        <v>-151011</v>
      </c>
      <c r="Z10" s="184">
        <v>-23.23</v>
      </c>
      <c r="AA10" s="130">
        <v>2600000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1116000</v>
      </c>
      <c r="F12" s="60">
        <v>1116000</v>
      </c>
      <c r="G12" s="60">
        <v>8293</v>
      </c>
      <c r="H12" s="60">
        <v>18353</v>
      </c>
      <c r="I12" s="60">
        <v>6984</v>
      </c>
      <c r="J12" s="60">
        <v>33630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33630</v>
      </c>
      <c r="X12" s="60">
        <v>279000</v>
      </c>
      <c r="Y12" s="60">
        <v>-245370</v>
      </c>
      <c r="Z12" s="140">
        <v>-87.95</v>
      </c>
      <c r="AA12" s="155">
        <v>1116000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636000</v>
      </c>
      <c r="F13" s="60">
        <v>636000</v>
      </c>
      <c r="G13" s="60">
        <v>46275</v>
      </c>
      <c r="H13" s="60">
        <v>84270</v>
      </c>
      <c r="I13" s="60">
        <v>157434</v>
      </c>
      <c r="J13" s="60">
        <v>287979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287979</v>
      </c>
      <c r="X13" s="60">
        <v>159000</v>
      </c>
      <c r="Y13" s="60">
        <v>128979</v>
      </c>
      <c r="Z13" s="140">
        <v>81.12</v>
      </c>
      <c r="AA13" s="155">
        <v>636000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4475000</v>
      </c>
      <c r="F14" s="60">
        <v>4475000</v>
      </c>
      <c r="G14" s="60">
        <v>350436</v>
      </c>
      <c r="H14" s="60">
        <v>355606</v>
      </c>
      <c r="I14" s="60">
        <v>159903</v>
      </c>
      <c r="J14" s="60">
        <v>865945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865945</v>
      </c>
      <c r="X14" s="60">
        <v>1118750</v>
      </c>
      <c r="Y14" s="60">
        <v>-252805</v>
      </c>
      <c r="Z14" s="140">
        <v>-22.6</v>
      </c>
      <c r="AA14" s="155">
        <v>4475000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321090</v>
      </c>
      <c r="H15" s="60">
        <v>40088</v>
      </c>
      <c r="I15" s="60">
        <v>123596</v>
      </c>
      <c r="J15" s="60">
        <v>484774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484774</v>
      </c>
      <c r="X15" s="60">
        <v>0</v>
      </c>
      <c r="Y15" s="60">
        <v>484774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30350</v>
      </c>
      <c r="F16" s="60">
        <v>30350</v>
      </c>
      <c r="G16" s="60">
        <v>5446</v>
      </c>
      <c r="H16" s="60">
        <v>0</v>
      </c>
      <c r="I16" s="60">
        <v>0</v>
      </c>
      <c r="J16" s="60">
        <v>5446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5446</v>
      </c>
      <c r="X16" s="60">
        <v>7588</v>
      </c>
      <c r="Y16" s="60">
        <v>-2142</v>
      </c>
      <c r="Z16" s="140">
        <v>-28.23</v>
      </c>
      <c r="AA16" s="155">
        <v>30350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4443742</v>
      </c>
      <c r="F18" s="60">
        <v>4443742</v>
      </c>
      <c r="G18" s="60">
        <v>1625766</v>
      </c>
      <c r="H18" s="60">
        <v>824400</v>
      </c>
      <c r="I18" s="60">
        <v>276600</v>
      </c>
      <c r="J18" s="60">
        <v>2726766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2726766</v>
      </c>
      <c r="X18" s="60">
        <v>1110936</v>
      </c>
      <c r="Y18" s="60">
        <v>1615830</v>
      </c>
      <c r="Z18" s="140">
        <v>145.45</v>
      </c>
      <c r="AA18" s="155">
        <v>4443742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46752000</v>
      </c>
      <c r="F19" s="60">
        <v>46752000</v>
      </c>
      <c r="G19" s="60">
        <v>19044470</v>
      </c>
      <c r="H19" s="60">
        <v>117400</v>
      </c>
      <c r="I19" s="60">
        <v>0</v>
      </c>
      <c r="J19" s="60">
        <v>19161870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19161870</v>
      </c>
      <c r="X19" s="60">
        <v>11688000</v>
      </c>
      <c r="Y19" s="60">
        <v>7473870</v>
      </c>
      <c r="Z19" s="140">
        <v>63.94</v>
      </c>
      <c r="AA19" s="155">
        <v>46752000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17179170</v>
      </c>
      <c r="F20" s="54">
        <v>17179170</v>
      </c>
      <c r="G20" s="54">
        <v>295498</v>
      </c>
      <c r="H20" s="54">
        <v>185134</v>
      </c>
      <c r="I20" s="54">
        <v>230493</v>
      </c>
      <c r="J20" s="54">
        <v>711125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711125</v>
      </c>
      <c r="X20" s="54">
        <v>4294793</v>
      </c>
      <c r="Y20" s="54">
        <v>-3583668</v>
      </c>
      <c r="Z20" s="184">
        <v>-83.44</v>
      </c>
      <c r="AA20" s="130">
        <v>17179170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94172262</v>
      </c>
      <c r="F22" s="190">
        <f t="shared" si="0"/>
        <v>94172262</v>
      </c>
      <c r="G22" s="190">
        <f t="shared" si="0"/>
        <v>29736870</v>
      </c>
      <c r="H22" s="190">
        <f t="shared" si="0"/>
        <v>12229819</v>
      </c>
      <c r="I22" s="190">
        <f t="shared" si="0"/>
        <v>3582147</v>
      </c>
      <c r="J22" s="190">
        <f t="shared" si="0"/>
        <v>45548836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45548836</v>
      </c>
      <c r="X22" s="190">
        <f t="shared" si="0"/>
        <v>23543067</v>
      </c>
      <c r="Y22" s="190">
        <f t="shared" si="0"/>
        <v>22005769</v>
      </c>
      <c r="Z22" s="191">
        <f>+IF(X22&lt;&gt;0,+(Y22/X22)*100,0)</f>
        <v>93.4702730107339</v>
      </c>
      <c r="AA22" s="188">
        <f>SUM(AA5:AA21)</f>
        <v>94172262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31023180</v>
      </c>
      <c r="F25" s="60">
        <v>31023180</v>
      </c>
      <c r="G25" s="60">
        <v>3088370</v>
      </c>
      <c r="H25" s="60">
        <v>3498499</v>
      </c>
      <c r="I25" s="60">
        <v>2360140</v>
      </c>
      <c r="J25" s="60">
        <v>8947009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8947009</v>
      </c>
      <c r="X25" s="60">
        <v>7755795</v>
      </c>
      <c r="Y25" s="60">
        <v>1191214</v>
      </c>
      <c r="Z25" s="140">
        <v>15.36</v>
      </c>
      <c r="AA25" s="155">
        <v>31023180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5116236</v>
      </c>
      <c r="F26" s="60">
        <v>5116236</v>
      </c>
      <c r="G26" s="60">
        <v>397483</v>
      </c>
      <c r="H26" s="60">
        <v>398983</v>
      </c>
      <c r="I26" s="60">
        <v>397483</v>
      </c>
      <c r="J26" s="60">
        <v>1193949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1193949</v>
      </c>
      <c r="X26" s="60">
        <v>1279059</v>
      </c>
      <c r="Y26" s="60">
        <v>-85110</v>
      </c>
      <c r="Z26" s="140">
        <v>-6.65</v>
      </c>
      <c r="AA26" s="155">
        <v>5116236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5546120</v>
      </c>
      <c r="F27" s="60">
        <v>5546120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1386530</v>
      </c>
      <c r="Y27" s="60">
        <v>-1386530</v>
      </c>
      <c r="Z27" s="140">
        <v>-100</v>
      </c>
      <c r="AA27" s="155">
        <v>5546120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4604400</v>
      </c>
      <c r="F28" s="60">
        <v>4604400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1151100</v>
      </c>
      <c r="Y28" s="60">
        <v>-1151100</v>
      </c>
      <c r="Z28" s="140">
        <v>-100</v>
      </c>
      <c r="AA28" s="155">
        <v>4604400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732763</v>
      </c>
      <c r="F29" s="60">
        <v>732763</v>
      </c>
      <c r="G29" s="60">
        <v>66916</v>
      </c>
      <c r="H29" s="60">
        <v>64678</v>
      </c>
      <c r="I29" s="60">
        <v>0</v>
      </c>
      <c r="J29" s="60">
        <v>131594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131594</v>
      </c>
      <c r="X29" s="60">
        <v>183191</v>
      </c>
      <c r="Y29" s="60">
        <v>-51597</v>
      </c>
      <c r="Z29" s="140">
        <v>-28.17</v>
      </c>
      <c r="AA29" s="155">
        <v>732763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9400000</v>
      </c>
      <c r="F30" s="60">
        <v>9400000</v>
      </c>
      <c r="G30" s="60">
        <v>476830</v>
      </c>
      <c r="H30" s="60">
        <v>497714</v>
      </c>
      <c r="I30" s="60">
        <v>0</v>
      </c>
      <c r="J30" s="60">
        <v>974544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974544</v>
      </c>
      <c r="X30" s="60">
        <v>2350000</v>
      </c>
      <c r="Y30" s="60">
        <v>-1375456</v>
      </c>
      <c r="Z30" s="140">
        <v>-58.53</v>
      </c>
      <c r="AA30" s="155">
        <v>9400000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1215000</v>
      </c>
      <c r="F32" s="60">
        <v>1215000</v>
      </c>
      <c r="G32" s="60">
        <v>403</v>
      </c>
      <c r="H32" s="60">
        <v>262583</v>
      </c>
      <c r="I32" s="60">
        <v>403</v>
      </c>
      <c r="J32" s="60">
        <v>263389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263389</v>
      </c>
      <c r="X32" s="60">
        <v>303750</v>
      </c>
      <c r="Y32" s="60">
        <v>-40361</v>
      </c>
      <c r="Z32" s="140">
        <v>-13.29</v>
      </c>
      <c r="AA32" s="155">
        <v>1215000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2682000</v>
      </c>
      <c r="F33" s="60">
        <v>2682000</v>
      </c>
      <c r="G33" s="60">
        <v>169493</v>
      </c>
      <c r="H33" s="60">
        <v>361560</v>
      </c>
      <c r="I33" s="60">
        <v>110717</v>
      </c>
      <c r="J33" s="60">
        <v>641770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641770</v>
      </c>
      <c r="X33" s="60">
        <v>670500</v>
      </c>
      <c r="Y33" s="60">
        <v>-28730</v>
      </c>
      <c r="Z33" s="140">
        <v>-4.28</v>
      </c>
      <c r="AA33" s="155">
        <v>2682000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32200571</v>
      </c>
      <c r="F34" s="60">
        <v>32200571</v>
      </c>
      <c r="G34" s="60">
        <v>2447956</v>
      </c>
      <c r="H34" s="60">
        <v>2864622</v>
      </c>
      <c r="I34" s="60">
        <v>3732542</v>
      </c>
      <c r="J34" s="60">
        <v>9045120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9045120</v>
      </c>
      <c r="X34" s="60">
        <v>8050143</v>
      </c>
      <c r="Y34" s="60">
        <v>994977</v>
      </c>
      <c r="Z34" s="140">
        <v>12.36</v>
      </c>
      <c r="AA34" s="155">
        <v>32200571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92520270</v>
      </c>
      <c r="F36" s="190">
        <f t="shared" si="1"/>
        <v>92520270</v>
      </c>
      <c r="G36" s="190">
        <f t="shared" si="1"/>
        <v>6647451</v>
      </c>
      <c r="H36" s="190">
        <f t="shared" si="1"/>
        <v>7948639</v>
      </c>
      <c r="I36" s="190">
        <f t="shared" si="1"/>
        <v>6601285</v>
      </c>
      <c r="J36" s="190">
        <f t="shared" si="1"/>
        <v>21197375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21197375</v>
      </c>
      <c r="X36" s="190">
        <f t="shared" si="1"/>
        <v>23130068</v>
      </c>
      <c r="Y36" s="190">
        <f t="shared" si="1"/>
        <v>-1932693</v>
      </c>
      <c r="Z36" s="191">
        <f>+IF(X36&lt;&gt;0,+(Y36/X36)*100,0)</f>
        <v>-8.355760130061011</v>
      </c>
      <c r="AA36" s="188">
        <f>SUM(AA25:AA35)</f>
        <v>92520270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1651992</v>
      </c>
      <c r="F38" s="106">
        <f t="shared" si="2"/>
        <v>1651992</v>
      </c>
      <c r="G38" s="106">
        <f t="shared" si="2"/>
        <v>23089419</v>
      </c>
      <c r="H38" s="106">
        <f t="shared" si="2"/>
        <v>4281180</v>
      </c>
      <c r="I38" s="106">
        <f t="shared" si="2"/>
        <v>-3019138</v>
      </c>
      <c r="J38" s="106">
        <f t="shared" si="2"/>
        <v>24351461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24351461</v>
      </c>
      <c r="X38" s="106">
        <f>IF(F22=F36,0,X22-X36)</f>
        <v>412999</v>
      </c>
      <c r="Y38" s="106">
        <f t="shared" si="2"/>
        <v>23938462</v>
      </c>
      <c r="Z38" s="201">
        <f>+IF(X38&lt;&gt;0,+(Y38/X38)*100,0)</f>
        <v>5796.251806905101</v>
      </c>
      <c r="AA38" s="199">
        <f>+AA22-AA36</f>
        <v>1651992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15766200</v>
      </c>
      <c r="F39" s="60">
        <v>15766200</v>
      </c>
      <c r="G39" s="60">
        <v>2248560</v>
      </c>
      <c r="H39" s="60">
        <v>1674387</v>
      </c>
      <c r="I39" s="60">
        <v>2317303</v>
      </c>
      <c r="J39" s="60">
        <v>6240250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6240250</v>
      </c>
      <c r="X39" s="60">
        <v>3941550</v>
      </c>
      <c r="Y39" s="60">
        <v>2298700</v>
      </c>
      <c r="Z39" s="140">
        <v>58.32</v>
      </c>
      <c r="AA39" s="155">
        <v>15766200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17418192</v>
      </c>
      <c r="F42" s="88">
        <f t="shared" si="3"/>
        <v>17418192</v>
      </c>
      <c r="G42" s="88">
        <f t="shared" si="3"/>
        <v>25337979</v>
      </c>
      <c r="H42" s="88">
        <f t="shared" si="3"/>
        <v>5955567</v>
      </c>
      <c r="I42" s="88">
        <f t="shared" si="3"/>
        <v>-701835</v>
      </c>
      <c r="J42" s="88">
        <f t="shared" si="3"/>
        <v>30591711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30591711</v>
      </c>
      <c r="X42" s="88">
        <f t="shared" si="3"/>
        <v>4354549</v>
      </c>
      <c r="Y42" s="88">
        <f t="shared" si="3"/>
        <v>26237162</v>
      </c>
      <c r="Z42" s="208">
        <f>+IF(X42&lt;&gt;0,+(Y42/X42)*100,0)</f>
        <v>602.5230626638946</v>
      </c>
      <c r="AA42" s="206">
        <f>SUM(AA38:AA41)</f>
        <v>17418192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17418192</v>
      </c>
      <c r="F44" s="77">
        <f t="shared" si="4"/>
        <v>17418192</v>
      </c>
      <c r="G44" s="77">
        <f t="shared" si="4"/>
        <v>25337979</v>
      </c>
      <c r="H44" s="77">
        <f t="shared" si="4"/>
        <v>5955567</v>
      </c>
      <c r="I44" s="77">
        <f t="shared" si="4"/>
        <v>-701835</v>
      </c>
      <c r="J44" s="77">
        <f t="shared" si="4"/>
        <v>30591711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30591711</v>
      </c>
      <c r="X44" s="77">
        <f t="shared" si="4"/>
        <v>4354549</v>
      </c>
      <c r="Y44" s="77">
        <f t="shared" si="4"/>
        <v>26237162</v>
      </c>
      <c r="Z44" s="212">
        <f>+IF(X44&lt;&gt;0,+(Y44/X44)*100,0)</f>
        <v>602.5230626638946</v>
      </c>
      <c r="AA44" s="210">
        <f>+AA42-AA43</f>
        <v>17418192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17418192</v>
      </c>
      <c r="F46" s="88">
        <f t="shared" si="5"/>
        <v>17418192</v>
      </c>
      <c r="G46" s="88">
        <f t="shared" si="5"/>
        <v>25337979</v>
      </c>
      <c r="H46" s="88">
        <f t="shared" si="5"/>
        <v>5955567</v>
      </c>
      <c r="I46" s="88">
        <f t="shared" si="5"/>
        <v>-701835</v>
      </c>
      <c r="J46" s="88">
        <f t="shared" si="5"/>
        <v>30591711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30591711</v>
      </c>
      <c r="X46" s="88">
        <f t="shared" si="5"/>
        <v>4354549</v>
      </c>
      <c r="Y46" s="88">
        <f t="shared" si="5"/>
        <v>26237162</v>
      </c>
      <c r="Z46" s="208">
        <f>+IF(X46&lt;&gt;0,+(Y46/X46)*100,0)</f>
        <v>602.5230626638946</v>
      </c>
      <c r="AA46" s="206">
        <f>SUM(AA44:AA45)</f>
        <v>17418192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17418192</v>
      </c>
      <c r="F48" s="219">
        <f t="shared" si="6"/>
        <v>17418192</v>
      </c>
      <c r="G48" s="219">
        <f t="shared" si="6"/>
        <v>25337979</v>
      </c>
      <c r="H48" s="220">
        <f t="shared" si="6"/>
        <v>5955567</v>
      </c>
      <c r="I48" s="220">
        <f t="shared" si="6"/>
        <v>-701835</v>
      </c>
      <c r="J48" s="220">
        <f t="shared" si="6"/>
        <v>30591711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30591711</v>
      </c>
      <c r="X48" s="220">
        <f t="shared" si="6"/>
        <v>4354549</v>
      </c>
      <c r="Y48" s="220">
        <f t="shared" si="6"/>
        <v>26237162</v>
      </c>
      <c r="Z48" s="221">
        <f>+IF(X48&lt;&gt;0,+(Y48/X48)*100,0)</f>
        <v>602.5230626638946</v>
      </c>
      <c r="AA48" s="222">
        <f>SUM(AA46:AA47)</f>
        <v>17418192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700000</v>
      </c>
      <c r="F5" s="100">
        <f t="shared" si="0"/>
        <v>700000</v>
      </c>
      <c r="G5" s="100">
        <f t="shared" si="0"/>
        <v>1386</v>
      </c>
      <c r="H5" s="100">
        <f t="shared" si="0"/>
        <v>242628</v>
      </c>
      <c r="I5" s="100">
        <f t="shared" si="0"/>
        <v>206770</v>
      </c>
      <c r="J5" s="100">
        <f t="shared" si="0"/>
        <v>450784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450784</v>
      </c>
      <c r="X5" s="100">
        <f t="shared" si="0"/>
        <v>175000</v>
      </c>
      <c r="Y5" s="100">
        <f t="shared" si="0"/>
        <v>275784</v>
      </c>
      <c r="Z5" s="137">
        <f>+IF(X5&lt;&gt;0,+(Y5/X5)*100,0)</f>
        <v>157.59085714285715</v>
      </c>
      <c r="AA5" s="153">
        <f>SUM(AA6:AA8)</f>
        <v>700000</v>
      </c>
    </row>
    <row r="6" spans="1:27" ht="13.5">
      <c r="A6" s="138" t="s">
        <v>75</v>
      </c>
      <c r="B6" s="136"/>
      <c r="C6" s="155"/>
      <c r="D6" s="155"/>
      <c r="E6" s="156">
        <v>600000</v>
      </c>
      <c r="F6" s="60">
        <v>600000</v>
      </c>
      <c r="G6" s="60"/>
      <c r="H6" s="60">
        <v>8531</v>
      </c>
      <c r="I6" s="60">
        <v>205288</v>
      </c>
      <c r="J6" s="60">
        <v>213819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213819</v>
      </c>
      <c r="X6" s="60">
        <v>150000</v>
      </c>
      <c r="Y6" s="60">
        <v>63819</v>
      </c>
      <c r="Z6" s="140">
        <v>42.55</v>
      </c>
      <c r="AA6" s="62">
        <v>600000</v>
      </c>
    </row>
    <row r="7" spans="1:27" ht="13.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>
        <v>234097</v>
      </c>
      <c r="I7" s="159">
        <v>1482</v>
      </c>
      <c r="J7" s="159">
        <v>235579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235579</v>
      </c>
      <c r="X7" s="159">
        <v>25000</v>
      </c>
      <c r="Y7" s="159">
        <v>210579</v>
      </c>
      <c r="Z7" s="141">
        <v>842.32</v>
      </c>
      <c r="AA7" s="225">
        <v>100000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1386</v>
      </c>
      <c r="H8" s="60"/>
      <c r="I8" s="60"/>
      <c r="J8" s="60">
        <v>1386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1386</v>
      </c>
      <c r="X8" s="60"/>
      <c r="Y8" s="60">
        <v>1386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73896</v>
      </c>
      <c r="I9" s="100">
        <f t="shared" si="1"/>
        <v>442971</v>
      </c>
      <c r="J9" s="100">
        <f t="shared" si="1"/>
        <v>516867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516867</v>
      </c>
      <c r="X9" s="100">
        <f t="shared" si="1"/>
        <v>0</v>
      </c>
      <c r="Y9" s="100">
        <f t="shared" si="1"/>
        <v>516867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73896</v>
      </c>
      <c r="I10" s="60">
        <v>442971</v>
      </c>
      <c r="J10" s="60">
        <v>516867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516867</v>
      </c>
      <c r="X10" s="60"/>
      <c r="Y10" s="60">
        <v>516867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16596000</v>
      </c>
      <c r="F15" s="100">
        <f t="shared" si="2"/>
        <v>16596000</v>
      </c>
      <c r="G15" s="100">
        <f t="shared" si="2"/>
        <v>0</v>
      </c>
      <c r="H15" s="100">
        <f t="shared" si="2"/>
        <v>1389731</v>
      </c>
      <c r="I15" s="100">
        <f t="shared" si="2"/>
        <v>2128476</v>
      </c>
      <c r="J15" s="100">
        <f t="shared" si="2"/>
        <v>3518207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3518207</v>
      </c>
      <c r="X15" s="100">
        <f t="shared" si="2"/>
        <v>4149000</v>
      </c>
      <c r="Y15" s="100">
        <f t="shared" si="2"/>
        <v>-630793</v>
      </c>
      <c r="Z15" s="137">
        <f>+IF(X15&lt;&gt;0,+(Y15/X15)*100,0)</f>
        <v>-15.20349481802844</v>
      </c>
      <c r="AA15" s="102">
        <f>SUM(AA16:AA18)</f>
        <v>16596000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16596000</v>
      </c>
      <c r="F17" s="60">
        <v>16596000</v>
      </c>
      <c r="G17" s="60"/>
      <c r="H17" s="60">
        <v>1389731</v>
      </c>
      <c r="I17" s="60">
        <v>2128476</v>
      </c>
      <c r="J17" s="60">
        <v>3518207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3518207</v>
      </c>
      <c r="X17" s="60">
        <v>4149000</v>
      </c>
      <c r="Y17" s="60">
        <v>-630793</v>
      </c>
      <c r="Z17" s="140">
        <v>-15.2</v>
      </c>
      <c r="AA17" s="62">
        <v>16596000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1900000</v>
      </c>
      <c r="F19" s="100">
        <f t="shared" si="3"/>
        <v>1900000</v>
      </c>
      <c r="G19" s="100">
        <f t="shared" si="3"/>
        <v>2252558</v>
      </c>
      <c r="H19" s="100">
        <f t="shared" si="3"/>
        <v>5777</v>
      </c>
      <c r="I19" s="100">
        <f t="shared" si="3"/>
        <v>708202</v>
      </c>
      <c r="J19" s="100">
        <f t="shared" si="3"/>
        <v>2966537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2966537</v>
      </c>
      <c r="X19" s="100">
        <f t="shared" si="3"/>
        <v>475000</v>
      </c>
      <c r="Y19" s="100">
        <f t="shared" si="3"/>
        <v>2491537</v>
      </c>
      <c r="Z19" s="137">
        <f>+IF(X19&lt;&gt;0,+(Y19/X19)*100,0)</f>
        <v>524.5341052631579</v>
      </c>
      <c r="AA19" s="102">
        <f>SUM(AA20:AA23)</f>
        <v>1900000</v>
      </c>
    </row>
    <row r="20" spans="1:27" ht="13.5">
      <c r="A20" s="138" t="s">
        <v>89</v>
      </c>
      <c r="B20" s="136"/>
      <c r="C20" s="155"/>
      <c r="D20" s="155"/>
      <c r="E20" s="156">
        <v>1900000</v>
      </c>
      <c r="F20" s="60">
        <v>1900000</v>
      </c>
      <c r="G20" s="60"/>
      <c r="H20" s="60">
        <v>5777</v>
      </c>
      <c r="I20" s="60">
        <v>708202</v>
      </c>
      <c r="J20" s="60">
        <v>713979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713979</v>
      </c>
      <c r="X20" s="60">
        <v>475000</v>
      </c>
      <c r="Y20" s="60">
        <v>238979</v>
      </c>
      <c r="Z20" s="140">
        <v>50.31</v>
      </c>
      <c r="AA20" s="62">
        <v>1900000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2252558</v>
      </c>
      <c r="H23" s="60"/>
      <c r="I23" s="60"/>
      <c r="J23" s="60">
        <v>2252558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2252558</v>
      </c>
      <c r="X23" s="60"/>
      <c r="Y23" s="60">
        <v>2252558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19196000</v>
      </c>
      <c r="F25" s="219">
        <f t="shared" si="4"/>
        <v>19196000</v>
      </c>
      <c r="G25" s="219">
        <f t="shared" si="4"/>
        <v>2253944</v>
      </c>
      <c r="H25" s="219">
        <f t="shared" si="4"/>
        <v>1712032</v>
      </c>
      <c r="I25" s="219">
        <f t="shared" si="4"/>
        <v>3486419</v>
      </c>
      <c r="J25" s="219">
        <f t="shared" si="4"/>
        <v>7452395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7452395</v>
      </c>
      <c r="X25" s="219">
        <f t="shared" si="4"/>
        <v>4799000</v>
      </c>
      <c r="Y25" s="219">
        <f t="shared" si="4"/>
        <v>2653395</v>
      </c>
      <c r="Z25" s="231">
        <f>+IF(X25&lt;&gt;0,+(Y25/X25)*100,0)</f>
        <v>55.29058137111898</v>
      </c>
      <c r="AA25" s="232">
        <f>+AA5+AA9+AA15+AA19+AA24</f>
        <v>19196000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17196000</v>
      </c>
      <c r="F28" s="60">
        <v>17196000</v>
      </c>
      <c r="G28" s="60">
        <v>2252558</v>
      </c>
      <c r="H28" s="60">
        <v>1702253</v>
      </c>
      <c r="I28" s="60">
        <v>3062240</v>
      </c>
      <c r="J28" s="60">
        <v>7017051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7017051</v>
      </c>
      <c r="X28" s="60">
        <v>4299000</v>
      </c>
      <c r="Y28" s="60">
        <v>2718051</v>
      </c>
      <c r="Z28" s="140">
        <v>63.23</v>
      </c>
      <c r="AA28" s="155">
        <v>17196000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17196000</v>
      </c>
      <c r="F32" s="77">
        <f t="shared" si="5"/>
        <v>17196000</v>
      </c>
      <c r="G32" s="77">
        <f t="shared" si="5"/>
        <v>2252558</v>
      </c>
      <c r="H32" s="77">
        <f t="shared" si="5"/>
        <v>1702253</v>
      </c>
      <c r="I32" s="77">
        <f t="shared" si="5"/>
        <v>3062240</v>
      </c>
      <c r="J32" s="77">
        <f t="shared" si="5"/>
        <v>7017051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7017051</v>
      </c>
      <c r="X32" s="77">
        <f t="shared" si="5"/>
        <v>4299000</v>
      </c>
      <c r="Y32" s="77">
        <f t="shared" si="5"/>
        <v>2718051</v>
      </c>
      <c r="Z32" s="212">
        <f>+IF(X32&lt;&gt;0,+(Y32/X32)*100,0)</f>
        <v>63.22519190509421</v>
      </c>
      <c r="AA32" s="79">
        <f>SUM(AA28:AA31)</f>
        <v>17196000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2000000</v>
      </c>
      <c r="F35" s="60">
        <v>2000000</v>
      </c>
      <c r="G35" s="60">
        <v>1386</v>
      </c>
      <c r="H35" s="60">
        <v>9779</v>
      </c>
      <c r="I35" s="60">
        <v>424179</v>
      </c>
      <c r="J35" s="60">
        <v>435344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435344</v>
      </c>
      <c r="X35" s="60">
        <v>500000</v>
      </c>
      <c r="Y35" s="60">
        <v>-64656</v>
      </c>
      <c r="Z35" s="140">
        <v>-12.93</v>
      </c>
      <c r="AA35" s="62">
        <v>2000000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19196000</v>
      </c>
      <c r="F36" s="220">
        <f t="shared" si="6"/>
        <v>19196000</v>
      </c>
      <c r="G36" s="220">
        <f t="shared" si="6"/>
        <v>2253944</v>
      </c>
      <c r="H36" s="220">
        <f t="shared" si="6"/>
        <v>1712032</v>
      </c>
      <c r="I36" s="220">
        <f t="shared" si="6"/>
        <v>3486419</v>
      </c>
      <c r="J36" s="220">
        <f t="shared" si="6"/>
        <v>7452395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7452395</v>
      </c>
      <c r="X36" s="220">
        <f t="shared" si="6"/>
        <v>4799000</v>
      </c>
      <c r="Y36" s="220">
        <f t="shared" si="6"/>
        <v>2653395</v>
      </c>
      <c r="Z36" s="221">
        <f>+IF(X36&lt;&gt;0,+(Y36/X36)*100,0)</f>
        <v>55.29058137111898</v>
      </c>
      <c r="AA36" s="239">
        <f>SUM(AA32:AA35)</f>
        <v>19196000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/>
      <c r="F6" s="60"/>
      <c r="G6" s="60">
        <v>190781</v>
      </c>
      <c r="H6" s="60">
        <v>213553</v>
      </c>
      <c r="I6" s="60"/>
      <c r="J6" s="60">
        <v>213553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213553</v>
      </c>
      <c r="X6" s="60"/>
      <c r="Y6" s="60">
        <v>213553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8440</v>
      </c>
      <c r="F7" s="60">
        <v>8440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2110</v>
      </c>
      <c r="Y7" s="60">
        <v>-2110</v>
      </c>
      <c r="Z7" s="140">
        <v>-100</v>
      </c>
      <c r="AA7" s="62">
        <v>8440</v>
      </c>
    </row>
    <row r="8" spans="1:27" ht="13.5">
      <c r="A8" s="249" t="s">
        <v>145</v>
      </c>
      <c r="B8" s="182"/>
      <c r="C8" s="155"/>
      <c r="D8" s="155"/>
      <c r="E8" s="59">
        <v>6511</v>
      </c>
      <c r="F8" s="60">
        <v>6511</v>
      </c>
      <c r="G8" s="60">
        <v>6950745</v>
      </c>
      <c r="H8" s="60">
        <v>18277868</v>
      </c>
      <c r="I8" s="60"/>
      <c r="J8" s="60">
        <v>18277868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18277868</v>
      </c>
      <c r="X8" s="60">
        <v>1628</v>
      </c>
      <c r="Y8" s="60">
        <v>18276240</v>
      </c>
      <c r="Z8" s="140">
        <v>1122619.16</v>
      </c>
      <c r="AA8" s="62">
        <v>6511</v>
      </c>
    </row>
    <row r="9" spans="1:27" ht="13.5">
      <c r="A9" s="249" t="s">
        <v>146</v>
      </c>
      <c r="B9" s="182"/>
      <c r="C9" s="155"/>
      <c r="D9" s="155"/>
      <c r="E9" s="59">
        <v>6554</v>
      </c>
      <c r="F9" s="60">
        <v>6554</v>
      </c>
      <c r="G9" s="60">
        <v>2710</v>
      </c>
      <c r="H9" s="60">
        <v>2710</v>
      </c>
      <c r="I9" s="60"/>
      <c r="J9" s="60">
        <v>2710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2710</v>
      </c>
      <c r="X9" s="60">
        <v>1639</v>
      </c>
      <c r="Y9" s="60">
        <v>1071</v>
      </c>
      <c r="Z9" s="140">
        <v>65.34</v>
      </c>
      <c r="AA9" s="62">
        <v>6554</v>
      </c>
    </row>
    <row r="10" spans="1:27" ht="13.5">
      <c r="A10" s="249" t="s">
        <v>147</v>
      </c>
      <c r="B10" s="182"/>
      <c r="C10" s="155"/>
      <c r="D10" s="155"/>
      <c r="E10" s="59">
        <v>3762</v>
      </c>
      <c r="F10" s="60">
        <v>3762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941</v>
      </c>
      <c r="Y10" s="159">
        <v>-941</v>
      </c>
      <c r="Z10" s="141">
        <v>-100</v>
      </c>
      <c r="AA10" s="225">
        <v>3762</v>
      </c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25267</v>
      </c>
      <c r="F12" s="73">
        <f t="shared" si="0"/>
        <v>25267</v>
      </c>
      <c r="G12" s="73">
        <f t="shared" si="0"/>
        <v>7144236</v>
      </c>
      <c r="H12" s="73">
        <f t="shared" si="0"/>
        <v>18494131</v>
      </c>
      <c r="I12" s="73">
        <f t="shared" si="0"/>
        <v>0</v>
      </c>
      <c r="J12" s="73">
        <f t="shared" si="0"/>
        <v>18494131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18494131</v>
      </c>
      <c r="X12" s="73">
        <f t="shared" si="0"/>
        <v>6318</v>
      </c>
      <c r="Y12" s="73">
        <f t="shared" si="0"/>
        <v>18487813</v>
      </c>
      <c r="Z12" s="170">
        <f>+IF(X12&lt;&gt;0,+(Y12/X12)*100,0)</f>
        <v>292621.2883823995</v>
      </c>
      <c r="AA12" s="74">
        <f>SUM(AA6:AA11)</f>
        <v>25267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38783</v>
      </c>
      <c r="F17" s="60">
        <v>38783</v>
      </c>
      <c r="G17" s="60">
        <v>18022183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9696</v>
      </c>
      <c r="Y17" s="60">
        <v>-9696</v>
      </c>
      <c r="Z17" s="140">
        <v>-100</v>
      </c>
      <c r="AA17" s="62">
        <v>38783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>
        <v>10695818</v>
      </c>
      <c r="I18" s="60"/>
      <c r="J18" s="60">
        <v>10695818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10695818</v>
      </c>
      <c r="X18" s="60"/>
      <c r="Y18" s="60">
        <v>10695818</v>
      </c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105374</v>
      </c>
      <c r="F19" s="60">
        <v>105374</v>
      </c>
      <c r="G19" s="60">
        <v>1992501</v>
      </c>
      <c r="H19" s="60">
        <v>3464010</v>
      </c>
      <c r="I19" s="60"/>
      <c r="J19" s="60">
        <v>3464010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3464010</v>
      </c>
      <c r="X19" s="60">
        <v>26344</v>
      </c>
      <c r="Y19" s="60">
        <v>3437666</v>
      </c>
      <c r="Z19" s="140">
        <v>13049.14</v>
      </c>
      <c r="AA19" s="62">
        <v>105374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144157</v>
      </c>
      <c r="F24" s="77">
        <f t="shared" si="1"/>
        <v>144157</v>
      </c>
      <c r="G24" s="77">
        <f t="shared" si="1"/>
        <v>20014684</v>
      </c>
      <c r="H24" s="77">
        <f t="shared" si="1"/>
        <v>14159828</v>
      </c>
      <c r="I24" s="77">
        <f t="shared" si="1"/>
        <v>0</v>
      </c>
      <c r="J24" s="77">
        <f t="shared" si="1"/>
        <v>14159828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14159828</v>
      </c>
      <c r="X24" s="77">
        <f t="shared" si="1"/>
        <v>36040</v>
      </c>
      <c r="Y24" s="77">
        <f t="shared" si="1"/>
        <v>14123788</v>
      </c>
      <c r="Z24" s="212">
        <f>+IF(X24&lt;&gt;0,+(Y24/X24)*100,0)</f>
        <v>39189.200887902334</v>
      </c>
      <c r="AA24" s="79">
        <f>SUM(AA15:AA23)</f>
        <v>144157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169424</v>
      </c>
      <c r="F25" s="73">
        <f t="shared" si="2"/>
        <v>169424</v>
      </c>
      <c r="G25" s="73">
        <f t="shared" si="2"/>
        <v>27158920</v>
      </c>
      <c r="H25" s="73">
        <f t="shared" si="2"/>
        <v>32653959</v>
      </c>
      <c r="I25" s="73">
        <f t="shared" si="2"/>
        <v>0</v>
      </c>
      <c r="J25" s="73">
        <f t="shared" si="2"/>
        <v>32653959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32653959</v>
      </c>
      <c r="X25" s="73">
        <f t="shared" si="2"/>
        <v>42358</v>
      </c>
      <c r="Y25" s="73">
        <f t="shared" si="2"/>
        <v>32611601</v>
      </c>
      <c r="Z25" s="170">
        <f>+IF(X25&lt;&gt;0,+(Y25/X25)*100,0)</f>
        <v>76990.41739458899</v>
      </c>
      <c r="AA25" s="74">
        <f>+AA12+AA24</f>
        <v>169424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8000</v>
      </c>
      <c r="F30" s="60">
        <v>8000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2000</v>
      </c>
      <c r="Y30" s="60">
        <v>-2000</v>
      </c>
      <c r="Z30" s="140">
        <v>-100</v>
      </c>
      <c r="AA30" s="62">
        <v>8000</v>
      </c>
    </row>
    <row r="31" spans="1:27" ht="13.5">
      <c r="A31" s="249" t="s">
        <v>163</v>
      </c>
      <c r="B31" s="182"/>
      <c r="C31" s="155"/>
      <c r="D31" s="155"/>
      <c r="E31" s="59">
        <v>350</v>
      </c>
      <c r="F31" s="60">
        <v>350</v>
      </c>
      <c r="G31" s="60">
        <v>2209</v>
      </c>
      <c r="H31" s="60">
        <v>9979</v>
      </c>
      <c r="I31" s="60"/>
      <c r="J31" s="60">
        <v>9979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9979</v>
      </c>
      <c r="X31" s="60">
        <v>88</v>
      </c>
      <c r="Y31" s="60">
        <v>9891</v>
      </c>
      <c r="Z31" s="140">
        <v>11239.77</v>
      </c>
      <c r="AA31" s="62">
        <v>350</v>
      </c>
    </row>
    <row r="32" spans="1:27" ht="13.5">
      <c r="A32" s="249" t="s">
        <v>164</v>
      </c>
      <c r="B32" s="182"/>
      <c r="C32" s="155"/>
      <c r="D32" s="155"/>
      <c r="E32" s="59">
        <v>19005</v>
      </c>
      <c r="F32" s="60">
        <v>19005</v>
      </c>
      <c r="G32" s="60">
        <v>5843726</v>
      </c>
      <c r="H32" s="60">
        <v>4719567</v>
      </c>
      <c r="I32" s="60"/>
      <c r="J32" s="60">
        <v>4719567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4719567</v>
      </c>
      <c r="X32" s="60">
        <v>4751</v>
      </c>
      <c r="Y32" s="60">
        <v>4714816</v>
      </c>
      <c r="Z32" s="140">
        <v>99238.39</v>
      </c>
      <c r="AA32" s="62">
        <v>19005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>
        <v>914645</v>
      </c>
      <c r="I33" s="60"/>
      <c r="J33" s="60">
        <v>914645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914645</v>
      </c>
      <c r="X33" s="60"/>
      <c r="Y33" s="60">
        <v>914645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27355</v>
      </c>
      <c r="F34" s="73">
        <f t="shared" si="3"/>
        <v>27355</v>
      </c>
      <c r="G34" s="73">
        <f t="shared" si="3"/>
        <v>5845935</v>
      </c>
      <c r="H34" s="73">
        <f t="shared" si="3"/>
        <v>5644191</v>
      </c>
      <c r="I34" s="73">
        <f t="shared" si="3"/>
        <v>0</v>
      </c>
      <c r="J34" s="73">
        <f t="shared" si="3"/>
        <v>5644191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5644191</v>
      </c>
      <c r="X34" s="73">
        <f t="shared" si="3"/>
        <v>6839</v>
      </c>
      <c r="Y34" s="73">
        <f t="shared" si="3"/>
        <v>5637352</v>
      </c>
      <c r="Z34" s="170">
        <f>+IF(X34&lt;&gt;0,+(Y34/X34)*100,0)</f>
        <v>82429.47799385876</v>
      </c>
      <c r="AA34" s="74">
        <f>SUM(AA29:AA33)</f>
        <v>27355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>
        <v>389306</v>
      </c>
      <c r="I37" s="60"/>
      <c r="J37" s="60">
        <v>389306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389306</v>
      </c>
      <c r="X37" s="60"/>
      <c r="Y37" s="60">
        <v>389306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2666</v>
      </c>
      <c r="F38" s="60">
        <v>2666</v>
      </c>
      <c r="G38" s="60">
        <v>193534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667</v>
      </c>
      <c r="Y38" s="60">
        <v>-667</v>
      </c>
      <c r="Z38" s="140">
        <v>-100</v>
      </c>
      <c r="AA38" s="62">
        <v>2666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2666</v>
      </c>
      <c r="F39" s="77">
        <f t="shared" si="4"/>
        <v>2666</v>
      </c>
      <c r="G39" s="77">
        <f t="shared" si="4"/>
        <v>193534</v>
      </c>
      <c r="H39" s="77">
        <f t="shared" si="4"/>
        <v>389306</v>
      </c>
      <c r="I39" s="77">
        <f t="shared" si="4"/>
        <v>0</v>
      </c>
      <c r="J39" s="77">
        <f t="shared" si="4"/>
        <v>389306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389306</v>
      </c>
      <c r="X39" s="77">
        <f t="shared" si="4"/>
        <v>667</v>
      </c>
      <c r="Y39" s="77">
        <f t="shared" si="4"/>
        <v>388639</v>
      </c>
      <c r="Z39" s="212">
        <f>+IF(X39&lt;&gt;0,+(Y39/X39)*100,0)</f>
        <v>58266.71664167916</v>
      </c>
      <c r="AA39" s="79">
        <f>SUM(AA37:AA38)</f>
        <v>2666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30021</v>
      </c>
      <c r="F40" s="73">
        <f t="shared" si="5"/>
        <v>30021</v>
      </c>
      <c r="G40" s="73">
        <f t="shared" si="5"/>
        <v>6039469</v>
      </c>
      <c r="H40" s="73">
        <f t="shared" si="5"/>
        <v>6033497</v>
      </c>
      <c r="I40" s="73">
        <f t="shared" si="5"/>
        <v>0</v>
      </c>
      <c r="J40" s="73">
        <f t="shared" si="5"/>
        <v>6033497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6033497</v>
      </c>
      <c r="X40" s="73">
        <f t="shared" si="5"/>
        <v>7506</v>
      </c>
      <c r="Y40" s="73">
        <f t="shared" si="5"/>
        <v>6025991</v>
      </c>
      <c r="Z40" s="170">
        <f>+IF(X40&lt;&gt;0,+(Y40/X40)*100,0)</f>
        <v>80282.32081001866</v>
      </c>
      <c r="AA40" s="74">
        <f>+AA34+AA39</f>
        <v>30021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139403</v>
      </c>
      <c r="F42" s="259">
        <f t="shared" si="6"/>
        <v>139403</v>
      </c>
      <c r="G42" s="259">
        <f t="shared" si="6"/>
        <v>21119451</v>
      </c>
      <c r="H42" s="259">
        <f t="shared" si="6"/>
        <v>26620462</v>
      </c>
      <c r="I42" s="259">
        <f t="shared" si="6"/>
        <v>0</v>
      </c>
      <c r="J42" s="259">
        <f t="shared" si="6"/>
        <v>26620462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26620462</v>
      </c>
      <c r="X42" s="259">
        <f t="shared" si="6"/>
        <v>34852</v>
      </c>
      <c r="Y42" s="259">
        <f t="shared" si="6"/>
        <v>26585610</v>
      </c>
      <c r="Z42" s="260">
        <f>+IF(X42&lt;&gt;0,+(Y42/X42)*100,0)</f>
        <v>76281.44726271089</v>
      </c>
      <c r="AA42" s="261">
        <f>+AA25-AA40</f>
        <v>139403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139403</v>
      </c>
      <c r="F45" s="60">
        <v>139403</v>
      </c>
      <c r="G45" s="60">
        <v>21119451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34851</v>
      </c>
      <c r="Y45" s="60">
        <v>-34851</v>
      </c>
      <c r="Z45" s="139">
        <v>-100</v>
      </c>
      <c r="AA45" s="62">
        <v>139403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26620462</v>
      </c>
      <c r="I46" s="60"/>
      <c r="J46" s="60">
        <v>26620462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26620462</v>
      </c>
      <c r="X46" s="60"/>
      <c r="Y46" s="60">
        <v>26620462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139403</v>
      </c>
      <c r="F48" s="219">
        <f t="shared" si="7"/>
        <v>139403</v>
      </c>
      <c r="G48" s="219">
        <f t="shared" si="7"/>
        <v>21119451</v>
      </c>
      <c r="H48" s="219">
        <f t="shared" si="7"/>
        <v>26620462</v>
      </c>
      <c r="I48" s="219">
        <f t="shared" si="7"/>
        <v>0</v>
      </c>
      <c r="J48" s="219">
        <f t="shared" si="7"/>
        <v>26620462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26620462</v>
      </c>
      <c r="X48" s="219">
        <f t="shared" si="7"/>
        <v>34851</v>
      </c>
      <c r="Y48" s="219">
        <f t="shared" si="7"/>
        <v>26585611</v>
      </c>
      <c r="Z48" s="265">
        <f>+IF(X48&lt;&gt;0,+(Y48/X48)*100,0)</f>
        <v>76283.6389199736</v>
      </c>
      <c r="AA48" s="232">
        <f>SUM(AA45:AA47)</f>
        <v>139403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42318</v>
      </c>
      <c r="F6" s="60">
        <v>42318</v>
      </c>
      <c r="G6" s="60">
        <v>9960702</v>
      </c>
      <c r="H6" s="60">
        <v>12864321</v>
      </c>
      <c r="I6" s="60">
        <v>2632649</v>
      </c>
      <c r="J6" s="60">
        <v>25457672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25457672</v>
      </c>
      <c r="X6" s="60">
        <v>10710</v>
      </c>
      <c r="Y6" s="60">
        <v>25446962</v>
      </c>
      <c r="Z6" s="140">
        <v>237600.02</v>
      </c>
      <c r="AA6" s="62">
        <v>42318</v>
      </c>
    </row>
    <row r="7" spans="1:27" ht="13.5">
      <c r="A7" s="249" t="s">
        <v>178</v>
      </c>
      <c r="B7" s="182"/>
      <c r="C7" s="155"/>
      <c r="D7" s="155"/>
      <c r="E7" s="59">
        <v>46751</v>
      </c>
      <c r="F7" s="60">
        <v>46751</v>
      </c>
      <c r="G7" s="60">
        <v>17983337</v>
      </c>
      <c r="H7" s="60">
        <v>117400</v>
      </c>
      <c r="I7" s="60"/>
      <c r="J7" s="60">
        <v>18100737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18100737</v>
      </c>
      <c r="X7" s="60">
        <v>17091</v>
      </c>
      <c r="Y7" s="60">
        <v>18083646</v>
      </c>
      <c r="Z7" s="140">
        <v>105808</v>
      </c>
      <c r="AA7" s="62">
        <v>46751</v>
      </c>
    </row>
    <row r="8" spans="1:27" ht="13.5">
      <c r="A8" s="249" t="s">
        <v>179</v>
      </c>
      <c r="B8" s="182"/>
      <c r="C8" s="155"/>
      <c r="D8" s="155"/>
      <c r="E8" s="59">
        <v>15765</v>
      </c>
      <c r="F8" s="60">
        <v>15765</v>
      </c>
      <c r="G8" s="60">
        <v>2248560</v>
      </c>
      <c r="H8" s="60">
        <v>3773174</v>
      </c>
      <c r="I8" s="60">
        <v>2317303</v>
      </c>
      <c r="J8" s="60">
        <v>8339037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8339037</v>
      </c>
      <c r="X8" s="60">
        <v>5255</v>
      </c>
      <c r="Y8" s="60">
        <v>8333782</v>
      </c>
      <c r="Z8" s="140">
        <v>158587.67</v>
      </c>
      <c r="AA8" s="62">
        <v>15765</v>
      </c>
    </row>
    <row r="9" spans="1:27" ht="13.5">
      <c r="A9" s="249" t="s">
        <v>180</v>
      </c>
      <c r="B9" s="182"/>
      <c r="C9" s="155"/>
      <c r="D9" s="155"/>
      <c r="E9" s="59">
        <v>5112</v>
      </c>
      <c r="F9" s="60">
        <v>5112</v>
      </c>
      <c r="G9" s="60">
        <v>396711</v>
      </c>
      <c r="H9" s="60">
        <v>439877</v>
      </c>
      <c r="I9" s="60">
        <v>501959</v>
      </c>
      <c r="J9" s="60">
        <v>1338547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1338547</v>
      </c>
      <c r="X9" s="60">
        <v>1278</v>
      </c>
      <c r="Y9" s="60">
        <v>1337269</v>
      </c>
      <c r="Z9" s="140">
        <v>104637.64</v>
      </c>
      <c r="AA9" s="62">
        <v>5112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>
        <v>235994</v>
      </c>
      <c r="H10" s="60">
        <v>40088</v>
      </c>
      <c r="I10" s="60">
        <v>47148</v>
      </c>
      <c r="J10" s="60">
        <v>323230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323230</v>
      </c>
      <c r="X10" s="60"/>
      <c r="Y10" s="60">
        <v>323230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-78118</v>
      </c>
      <c r="F12" s="60">
        <v>-78118</v>
      </c>
      <c r="G12" s="60">
        <v>-9974527</v>
      </c>
      <c r="H12" s="60">
        <v>-21338106</v>
      </c>
      <c r="I12" s="60">
        <v>-9656525</v>
      </c>
      <c r="J12" s="60">
        <v>-40969158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-40969158</v>
      </c>
      <c r="X12" s="60">
        <v>-20484</v>
      </c>
      <c r="Y12" s="60">
        <v>-40948674</v>
      </c>
      <c r="Z12" s="140">
        <v>199905.65</v>
      </c>
      <c r="AA12" s="62">
        <v>-78118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-66916</v>
      </c>
      <c r="H13" s="60">
        <v>-64678</v>
      </c>
      <c r="I13" s="60">
        <v>-60377</v>
      </c>
      <c r="J13" s="60">
        <v>-191971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-191971</v>
      </c>
      <c r="X13" s="60"/>
      <c r="Y13" s="60">
        <v>-191971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-3481</v>
      </c>
      <c r="F14" s="60">
        <v>-3481</v>
      </c>
      <c r="G14" s="60">
        <v>-169493</v>
      </c>
      <c r="H14" s="60">
        <v>-361560</v>
      </c>
      <c r="I14" s="60">
        <v>-110717</v>
      </c>
      <c r="J14" s="60">
        <v>-641770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-641770</v>
      </c>
      <c r="X14" s="60">
        <v>-846</v>
      </c>
      <c r="Y14" s="60">
        <v>-640924</v>
      </c>
      <c r="Z14" s="140">
        <v>75759.34</v>
      </c>
      <c r="AA14" s="62">
        <v>-3481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28347</v>
      </c>
      <c r="F15" s="73">
        <f t="shared" si="0"/>
        <v>28347</v>
      </c>
      <c r="G15" s="73">
        <f t="shared" si="0"/>
        <v>20614368</v>
      </c>
      <c r="H15" s="73">
        <f t="shared" si="0"/>
        <v>-4529484</v>
      </c>
      <c r="I15" s="73">
        <f t="shared" si="0"/>
        <v>-4328560</v>
      </c>
      <c r="J15" s="73">
        <f t="shared" si="0"/>
        <v>11756324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11756324</v>
      </c>
      <c r="X15" s="73">
        <f t="shared" si="0"/>
        <v>13004</v>
      </c>
      <c r="Y15" s="73">
        <f t="shared" si="0"/>
        <v>11743320</v>
      </c>
      <c r="Z15" s="170">
        <f>+IF(X15&lt;&gt;0,+(Y15/X15)*100,0)</f>
        <v>90305.44447862197</v>
      </c>
      <c r="AA15" s="74">
        <f>SUM(AA6:AA14)</f>
        <v>28347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-18416</v>
      </c>
      <c r="F24" s="60">
        <v>-18416</v>
      </c>
      <c r="G24" s="60">
        <v>-2265019</v>
      </c>
      <c r="H24" s="60">
        <v>-2536432</v>
      </c>
      <c r="I24" s="60">
        <v>-3486419</v>
      </c>
      <c r="J24" s="60">
        <v>-8287870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-8287870</v>
      </c>
      <c r="X24" s="60">
        <v>-5403</v>
      </c>
      <c r="Y24" s="60">
        <v>-8282467</v>
      </c>
      <c r="Z24" s="140">
        <v>153293.86</v>
      </c>
      <c r="AA24" s="62">
        <v>-18416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-18416</v>
      </c>
      <c r="F25" s="73">
        <f t="shared" si="1"/>
        <v>-18416</v>
      </c>
      <c r="G25" s="73">
        <f t="shared" si="1"/>
        <v>-2265019</v>
      </c>
      <c r="H25" s="73">
        <f t="shared" si="1"/>
        <v>-2536432</v>
      </c>
      <c r="I25" s="73">
        <f t="shared" si="1"/>
        <v>-3486419</v>
      </c>
      <c r="J25" s="73">
        <f t="shared" si="1"/>
        <v>-8287870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-8287870</v>
      </c>
      <c r="X25" s="73">
        <f t="shared" si="1"/>
        <v>-5403</v>
      </c>
      <c r="Y25" s="73">
        <f t="shared" si="1"/>
        <v>-8282467</v>
      </c>
      <c r="Z25" s="170">
        <f>+IF(X25&lt;&gt;0,+(Y25/X25)*100,0)</f>
        <v>153293.85526559319</v>
      </c>
      <c r="AA25" s="74">
        <f>SUM(AA19:AA24)</f>
        <v>-18416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-4117</v>
      </c>
      <c r="F33" s="60">
        <v>-4117</v>
      </c>
      <c r="G33" s="60">
        <v>-327366</v>
      </c>
      <c r="H33" s="60">
        <v>-260449</v>
      </c>
      <c r="I33" s="60">
        <v>-260450</v>
      </c>
      <c r="J33" s="60">
        <v>-848265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-848265</v>
      </c>
      <c r="X33" s="60">
        <v>-846</v>
      </c>
      <c r="Y33" s="60">
        <v>-847419</v>
      </c>
      <c r="Z33" s="140">
        <v>100167.73</v>
      </c>
      <c r="AA33" s="62">
        <v>-4117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-4117</v>
      </c>
      <c r="F34" s="73">
        <f t="shared" si="2"/>
        <v>-4117</v>
      </c>
      <c r="G34" s="73">
        <f t="shared" si="2"/>
        <v>-327366</v>
      </c>
      <c r="H34" s="73">
        <f t="shared" si="2"/>
        <v>-260449</v>
      </c>
      <c r="I34" s="73">
        <f t="shared" si="2"/>
        <v>-260450</v>
      </c>
      <c r="J34" s="73">
        <f t="shared" si="2"/>
        <v>-848265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-848265</v>
      </c>
      <c r="X34" s="73">
        <f t="shared" si="2"/>
        <v>-846</v>
      </c>
      <c r="Y34" s="73">
        <f t="shared" si="2"/>
        <v>-847419</v>
      </c>
      <c r="Z34" s="170">
        <f>+IF(X34&lt;&gt;0,+(Y34/X34)*100,0)</f>
        <v>100167.73049645389</v>
      </c>
      <c r="AA34" s="74">
        <f>SUM(AA29:AA33)</f>
        <v>-4117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5814</v>
      </c>
      <c r="F36" s="100">
        <f t="shared" si="3"/>
        <v>5814</v>
      </c>
      <c r="G36" s="100">
        <f t="shared" si="3"/>
        <v>18021983</v>
      </c>
      <c r="H36" s="100">
        <f t="shared" si="3"/>
        <v>-7326365</v>
      </c>
      <c r="I36" s="100">
        <f t="shared" si="3"/>
        <v>-8075429</v>
      </c>
      <c r="J36" s="100">
        <f t="shared" si="3"/>
        <v>2620189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2620189</v>
      </c>
      <c r="X36" s="100">
        <f t="shared" si="3"/>
        <v>6755</v>
      </c>
      <c r="Y36" s="100">
        <f t="shared" si="3"/>
        <v>2613434</v>
      </c>
      <c r="Z36" s="137">
        <f>+IF(X36&lt;&gt;0,+(Y36/X36)*100,0)</f>
        <v>38688.88230940045</v>
      </c>
      <c r="AA36" s="102">
        <f>+AA15+AA25+AA34</f>
        <v>5814</v>
      </c>
    </row>
    <row r="37" spans="1:27" ht="13.5">
      <c r="A37" s="249" t="s">
        <v>199</v>
      </c>
      <c r="B37" s="182"/>
      <c r="C37" s="153"/>
      <c r="D37" s="153"/>
      <c r="E37" s="99">
        <v>5000</v>
      </c>
      <c r="F37" s="100">
        <v>5000</v>
      </c>
      <c r="G37" s="100">
        <v>12159164</v>
      </c>
      <c r="H37" s="100">
        <v>30181147</v>
      </c>
      <c r="I37" s="100">
        <v>22854782</v>
      </c>
      <c r="J37" s="100">
        <v>12159164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12159164</v>
      </c>
      <c r="X37" s="100">
        <v>5000</v>
      </c>
      <c r="Y37" s="100">
        <v>12154164</v>
      </c>
      <c r="Z37" s="137">
        <v>243083.28</v>
      </c>
      <c r="AA37" s="102">
        <v>5000</v>
      </c>
    </row>
    <row r="38" spans="1:27" ht="13.5">
      <c r="A38" s="269" t="s">
        <v>200</v>
      </c>
      <c r="B38" s="256"/>
      <c r="C38" s="257"/>
      <c r="D38" s="257"/>
      <c r="E38" s="258">
        <v>10814</v>
      </c>
      <c r="F38" s="259">
        <v>10814</v>
      </c>
      <c r="G38" s="259">
        <v>30181147</v>
      </c>
      <c r="H38" s="259">
        <v>22854782</v>
      </c>
      <c r="I38" s="259">
        <v>14779353</v>
      </c>
      <c r="J38" s="259">
        <v>14779353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14779353</v>
      </c>
      <c r="X38" s="259">
        <v>11755</v>
      </c>
      <c r="Y38" s="259">
        <v>14767598</v>
      </c>
      <c r="Z38" s="260">
        <v>125628.23</v>
      </c>
      <c r="AA38" s="261">
        <v>10814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19196000</v>
      </c>
      <c r="F5" s="106">
        <f t="shared" si="0"/>
        <v>19196000</v>
      </c>
      <c r="G5" s="106">
        <f t="shared" si="0"/>
        <v>2253944</v>
      </c>
      <c r="H5" s="106">
        <f t="shared" si="0"/>
        <v>1712032</v>
      </c>
      <c r="I5" s="106">
        <f t="shared" si="0"/>
        <v>3486419</v>
      </c>
      <c r="J5" s="106">
        <f t="shared" si="0"/>
        <v>7452395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7452395</v>
      </c>
      <c r="X5" s="106">
        <f t="shared" si="0"/>
        <v>4799000</v>
      </c>
      <c r="Y5" s="106">
        <f t="shared" si="0"/>
        <v>2653395</v>
      </c>
      <c r="Z5" s="201">
        <f>+IF(X5&lt;&gt;0,+(Y5/X5)*100,0)</f>
        <v>55.29058137111898</v>
      </c>
      <c r="AA5" s="199">
        <f>SUM(AA11:AA18)</f>
        <v>19196000</v>
      </c>
    </row>
    <row r="6" spans="1:27" ht="13.5">
      <c r="A6" s="291" t="s">
        <v>204</v>
      </c>
      <c r="B6" s="142"/>
      <c r="C6" s="62"/>
      <c r="D6" s="156"/>
      <c r="E6" s="60">
        <v>16596000</v>
      </c>
      <c r="F6" s="60">
        <v>16596000</v>
      </c>
      <c r="G6" s="60"/>
      <c r="H6" s="60">
        <v>1200491</v>
      </c>
      <c r="I6" s="60">
        <v>2128476</v>
      </c>
      <c r="J6" s="60">
        <v>3328967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3328967</v>
      </c>
      <c r="X6" s="60">
        <v>4149000</v>
      </c>
      <c r="Y6" s="60">
        <v>-820033</v>
      </c>
      <c r="Z6" s="140">
        <v>-19.76</v>
      </c>
      <c r="AA6" s="155">
        <v>16596000</v>
      </c>
    </row>
    <row r="7" spans="1:27" ht="13.5">
      <c r="A7" s="291" t="s">
        <v>205</v>
      </c>
      <c r="B7" s="142"/>
      <c r="C7" s="62"/>
      <c r="D7" s="156"/>
      <c r="E7" s="60">
        <v>1900000</v>
      </c>
      <c r="F7" s="60">
        <v>1900000</v>
      </c>
      <c r="G7" s="60"/>
      <c r="H7" s="60">
        <v>5777</v>
      </c>
      <c r="I7" s="60">
        <v>794820</v>
      </c>
      <c r="J7" s="60">
        <v>800597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800597</v>
      </c>
      <c r="X7" s="60">
        <v>475000</v>
      </c>
      <c r="Y7" s="60">
        <v>325597</v>
      </c>
      <c r="Z7" s="140">
        <v>68.55</v>
      </c>
      <c r="AA7" s="155">
        <v>1900000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>
        <v>2252558</v>
      </c>
      <c r="H10" s="60"/>
      <c r="I10" s="60"/>
      <c r="J10" s="60">
        <v>2252558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2252558</v>
      </c>
      <c r="X10" s="60"/>
      <c r="Y10" s="60">
        <v>2252558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18496000</v>
      </c>
      <c r="F11" s="295">
        <f t="shared" si="1"/>
        <v>18496000</v>
      </c>
      <c r="G11" s="295">
        <f t="shared" si="1"/>
        <v>2252558</v>
      </c>
      <c r="H11" s="295">
        <f t="shared" si="1"/>
        <v>1206268</v>
      </c>
      <c r="I11" s="295">
        <f t="shared" si="1"/>
        <v>2923296</v>
      </c>
      <c r="J11" s="295">
        <f t="shared" si="1"/>
        <v>6382122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6382122</v>
      </c>
      <c r="X11" s="295">
        <f t="shared" si="1"/>
        <v>4624000</v>
      </c>
      <c r="Y11" s="295">
        <f t="shared" si="1"/>
        <v>1758122</v>
      </c>
      <c r="Z11" s="296">
        <f>+IF(X11&lt;&gt;0,+(Y11/X11)*100,0)</f>
        <v>38.02166955017301</v>
      </c>
      <c r="AA11" s="297">
        <f>SUM(AA6:AA10)</f>
        <v>18496000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73896</v>
      </c>
      <c r="I12" s="60">
        <v>332722</v>
      </c>
      <c r="J12" s="60">
        <v>406618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406618</v>
      </c>
      <c r="X12" s="60"/>
      <c r="Y12" s="60">
        <v>406618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700000</v>
      </c>
      <c r="F15" s="60">
        <v>700000</v>
      </c>
      <c r="G15" s="60">
        <v>1386</v>
      </c>
      <c r="H15" s="60">
        <v>12533</v>
      </c>
      <c r="I15" s="60">
        <v>230401</v>
      </c>
      <c r="J15" s="60">
        <v>244320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244320</v>
      </c>
      <c r="X15" s="60">
        <v>175000</v>
      </c>
      <c r="Y15" s="60">
        <v>69320</v>
      </c>
      <c r="Z15" s="140">
        <v>39.61</v>
      </c>
      <c r="AA15" s="155">
        <v>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>
        <v>419335</v>
      </c>
      <c r="I18" s="82"/>
      <c r="J18" s="82">
        <v>419335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419335</v>
      </c>
      <c r="X18" s="82"/>
      <c r="Y18" s="82">
        <v>419335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16596000</v>
      </c>
      <c r="F36" s="60">
        <f t="shared" si="4"/>
        <v>16596000</v>
      </c>
      <c r="G36" s="60">
        <f t="shared" si="4"/>
        <v>0</v>
      </c>
      <c r="H36" s="60">
        <f t="shared" si="4"/>
        <v>1200491</v>
      </c>
      <c r="I36" s="60">
        <f t="shared" si="4"/>
        <v>2128476</v>
      </c>
      <c r="J36" s="60">
        <f t="shared" si="4"/>
        <v>3328967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3328967</v>
      </c>
      <c r="X36" s="60">
        <f t="shared" si="4"/>
        <v>4149000</v>
      </c>
      <c r="Y36" s="60">
        <f t="shared" si="4"/>
        <v>-820033</v>
      </c>
      <c r="Z36" s="140">
        <f aca="true" t="shared" si="5" ref="Z36:Z49">+IF(X36&lt;&gt;0,+(Y36/X36)*100,0)</f>
        <v>-19.764593878042902</v>
      </c>
      <c r="AA36" s="155">
        <f>AA6+AA21</f>
        <v>16596000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1900000</v>
      </c>
      <c r="F37" s="60">
        <f t="shared" si="4"/>
        <v>1900000</v>
      </c>
      <c r="G37" s="60">
        <f t="shared" si="4"/>
        <v>0</v>
      </c>
      <c r="H37" s="60">
        <f t="shared" si="4"/>
        <v>5777</v>
      </c>
      <c r="I37" s="60">
        <f t="shared" si="4"/>
        <v>794820</v>
      </c>
      <c r="J37" s="60">
        <f t="shared" si="4"/>
        <v>800597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800597</v>
      </c>
      <c r="X37" s="60">
        <f t="shared" si="4"/>
        <v>475000</v>
      </c>
      <c r="Y37" s="60">
        <f t="shared" si="4"/>
        <v>325597</v>
      </c>
      <c r="Z37" s="140">
        <f t="shared" si="5"/>
        <v>68.54673684210526</v>
      </c>
      <c r="AA37" s="155">
        <f>AA7+AA22</f>
        <v>1900000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2252558</v>
      </c>
      <c r="H40" s="60">
        <f t="shared" si="4"/>
        <v>0</v>
      </c>
      <c r="I40" s="60">
        <f t="shared" si="4"/>
        <v>0</v>
      </c>
      <c r="J40" s="60">
        <f t="shared" si="4"/>
        <v>2252558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2252558</v>
      </c>
      <c r="X40" s="60">
        <f t="shared" si="4"/>
        <v>0</v>
      </c>
      <c r="Y40" s="60">
        <f t="shared" si="4"/>
        <v>2252558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18496000</v>
      </c>
      <c r="F41" s="295">
        <f t="shared" si="6"/>
        <v>18496000</v>
      </c>
      <c r="G41" s="295">
        <f t="shared" si="6"/>
        <v>2252558</v>
      </c>
      <c r="H41" s="295">
        <f t="shared" si="6"/>
        <v>1206268</v>
      </c>
      <c r="I41" s="295">
        <f t="shared" si="6"/>
        <v>2923296</v>
      </c>
      <c r="J41" s="295">
        <f t="shared" si="6"/>
        <v>6382122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6382122</v>
      </c>
      <c r="X41" s="295">
        <f t="shared" si="6"/>
        <v>4624000</v>
      </c>
      <c r="Y41" s="295">
        <f t="shared" si="6"/>
        <v>1758122</v>
      </c>
      <c r="Z41" s="296">
        <f t="shared" si="5"/>
        <v>38.02166955017301</v>
      </c>
      <c r="AA41" s="297">
        <f>SUM(AA36:AA40)</f>
        <v>18496000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73896</v>
      </c>
      <c r="I42" s="54">
        <f t="shared" si="7"/>
        <v>332722</v>
      </c>
      <c r="J42" s="54">
        <f t="shared" si="7"/>
        <v>406618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406618</v>
      </c>
      <c r="X42" s="54">
        <f t="shared" si="7"/>
        <v>0</v>
      </c>
      <c r="Y42" s="54">
        <f t="shared" si="7"/>
        <v>406618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700000</v>
      </c>
      <c r="F45" s="54">
        <f t="shared" si="7"/>
        <v>700000</v>
      </c>
      <c r="G45" s="54">
        <f t="shared" si="7"/>
        <v>1386</v>
      </c>
      <c r="H45" s="54">
        <f t="shared" si="7"/>
        <v>12533</v>
      </c>
      <c r="I45" s="54">
        <f t="shared" si="7"/>
        <v>230401</v>
      </c>
      <c r="J45" s="54">
        <f t="shared" si="7"/>
        <v>244320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244320</v>
      </c>
      <c r="X45" s="54">
        <f t="shared" si="7"/>
        <v>175000</v>
      </c>
      <c r="Y45" s="54">
        <f t="shared" si="7"/>
        <v>69320</v>
      </c>
      <c r="Z45" s="184">
        <f t="shared" si="5"/>
        <v>39.61142857142857</v>
      </c>
      <c r="AA45" s="130">
        <f t="shared" si="8"/>
        <v>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419335</v>
      </c>
      <c r="I48" s="54">
        <f t="shared" si="7"/>
        <v>0</v>
      </c>
      <c r="J48" s="54">
        <f t="shared" si="7"/>
        <v>419335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419335</v>
      </c>
      <c r="X48" s="54">
        <f t="shared" si="7"/>
        <v>0</v>
      </c>
      <c r="Y48" s="54">
        <f t="shared" si="7"/>
        <v>419335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19196000</v>
      </c>
      <c r="F49" s="220">
        <f t="shared" si="9"/>
        <v>19196000</v>
      </c>
      <c r="G49" s="220">
        <f t="shared" si="9"/>
        <v>2253944</v>
      </c>
      <c r="H49" s="220">
        <f t="shared" si="9"/>
        <v>1712032</v>
      </c>
      <c r="I49" s="220">
        <f t="shared" si="9"/>
        <v>3486419</v>
      </c>
      <c r="J49" s="220">
        <f t="shared" si="9"/>
        <v>7452395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7452395</v>
      </c>
      <c r="X49" s="220">
        <f t="shared" si="9"/>
        <v>4799000</v>
      </c>
      <c r="Y49" s="220">
        <f t="shared" si="9"/>
        <v>2653395</v>
      </c>
      <c r="Z49" s="221">
        <f t="shared" si="5"/>
        <v>55.29058137111898</v>
      </c>
      <c r="AA49" s="222">
        <f>SUM(AA41:AA48)</f>
        <v>19196000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11075</v>
      </c>
      <c r="H51" s="54">
        <f t="shared" si="10"/>
        <v>0</v>
      </c>
      <c r="I51" s="54">
        <f t="shared" si="10"/>
        <v>0</v>
      </c>
      <c r="J51" s="54">
        <f t="shared" si="10"/>
        <v>11075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11075</v>
      </c>
      <c r="X51" s="54">
        <f t="shared" si="10"/>
        <v>0</v>
      </c>
      <c r="Y51" s="54">
        <f t="shared" si="10"/>
        <v>11075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11075</v>
      </c>
      <c r="H61" s="60"/>
      <c r="I61" s="60"/>
      <c r="J61" s="60">
        <v>11075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11075</v>
      </c>
      <c r="X61" s="60"/>
      <c r="Y61" s="60">
        <v>11075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>
        <v>192364</v>
      </c>
      <c r="J66" s="275">
        <v>192364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192364</v>
      </c>
      <c r="X66" s="275"/>
      <c r="Y66" s="275">
        <v>192364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125290</v>
      </c>
      <c r="H68" s="60">
        <v>254887</v>
      </c>
      <c r="I68" s="60"/>
      <c r="J68" s="60">
        <v>380177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380177</v>
      </c>
      <c r="X68" s="60"/>
      <c r="Y68" s="60">
        <v>380177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125290</v>
      </c>
      <c r="H69" s="220">
        <f t="shared" si="12"/>
        <v>254887</v>
      </c>
      <c r="I69" s="220">
        <f t="shared" si="12"/>
        <v>192364</v>
      </c>
      <c r="J69" s="220">
        <f t="shared" si="12"/>
        <v>572541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572541</v>
      </c>
      <c r="X69" s="220">
        <f t="shared" si="12"/>
        <v>0</v>
      </c>
      <c r="Y69" s="220">
        <f t="shared" si="12"/>
        <v>572541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18496000</v>
      </c>
      <c r="F5" s="358">
        <f t="shared" si="0"/>
        <v>18496000</v>
      </c>
      <c r="G5" s="358">
        <f t="shared" si="0"/>
        <v>2252558</v>
      </c>
      <c r="H5" s="356">
        <f t="shared" si="0"/>
        <v>1206268</v>
      </c>
      <c r="I5" s="356">
        <f t="shared" si="0"/>
        <v>2923296</v>
      </c>
      <c r="J5" s="358">
        <f t="shared" si="0"/>
        <v>6382122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6382122</v>
      </c>
      <c r="X5" s="356">
        <f t="shared" si="0"/>
        <v>4624000</v>
      </c>
      <c r="Y5" s="358">
        <f t="shared" si="0"/>
        <v>1758122</v>
      </c>
      <c r="Z5" s="359">
        <f>+IF(X5&lt;&gt;0,+(Y5/X5)*100,0)</f>
        <v>38.02166955017301</v>
      </c>
      <c r="AA5" s="360">
        <f>+AA6+AA8+AA11+AA13+AA15</f>
        <v>18496000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16596000</v>
      </c>
      <c r="F6" s="59">
        <f t="shared" si="1"/>
        <v>16596000</v>
      </c>
      <c r="G6" s="59">
        <f t="shared" si="1"/>
        <v>0</v>
      </c>
      <c r="H6" s="60">
        <f t="shared" si="1"/>
        <v>1200491</v>
      </c>
      <c r="I6" s="60">
        <f t="shared" si="1"/>
        <v>2128476</v>
      </c>
      <c r="J6" s="59">
        <f t="shared" si="1"/>
        <v>3328967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3328967</v>
      </c>
      <c r="X6" s="60">
        <f t="shared" si="1"/>
        <v>4149000</v>
      </c>
      <c r="Y6" s="59">
        <f t="shared" si="1"/>
        <v>-820033</v>
      </c>
      <c r="Z6" s="61">
        <f>+IF(X6&lt;&gt;0,+(Y6/X6)*100,0)</f>
        <v>-19.764593878042902</v>
      </c>
      <c r="AA6" s="62">
        <f t="shared" si="1"/>
        <v>16596000</v>
      </c>
    </row>
    <row r="7" spans="1:27" ht="13.5">
      <c r="A7" s="291" t="s">
        <v>228</v>
      </c>
      <c r="B7" s="142"/>
      <c r="C7" s="60"/>
      <c r="D7" s="340"/>
      <c r="E7" s="60">
        <v>16596000</v>
      </c>
      <c r="F7" s="59">
        <v>16596000</v>
      </c>
      <c r="G7" s="59"/>
      <c r="H7" s="60">
        <v>1200491</v>
      </c>
      <c r="I7" s="60">
        <v>2128476</v>
      </c>
      <c r="J7" s="59">
        <v>3328967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3328967</v>
      </c>
      <c r="X7" s="60">
        <v>4149000</v>
      </c>
      <c r="Y7" s="59">
        <v>-820033</v>
      </c>
      <c r="Z7" s="61">
        <v>-19.76</v>
      </c>
      <c r="AA7" s="62">
        <v>16596000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1900000</v>
      </c>
      <c r="F8" s="59">
        <f t="shared" si="2"/>
        <v>1900000</v>
      </c>
      <c r="G8" s="59">
        <f t="shared" si="2"/>
        <v>0</v>
      </c>
      <c r="H8" s="60">
        <f t="shared" si="2"/>
        <v>5777</v>
      </c>
      <c r="I8" s="60">
        <f t="shared" si="2"/>
        <v>794820</v>
      </c>
      <c r="J8" s="59">
        <f t="shared" si="2"/>
        <v>800597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800597</v>
      </c>
      <c r="X8" s="60">
        <f t="shared" si="2"/>
        <v>475000</v>
      </c>
      <c r="Y8" s="59">
        <f t="shared" si="2"/>
        <v>325597</v>
      </c>
      <c r="Z8" s="61">
        <f>+IF(X8&lt;&gt;0,+(Y8/X8)*100,0)</f>
        <v>68.54673684210526</v>
      </c>
      <c r="AA8" s="62">
        <f>SUM(AA9:AA10)</f>
        <v>1900000</v>
      </c>
    </row>
    <row r="9" spans="1:27" ht="13.5">
      <c r="A9" s="291" t="s">
        <v>229</v>
      </c>
      <c r="B9" s="142"/>
      <c r="C9" s="60"/>
      <c r="D9" s="340"/>
      <c r="E9" s="60">
        <v>1900000</v>
      </c>
      <c r="F9" s="59">
        <v>1900000</v>
      </c>
      <c r="G9" s="59"/>
      <c r="H9" s="60">
        <v>5777</v>
      </c>
      <c r="I9" s="60">
        <v>794820</v>
      </c>
      <c r="J9" s="59">
        <v>800597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800597</v>
      </c>
      <c r="X9" s="60">
        <v>475000</v>
      </c>
      <c r="Y9" s="59">
        <v>325597</v>
      </c>
      <c r="Z9" s="61">
        <v>68.55</v>
      </c>
      <c r="AA9" s="62">
        <v>1900000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2252558</v>
      </c>
      <c r="H15" s="60">
        <f t="shared" si="5"/>
        <v>0</v>
      </c>
      <c r="I15" s="60">
        <f t="shared" si="5"/>
        <v>0</v>
      </c>
      <c r="J15" s="59">
        <f t="shared" si="5"/>
        <v>2252558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2252558</v>
      </c>
      <c r="X15" s="60">
        <f t="shared" si="5"/>
        <v>0</v>
      </c>
      <c r="Y15" s="59">
        <f t="shared" si="5"/>
        <v>2252558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>
        <v>2252558</v>
      </c>
      <c r="H16" s="60"/>
      <c r="I16" s="60"/>
      <c r="J16" s="59">
        <v>2252558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2252558</v>
      </c>
      <c r="X16" s="60"/>
      <c r="Y16" s="59">
        <v>2252558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73896</v>
      </c>
      <c r="I22" s="343">
        <f t="shared" si="6"/>
        <v>332722</v>
      </c>
      <c r="J22" s="345">
        <f t="shared" si="6"/>
        <v>406618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406618</v>
      </c>
      <c r="X22" s="343">
        <f t="shared" si="6"/>
        <v>0</v>
      </c>
      <c r="Y22" s="345">
        <f t="shared" si="6"/>
        <v>406618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73896</v>
      </c>
      <c r="I25" s="60">
        <v>73896</v>
      </c>
      <c r="J25" s="59">
        <v>147792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147792</v>
      </c>
      <c r="X25" s="60"/>
      <c r="Y25" s="59">
        <v>147792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258826</v>
      </c>
      <c r="J32" s="59">
        <v>258826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258826</v>
      </c>
      <c r="X32" s="60"/>
      <c r="Y32" s="59">
        <v>258826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700000</v>
      </c>
      <c r="F40" s="345">
        <f t="shared" si="9"/>
        <v>700000</v>
      </c>
      <c r="G40" s="345">
        <f t="shared" si="9"/>
        <v>1386</v>
      </c>
      <c r="H40" s="343">
        <f t="shared" si="9"/>
        <v>12533</v>
      </c>
      <c r="I40" s="343">
        <f t="shared" si="9"/>
        <v>230401</v>
      </c>
      <c r="J40" s="345">
        <f t="shared" si="9"/>
        <v>244320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244320</v>
      </c>
      <c r="X40" s="343">
        <f t="shared" si="9"/>
        <v>175000</v>
      </c>
      <c r="Y40" s="345">
        <f t="shared" si="9"/>
        <v>69320</v>
      </c>
      <c r="Z40" s="336">
        <f>+IF(X40&lt;&gt;0,+(Y40/X40)*100,0)</f>
        <v>39.61142857142857</v>
      </c>
      <c r="AA40" s="350">
        <f>SUM(AA41:AA49)</f>
        <v>700000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600000</v>
      </c>
      <c r="F44" s="53">
        <v>600000</v>
      </c>
      <c r="G44" s="53"/>
      <c r="H44" s="54">
        <v>4002</v>
      </c>
      <c r="I44" s="54">
        <v>230401</v>
      </c>
      <c r="J44" s="53">
        <v>234403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234403</v>
      </c>
      <c r="X44" s="54">
        <v>150000</v>
      </c>
      <c r="Y44" s="53">
        <v>84403</v>
      </c>
      <c r="Z44" s="94">
        <v>56.27</v>
      </c>
      <c r="AA44" s="95">
        <v>600000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>
        <v>8531</v>
      </c>
      <c r="I48" s="54"/>
      <c r="J48" s="53">
        <v>8531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8531</v>
      </c>
      <c r="X48" s="54"/>
      <c r="Y48" s="53">
        <v>8531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>
        <v>1386</v>
      </c>
      <c r="H49" s="54"/>
      <c r="I49" s="54"/>
      <c r="J49" s="53">
        <v>1386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1386</v>
      </c>
      <c r="X49" s="54">
        <v>25000</v>
      </c>
      <c r="Y49" s="53">
        <v>-23614</v>
      </c>
      <c r="Z49" s="94">
        <v>-94.46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419335</v>
      </c>
      <c r="I57" s="343">
        <f t="shared" si="13"/>
        <v>0</v>
      </c>
      <c r="J57" s="345">
        <f t="shared" si="13"/>
        <v>419335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419335</v>
      </c>
      <c r="X57" s="343">
        <f t="shared" si="13"/>
        <v>0</v>
      </c>
      <c r="Y57" s="345">
        <f t="shared" si="13"/>
        <v>419335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>
        <v>419335</v>
      </c>
      <c r="I58" s="60"/>
      <c r="J58" s="59">
        <v>419335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419335</v>
      </c>
      <c r="X58" s="60"/>
      <c r="Y58" s="59">
        <v>419335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19196000</v>
      </c>
      <c r="F60" s="264">
        <f t="shared" si="14"/>
        <v>19196000</v>
      </c>
      <c r="G60" s="264">
        <f t="shared" si="14"/>
        <v>2253944</v>
      </c>
      <c r="H60" s="219">
        <f t="shared" si="14"/>
        <v>1712032</v>
      </c>
      <c r="I60" s="219">
        <f t="shared" si="14"/>
        <v>3486419</v>
      </c>
      <c r="J60" s="264">
        <f t="shared" si="14"/>
        <v>7452395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7452395</v>
      </c>
      <c r="X60" s="219">
        <f t="shared" si="14"/>
        <v>4799000</v>
      </c>
      <c r="Y60" s="264">
        <f t="shared" si="14"/>
        <v>2653395</v>
      </c>
      <c r="Z60" s="337">
        <f>+IF(X60&lt;&gt;0,+(Y60/X60)*100,0)</f>
        <v>55.29058137111898</v>
      </c>
      <c r="AA60" s="232">
        <f>+AA57+AA54+AA51+AA40+AA37+AA34+AA22+AA5</f>
        <v>19196000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2013-11-05T07:57:34Z</dcterms:created>
  <dcterms:modified xsi:type="dcterms:W3CDTF">2013-11-05T07:57:37Z</dcterms:modified>
  <cp:category/>
  <cp:version/>
  <cp:contentType/>
  <cp:contentStatus/>
</cp:coreProperties>
</file>