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<sst xmlns="http://schemas.openxmlformats.org/spreadsheetml/2006/main" count="855" uniqueCount="302">
  <si>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Elundini(EC141)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</si>
  <si>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</si>
  <si>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</si>
  <si>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</si>
  <si>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</si>
  <si>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</si>
  <si>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</si>
  <si>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</si>
  <si>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</si>
  <si>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</si>
  <si>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</si>
  <si>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</si>
  <si>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</si>
  <si>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</si>
  <si>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</si>
  <si>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</si>
  <si>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</si>
  <si>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</si>
  <si>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</si>
  <si>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</si>
  <si>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</si>
  <si>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</si>
  <si>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</si>
  <si>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</si>
  <si>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</si>
  <si>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</si>
  <si>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</si>
  <si>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</si>
  <si>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</si>
  <si>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</si>
  <si>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</si>
  <si>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</si>
  <si>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</si>
  <si>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</si>
  <si>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</si>
  <si>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</si>
  <si>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</si>
  <si>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</si>
  <si>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</si>
  <si>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</si>
  <si>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</si>
  <si>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</si>
  <si>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</si>
  <si>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</si>
  <si>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</si>
  <si>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</si>
  <si>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</si>
  <si>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</si>
  <si>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</si>
  <si>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</si>
  <si>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</si>
  <si>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</si>
  <si>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</si>
  <si>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</si>
  <si>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</si>
  <si>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</si>
  <si>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</si>
  <si>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</si>
  <si>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</si>
  <si>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</si>
  <si>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</si>
  <si>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</si>
  <si>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</si>
  <si>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</si>
  <si>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</si>
  <si>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</si>
  <si>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</si>
  <si>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</si>
  <si>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</si>
  <si>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</si>
  <si>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Elundini(EC141)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</si>
  <si>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</si>
  <si>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</si>
  <si>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</si>
  <si>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</si>
  <si>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</si>
  <si>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</si>
  <si>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</si>
  <si>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</si>
  <si>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</si>
  <si>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</si>
  <si>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</si>
  <si>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</si>
  <si>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</si>
  <si>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</si>
  <si>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</si>
  <si>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</si>
  <si>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</si>
  <si>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</si>
  <si>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</si>
  <si>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</si>
  <si>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</si>
  <si>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</si>
  <si>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</si>
  <si>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</si>
  <si>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</si>
  <si>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</si>
  <si>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</si>
  <si>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</si>
  <si>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</si>
  <si>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Elundini(EC141)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</si>
  <si>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</si>
  <si>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</si>
  <si>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</si>
  <si>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</si>
  <si>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</si>
  <si>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</si>
  <si>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</si>
  <si>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</si>
  <si>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</si>
  <si>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</si>
  <si>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</si>
  <si>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</si>
  <si>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</si>
  <si>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</si>
  <si>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</si>
  <si>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</si>
  <si>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</si>
  <si>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</si>
  <si>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</si>
  <si>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</si>
  <si>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</si>
  <si>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</si>
  <si>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</si>
  <si>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</si>
  <si>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</si>
  <si>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</si>
  <si>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</si>
  <si>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</si>
  <si>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Elundini(EC141)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</si>
  <si>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</si>
  <si>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</si>
  <si>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</si>
  <si>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</si>
  <si>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</si>
  <si>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</si>
  <si>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</si>
  <si>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</si>
  <si>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</si>
  <si>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</si>
  <si>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Elundini(EC141)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</si>
  <si>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</si>
  <si>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</si>
  <si>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</si>
  <si>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</si>
  <si>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</si>
  <si>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</si>
  <si>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</si>
  <si>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</si>
  <si>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</si>
  <si>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</si>
  <si>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</si>
  <si>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</si>
  <si>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</si>
  <si>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</si>
  <si>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</si>
  <si>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</si>
  <si>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</si>
  <si>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</si>
  <si>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</si>
  <si>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</si>
  <si>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</si>
  <si>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</si>
  <si>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</si>
  <si>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</si>
  <si>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</si>
  <si>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</si>
  <si>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</si>
  <si>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</si>
  <si>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</si>
  <si>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</si>
  <si>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</si>
  <si>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</si>
  <si>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</si>
  <si>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Elundini(EC141)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</si>
  <si>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</si>
  <si>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</si>
  <si>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</si>
  <si>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</si>
  <si>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</si>
  <si>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</si>
  <si>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</si>
  <si>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</si>
  <si>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</si>
  <si>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</si>
  <si>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</si>
  <si>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</si>
  <si>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</si>
  <si>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</si>
  <si>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</si>
  <si>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</si>
  <si>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</si>
  <si>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</si>
  <si>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</si>
  <si>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</si>
  <si>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</si>
  <si>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</si>
  <si>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</si>
  <si>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</si>
  <si>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</si>
  <si>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</si>
  <si>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Elundini(EC141)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</si>
  <si>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</si>
  <si>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</si>
  <si>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</si>
  <si>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</si>
  <si>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</si>
  <si>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</si>
  <si>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</si>
  <si>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</si>
  <si>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</si>
  <si>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</si>
  <si>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</si>
  <si>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</si>
  <si>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</si>
  <si>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</si>
  <si>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</si>
  <si>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</si>
  <si>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</si>
  <si>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</si>
  <si>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</si>
  <si>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</si>
  <si>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</si>
  <si>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</si>
  <si>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</si>
  <si>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</si>
  <si>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Elundini(EC141)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</si>
  <si>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</si>
  <si>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</si>
  <si>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</si>
  <si>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</si>
  <si>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</si>
  <si>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</si>
  <si>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</si>
  <si>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</si>
  <si>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</si>
  <si>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</si>
  <si>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</si>
  <si>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</si>
  <si>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</si>
  <si>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</si>
  <si>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</si>
  <si>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</si>
  <si>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</si>
  <si>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</si>
  <si>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</si>
  <si>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</si>
  <si>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</si>
  <si>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</si>
  <si>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</si>
  <si>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</si>
  <si>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</si>
  <si>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</si>
  <si>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</si>
  <si>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</si>
  <si>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</si>
  <si>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</si>
  <si>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</si>
  <si>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</si>
  <si>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</si>
  <si>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</si>
  <si>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</si>
  <si>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Elundini(EC141)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</si>
  <si>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</si>
  <si>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</si>
  <si>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Elundini(EC141)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</si>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</sst>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14126128</v>
      </c>
      <c r="C5" s="19">
        <v>0</v>
      </c>
      <c r="D5" s="59">
        <v>13670000</v>
      </c>
      <c r="E5" s="60">
        <v>13670000</v>
      </c>
      <c r="F5" s="60">
        <v>15846914</v>
      </c>
      <c r="G5" s="60">
        <v>-217189</v>
      </c>
      <c r="H5" s="60">
        <v>-107424</v>
      </c>
      <c r="I5" s="60">
        <v>15522301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15522301</v>
      </c>
      <c r="W5" s="60">
        <v>3417500</v>
      </c>
      <c r="X5" s="60">
        <v>12104801</v>
      </c>
      <c r="Y5" s="61">
        <v>354.2</v>
      </c>
      <c r="Z5" s="62">
        <v>13670000</v>
      </c>
    </row>
    <row r="6" spans="1:26" ht="13.5">
      <c r="A6" s="58" t="s">
        <v>32</v>
      </c>
      <c r="B6" s="19">
        <v>18335328</v>
      </c>
      <c r="C6" s="19">
        <v>0</v>
      </c>
      <c r="D6" s="59">
        <v>21409648</v>
      </c>
      <c r="E6" s="60">
        <v>21409648</v>
      </c>
      <c r="F6" s="60">
        <v>3447339</v>
      </c>
      <c r="G6" s="60">
        <v>3304915</v>
      </c>
      <c r="H6" s="60">
        <v>3244582</v>
      </c>
      <c r="I6" s="60">
        <v>9996836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9996836</v>
      </c>
      <c r="W6" s="60">
        <v>5352412</v>
      </c>
      <c r="X6" s="60">
        <v>4644424</v>
      </c>
      <c r="Y6" s="61">
        <v>86.77</v>
      </c>
      <c r="Z6" s="62">
        <v>21409648</v>
      </c>
    </row>
    <row r="7" spans="1:26" ht="13.5">
      <c r="A7" s="58" t="s">
        <v>33</v>
      </c>
      <c r="B7" s="19">
        <v>1833624</v>
      </c>
      <c r="C7" s="19">
        <v>0</v>
      </c>
      <c r="D7" s="59">
        <v>1848213</v>
      </c>
      <c r="E7" s="60">
        <v>1848213</v>
      </c>
      <c r="F7" s="60">
        <v>0</v>
      </c>
      <c r="G7" s="60">
        <v>171910</v>
      </c>
      <c r="H7" s="60">
        <v>159930</v>
      </c>
      <c r="I7" s="60">
        <v>331840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331840</v>
      </c>
      <c r="W7" s="60">
        <v>462053</v>
      </c>
      <c r="X7" s="60">
        <v>-130213</v>
      </c>
      <c r="Y7" s="61">
        <v>-28.18</v>
      </c>
      <c r="Z7" s="62">
        <v>1848213</v>
      </c>
    </row>
    <row r="8" spans="1:26" ht="13.5">
      <c r="A8" s="58" t="s">
        <v>34</v>
      </c>
      <c r="B8" s="19">
        <v>81474558</v>
      </c>
      <c r="C8" s="19">
        <v>0</v>
      </c>
      <c r="D8" s="59">
        <v>89165000</v>
      </c>
      <c r="E8" s="60">
        <v>89165000</v>
      </c>
      <c r="F8" s="60">
        <v>35261000</v>
      </c>
      <c r="G8" s="60">
        <v>0</v>
      </c>
      <c r="H8" s="60">
        <v>0</v>
      </c>
      <c r="I8" s="60">
        <v>35261000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35261000</v>
      </c>
      <c r="W8" s="60">
        <v>22291250</v>
      </c>
      <c r="X8" s="60">
        <v>12969750</v>
      </c>
      <c r="Y8" s="61">
        <v>58.18</v>
      </c>
      <c r="Z8" s="62">
        <v>89165000</v>
      </c>
    </row>
    <row r="9" spans="1:26" ht="13.5">
      <c r="A9" s="58" t="s">
        <v>35</v>
      </c>
      <c r="B9" s="19">
        <v>9078969</v>
      </c>
      <c r="C9" s="19">
        <v>0</v>
      </c>
      <c r="D9" s="59">
        <v>37158139</v>
      </c>
      <c r="E9" s="60">
        <v>37158139</v>
      </c>
      <c r="F9" s="60">
        <v>210736</v>
      </c>
      <c r="G9" s="60">
        <v>707733</v>
      </c>
      <c r="H9" s="60">
        <v>481166</v>
      </c>
      <c r="I9" s="60">
        <v>1399635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1399635</v>
      </c>
      <c r="W9" s="60">
        <v>9289535</v>
      </c>
      <c r="X9" s="60">
        <v>-7889900</v>
      </c>
      <c r="Y9" s="61">
        <v>-84.93</v>
      </c>
      <c r="Z9" s="62">
        <v>37158139</v>
      </c>
    </row>
    <row r="10" spans="1:26" ht="25.5">
      <c r="A10" s="63" t="s">
        <v>277</v>
      </c>
      <c r="B10" s="64">
        <f>SUM(B5:B9)</f>
        <v>124848607</v>
      </c>
      <c r="C10" s="64">
        <f>SUM(C5:C9)</f>
        <v>0</v>
      </c>
      <c r="D10" s="65">
        <f aca="true" t="shared" si="0" ref="D10:Z10">SUM(D5:D9)</f>
        <v>163251000</v>
      </c>
      <c r="E10" s="66">
        <f t="shared" si="0"/>
        <v>163251000</v>
      </c>
      <c r="F10" s="66">
        <f t="shared" si="0"/>
        <v>54765989</v>
      </c>
      <c r="G10" s="66">
        <f t="shared" si="0"/>
        <v>3967369</v>
      </c>
      <c r="H10" s="66">
        <f t="shared" si="0"/>
        <v>3778254</v>
      </c>
      <c r="I10" s="66">
        <f t="shared" si="0"/>
        <v>62511612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62511612</v>
      </c>
      <c r="W10" s="66">
        <f t="shared" si="0"/>
        <v>40812750</v>
      </c>
      <c r="X10" s="66">
        <f t="shared" si="0"/>
        <v>21698862</v>
      </c>
      <c r="Y10" s="67">
        <f>+IF(W10&lt;&gt;0,(X10/W10)*100,0)</f>
        <v>53.16687064704044</v>
      </c>
      <c r="Z10" s="68">
        <f t="shared" si="0"/>
        <v>163251000</v>
      </c>
    </row>
    <row r="11" spans="1:26" ht="13.5">
      <c r="A11" s="58" t="s">
        <v>37</v>
      </c>
      <c r="B11" s="19">
        <v>48673026</v>
      </c>
      <c r="C11" s="19">
        <v>0</v>
      </c>
      <c r="D11" s="59">
        <v>54269000</v>
      </c>
      <c r="E11" s="60">
        <v>54269000</v>
      </c>
      <c r="F11" s="60">
        <v>4319898</v>
      </c>
      <c r="G11" s="60">
        <v>5071418</v>
      </c>
      <c r="H11" s="60">
        <v>4437915</v>
      </c>
      <c r="I11" s="60">
        <v>13829231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13829231</v>
      </c>
      <c r="W11" s="60">
        <v>13567250</v>
      </c>
      <c r="X11" s="60">
        <v>261981</v>
      </c>
      <c r="Y11" s="61">
        <v>1.93</v>
      </c>
      <c r="Z11" s="62">
        <v>54269000</v>
      </c>
    </row>
    <row r="12" spans="1:26" ht="13.5">
      <c r="A12" s="58" t="s">
        <v>38</v>
      </c>
      <c r="B12" s="19">
        <v>8429575</v>
      </c>
      <c r="C12" s="19">
        <v>0</v>
      </c>
      <c r="D12" s="59">
        <v>9221336</v>
      </c>
      <c r="E12" s="60">
        <v>9221336</v>
      </c>
      <c r="F12" s="60">
        <v>701064</v>
      </c>
      <c r="G12" s="60">
        <v>15742</v>
      </c>
      <c r="H12" s="60">
        <v>776672</v>
      </c>
      <c r="I12" s="60">
        <v>1493478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1493478</v>
      </c>
      <c r="W12" s="60">
        <v>2305334</v>
      </c>
      <c r="X12" s="60">
        <v>-811856</v>
      </c>
      <c r="Y12" s="61">
        <v>-35.22</v>
      </c>
      <c r="Z12" s="62">
        <v>9221336</v>
      </c>
    </row>
    <row r="13" spans="1:26" ht="13.5">
      <c r="A13" s="58" t="s">
        <v>278</v>
      </c>
      <c r="B13" s="19">
        <v>29863262</v>
      </c>
      <c r="C13" s="19">
        <v>0</v>
      </c>
      <c r="D13" s="59">
        <v>8220000</v>
      </c>
      <c r="E13" s="60">
        <v>8220000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2055000</v>
      </c>
      <c r="X13" s="60">
        <v>-2055000</v>
      </c>
      <c r="Y13" s="61">
        <v>-100</v>
      </c>
      <c r="Z13" s="62">
        <v>8220000</v>
      </c>
    </row>
    <row r="14" spans="1:26" ht="13.5">
      <c r="A14" s="58" t="s">
        <v>40</v>
      </c>
      <c r="B14" s="19">
        <v>1595024</v>
      </c>
      <c r="C14" s="19">
        <v>0</v>
      </c>
      <c r="D14" s="59">
        <v>188000</v>
      </c>
      <c r="E14" s="60">
        <v>188000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47000</v>
      </c>
      <c r="X14" s="60">
        <v>-47000</v>
      </c>
      <c r="Y14" s="61">
        <v>-100</v>
      </c>
      <c r="Z14" s="62">
        <v>188000</v>
      </c>
    </row>
    <row r="15" spans="1:26" ht="13.5">
      <c r="A15" s="58" t="s">
        <v>41</v>
      </c>
      <c r="B15" s="19">
        <v>19963602</v>
      </c>
      <c r="C15" s="19">
        <v>0</v>
      </c>
      <c r="D15" s="59">
        <v>25809000</v>
      </c>
      <c r="E15" s="60">
        <v>25809000</v>
      </c>
      <c r="F15" s="60">
        <v>2016653</v>
      </c>
      <c r="G15" s="60">
        <v>2380379</v>
      </c>
      <c r="H15" s="60">
        <v>2167015</v>
      </c>
      <c r="I15" s="60">
        <v>6564047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6564047</v>
      </c>
      <c r="W15" s="60">
        <v>6452250</v>
      </c>
      <c r="X15" s="60">
        <v>111797</v>
      </c>
      <c r="Y15" s="61">
        <v>1.73</v>
      </c>
      <c r="Z15" s="62">
        <v>25809000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61653046</v>
      </c>
      <c r="C17" s="19">
        <v>0</v>
      </c>
      <c r="D17" s="59">
        <v>62720000</v>
      </c>
      <c r="E17" s="60">
        <v>62720000</v>
      </c>
      <c r="F17" s="60">
        <v>3215397</v>
      </c>
      <c r="G17" s="60">
        <v>2967459</v>
      </c>
      <c r="H17" s="60">
        <v>4904022</v>
      </c>
      <c r="I17" s="60">
        <v>11086878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11086878</v>
      </c>
      <c r="W17" s="60">
        <v>15680000</v>
      </c>
      <c r="X17" s="60">
        <v>-4593122</v>
      </c>
      <c r="Y17" s="61">
        <v>-29.29</v>
      </c>
      <c r="Z17" s="62">
        <v>62720000</v>
      </c>
    </row>
    <row r="18" spans="1:26" ht="13.5">
      <c r="A18" s="70" t="s">
        <v>44</v>
      </c>
      <c r="B18" s="71">
        <f>SUM(B11:B17)</f>
        <v>170177535</v>
      </c>
      <c r="C18" s="71">
        <f>SUM(C11:C17)</f>
        <v>0</v>
      </c>
      <c r="D18" s="72">
        <f aca="true" t="shared" si="1" ref="D18:Z18">SUM(D11:D17)</f>
        <v>160427336</v>
      </c>
      <c r="E18" s="73">
        <f t="shared" si="1"/>
        <v>160427336</v>
      </c>
      <c r="F18" s="73">
        <f t="shared" si="1"/>
        <v>10253012</v>
      </c>
      <c r="G18" s="73">
        <f t="shared" si="1"/>
        <v>10434998</v>
      </c>
      <c r="H18" s="73">
        <f t="shared" si="1"/>
        <v>12285624</v>
      </c>
      <c r="I18" s="73">
        <f t="shared" si="1"/>
        <v>32973634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32973634</v>
      </c>
      <c r="W18" s="73">
        <f t="shared" si="1"/>
        <v>40106834</v>
      </c>
      <c r="X18" s="73">
        <f t="shared" si="1"/>
        <v>-7133200</v>
      </c>
      <c r="Y18" s="67">
        <f>+IF(W18&lt;&gt;0,(X18/W18)*100,0)</f>
        <v>-17.78549760372509</v>
      </c>
      <c r="Z18" s="74">
        <f t="shared" si="1"/>
        <v>160427336</v>
      </c>
    </row>
    <row r="19" spans="1:26" ht="13.5">
      <c r="A19" s="70" t="s">
        <v>45</v>
      </c>
      <c r="B19" s="75">
        <f>+B10-B18</f>
        <v>-45328928</v>
      </c>
      <c r="C19" s="75">
        <f>+C10-C18</f>
        <v>0</v>
      </c>
      <c r="D19" s="76">
        <f aca="true" t="shared" si="2" ref="D19:Z19">+D10-D18</f>
        <v>2823664</v>
      </c>
      <c r="E19" s="77">
        <f t="shared" si="2"/>
        <v>2823664</v>
      </c>
      <c r="F19" s="77">
        <f t="shared" si="2"/>
        <v>44512977</v>
      </c>
      <c r="G19" s="77">
        <f t="shared" si="2"/>
        <v>-6467629</v>
      </c>
      <c r="H19" s="77">
        <f t="shared" si="2"/>
        <v>-8507370</v>
      </c>
      <c r="I19" s="77">
        <f t="shared" si="2"/>
        <v>29537978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29537978</v>
      </c>
      <c r="W19" s="77">
        <f>IF(E10=E18,0,W10-W18)</f>
        <v>705916</v>
      </c>
      <c r="X19" s="77">
        <f t="shared" si="2"/>
        <v>28832062</v>
      </c>
      <c r="Y19" s="78">
        <f>+IF(W19&lt;&gt;0,(X19/W19)*100,0)</f>
        <v>4084.3474294391967</v>
      </c>
      <c r="Z19" s="79">
        <f t="shared" si="2"/>
        <v>2823664</v>
      </c>
    </row>
    <row r="20" spans="1:26" ht="13.5">
      <c r="A20" s="58" t="s">
        <v>46</v>
      </c>
      <c r="B20" s="19">
        <v>30363179</v>
      </c>
      <c r="C20" s="19">
        <v>0</v>
      </c>
      <c r="D20" s="59">
        <v>37848000</v>
      </c>
      <c r="E20" s="60">
        <v>37848000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9462000</v>
      </c>
      <c r="X20" s="60">
        <v>-9462000</v>
      </c>
      <c r="Y20" s="61">
        <v>-100</v>
      </c>
      <c r="Z20" s="62">
        <v>37848000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-14965749</v>
      </c>
      <c r="C22" s="86">
        <f>SUM(C19:C21)</f>
        <v>0</v>
      </c>
      <c r="D22" s="87">
        <f aca="true" t="shared" si="3" ref="D22:Z22">SUM(D19:D21)</f>
        <v>40671664</v>
      </c>
      <c r="E22" s="88">
        <f t="shared" si="3"/>
        <v>40671664</v>
      </c>
      <c r="F22" s="88">
        <f t="shared" si="3"/>
        <v>44512977</v>
      </c>
      <c r="G22" s="88">
        <f t="shared" si="3"/>
        <v>-6467629</v>
      </c>
      <c r="H22" s="88">
        <f t="shared" si="3"/>
        <v>-8507370</v>
      </c>
      <c r="I22" s="88">
        <f t="shared" si="3"/>
        <v>29537978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29537978</v>
      </c>
      <c r="W22" s="88">
        <f t="shared" si="3"/>
        <v>10167916</v>
      </c>
      <c r="X22" s="88">
        <f t="shared" si="3"/>
        <v>19370062</v>
      </c>
      <c r="Y22" s="89">
        <f>+IF(W22&lt;&gt;0,(X22/W22)*100,0)</f>
        <v>190.50179014067385</v>
      </c>
      <c r="Z22" s="90">
        <f t="shared" si="3"/>
        <v>40671664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-14965749</v>
      </c>
      <c r="C24" s="75">
        <f>SUM(C22:C23)</f>
        <v>0</v>
      </c>
      <c r="D24" s="76">
        <f aca="true" t="shared" si="4" ref="D24:Z24">SUM(D22:D23)</f>
        <v>40671664</v>
      </c>
      <c r="E24" s="77">
        <f t="shared" si="4"/>
        <v>40671664</v>
      </c>
      <c r="F24" s="77">
        <f t="shared" si="4"/>
        <v>44512977</v>
      </c>
      <c r="G24" s="77">
        <f t="shared" si="4"/>
        <v>-6467629</v>
      </c>
      <c r="H24" s="77">
        <f t="shared" si="4"/>
        <v>-8507370</v>
      </c>
      <c r="I24" s="77">
        <f t="shared" si="4"/>
        <v>29537978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29537978</v>
      </c>
      <c r="W24" s="77">
        <f t="shared" si="4"/>
        <v>10167916</v>
      </c>
      <c r="X24" s="77">
        <f t="shared" si="4"/>
        <v>19370062</v>
      </c>
      <c r="Y24" s="78">
        <f>+IF(W24&lt;&gt;0,(X24/W24)*100,0)</f>
        <v>190.50179014067385</v>
      </c>
      <c r="Z24" s="79">
        <f t="shared" si="4"/>
        <v>40671664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37421207</v>
      </c>
      <c r="C27" s="22">
        <v>0</v>
      </c>
      <c r="D27" s="99">
        <v>40671667</v>
      </c>
      <c r="E27" s="100">
        <v>40671667</v>
      </c>
      <c r="F27" s="100">
        <v>117562</v>
      </c>
      <c r="G27" s="100">
        <v>494004</v>
      </c>
      <c r="H27" s="100">
        <v>754912</v>
      </c>
      <c r="I27" s="100">
        <v>1366478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1366478</v>
      </c>
      <c r="W27" s="100">
        <v>10167917</v>
      </c>
      <c r="X27" s="100">
        <v>-8801439</v>
      </c>
      <c r="Y27" s="101">
        <v>-86.56</v>
      </c>
      <c r="Z27" s="102">
        <v>40671667</v>
      </c>
    </row>
    <row r="28" spans="1:26" ht="13.5">
      <c r="A28" s="103" t="s">
        <v>46</v>
      </c>
      <c r="B28" s="19">
        <v>31893418</v>
      </c>
      <c r="C28" s="19">
        <v>0</v>
      </c>
      <c r="D28" s="59">
        <v>32506667</v>
      </c>
      <c r="E28" s="60">
        <v>32506667</v>
      </c>
      <c r="F28" s="60">
        <v>47561</v>
      </c>
      <c r="G28" s="60">
        <v>15094</v>
      </c>
      <c r="H28" s="60">
        <v>614438</v>
      </c>
      <c r="I28" s="60">
        <v>677093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677093</v>
      </c>
      <c r="W28" s="60">
        <v>8126667</v>
      </c>
      <c r="X28" s="60">
        <v>-7449574</v>
      </c>
      <c r="Y28" s="61">
        <v>-91.67</v>
      </c>
      <c r="Z28" s="62">
        <v>32506667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5527789</v>
      </c>
      <c r="C31" s="19">
        <v>0</v>
      </c>
      <c r="D31" s="59">
        <v>8165000</v>
      </c>
      <c r="E31" s="60">
        <v>8165000</v>
      </c>
      <c r="F31" s="60">
        <v>70001</v>
      </c>
      <c r="G31" s="60">
        <v>478910</v>
      </c>
      <c r="H31" s="60">
        <v>140474</v>
      </c>
      <c r="I31" s="60">
        <v>689385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689385</v>
      </c>
      <c r="W31" s="60">
        <v>2041250</v>
      </c>
      <c r="X31" s="60">
        <v>-1351865</v>
      </c>
      <c r="Y31" s="61">
        <v>-66.23</v>
      </c>
      <c r="Z31" s="62">
        <v>8165000</v>
      </c>
    </row>
    <row r="32" spans="1:26" ht="13.5">
      <c r="A32" s="70" t="s">
        <v>54</v>
      </c>
      <c r="B32" s="22">
        <f>SUM(B28:B31)</f>
        <v>37421207</v>
      </c>
      <c r="C32" s="22">
        <f>SUM(C28:C31)</f>
        <v>0</v>
      </c>
      <c r="D32" s="99">
        <f aca="true" t="shared" si="5" ref="D32:Z32">SUM(D28:D31)</f>
        <v>40671667</v>
      </c>
      <c r="E32" s="100">
        <f t="shared" si="5"/>
        <v>40671667</v>
      </c>
      <c r="F32" s="100">
        <f t="shared" si="5"/>
        <v>117562</v>
      </c>
      <c r="G32" s="100">
        <f t="shared" si="5"/>
        <v>494004</v>
      </c>
      <c r="H32" s="100">
        <f t="shared" si="5"/>
        <v>754912</v>
      </c>
      <c r="I32" s="100">
        <f t="shared" si="5"/>
        <v>1366478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1366478</v>
      </c>
      <c r="W32" s="100">
        <f t="shared" si="5"/>
        <v>10167917</v>
      </c>
      <c r="X32" s="100">
        <f t="shared" si="5"/>
        <v>-8801439</v>
      </c>
      <c r="Y32" s="101">
        <f>+IF(W32&lt;&gt;0,(X32/W32)*100,0)</f>
        <v>-86.56088557764583</v>
      </c>
      <c r="Z32" s="102">
        <f t="shared" si="5"/>
        <v>40671667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49441864</v>
      </c>
      <c r="C35" s="19">
        <v>0</v>
      </c>
      <c r="D35" s="59">
        <v>66355000</v>
      </c>
      <c r="E35" s="60">
        <v>66355000</v>
      </c>
      <c r="F35" s="60">
        <v>84431600</v>
      </c>
      <c r="G35" s="60">
        <v>127218285</v>
      </c>
      <c r="H35" s="60">
        <v>91794599</v>
      </c>
      <c r="I35" s="60">
        <v>91794599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91794599</v>
      </c>
      <c r="W35" s="60">
        <v>16588750</v>
      </c>
      <c r="X35" s="60">
        <v>75205849</v>
      </c>
      <c r="Y35" s="61">
        <v>453.35</v>
      </c>
      <c r="Z35" s="62">
        <v>66355000</v>
      </c>
    </row>
    <row r="36" spans="1:26" ht="13.5">
      <c r="A36" s="58" t="s">
        <v>57</v>
      </c>
      <c r="B36" s="19">
        <v>352538850</v>
      </c>
      <c r="C36" s="19">
        <v>0</v>
      </c>
      <c r="D36" s="59">
        <v>348334000</v>
      </c>
      <c r="E36" s="60">
        <v>348334000</v>
      </c>
      <c r="F36" s="60">
        <v>355432803</v>
      </c>
      <c r="G36" s="60">
        <v>348069803</v>
      </c>
      <c r="H36" s="60">
        <v>348069803</v>
      </c>
      <c r="I36" s="60">
        <v>348069803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348069803</v>
      </c>
      <c r="W36" s="60">
        <v>87083500</v>
      </c>
      <c r="X36" s="60">
        <v>260986303</v>
      </c>
      <c r="Y36" s="61">
        <v>299.7</v>
      </c>
      <c r="Z36" s="62">
        <v>348334000</v>
      </c>
    </row>
    <row r="37" spans="1:26" ht="13.5">
      <c r="A37" s="58" t="s">
        <v>58</v>
      </c>
      <c r="B37" s="19">
        <v>38615496</v>
      </c>
      <c r="C37" s="19">
        <v>0</v>
      </c>
      <c r="D37" s="59">
        <v>49980000</v>
      </c>
      <c r="E37" s="60">
        <v>49980000</v>
      </c>
      <c r="F37" s="60">
        <v>32224319</v>
      </c>
      <c r="G37" s="60">
        <v>32171649</v>
      </c>
      <c r="H37" s="60">
        <v>32224318</v>
      </c>
      <c r="I37" s="60">
        <v>32224318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32224318</v>
      </c>
      <c r="W37" s="60">
        <v>12495000</v>
      </c>
      <c r="X37" s="60">
        <v>19729318</v>
      </c>
      <c r="Y37" s="61">
        <v>157.9</v>
      </c>
      <c r="Z37" s="62">
        <v>49980000</v>
      </c>
    </row>
    <row r="38" spans="1:26" ht="13.5">
      <c r="A38" s="58" t="s">
        <v>59</v>
      </c>
      <c r="B38" s="19">
        <v>9321244</v>
      </c>
      <c r="C38" s="19">
        <v>0</v>
      </c>
      <c r="D38" s="59">
        <v>8001000</v>
      </c>
      <c r="E38" s="60">
        <v>8001000</v>
      </c>
      <c r="F38" s="60">
        <v>7933767</v>
      </c>
      <c r="G38" s="60">
        <v>7933767</v>
      </c>
      <c r="H38" s="60">
        <v>7933767</v>
      </c>
      <c r="I38" s="60">
        <v>7933767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7933767</v>
      </c>
      <c r="W38" s="60">
        <v>2000250</v>
      </c>
      <c r="X38" s="60">
        <v>5933517</v>
      </c>
      <c r="Y38" s="61">
        <v>296.64</v>
      </c>
      <c r="Z38" s="62">
        <v>8001000</v>
      </c>
    </row>
    <row r="39" spans="1:26" ht="13.5">
      <c r="A39" s="58" t="s">
        <v>60</v>
      </c>
      <c r="B39" s="19">
        <v>354043974</v>
      </c>
      <c r="C39" s="19">
        <v>0</v>
      </c>
      <c r="D39" s="59">
        <v>356708000</v>
      </c>
      <c r="E39" s="60">
        <v>356708000</v>
      </c>
      <c r="F39" s="60">
        <v>399706317</v>
      </c>
      <c r="G39" s="60">
        <v>435182672</v>
      </c>
      <c r="H39" s="60">
        <v>399706317</v>
      </c>
      <c r="I39" s="60">
        <v>399706317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399706317</v>
      </c>
      <c r="W39" s="60">
        <v>89177000</v>
      </c>
      <c r="X39" s="60">
        <v>310529317</v>
      </c>
      <c r="Y39" s="61">
        <v>348.22</v>
      </c>
      <c r="Z39" s="62">
        <v>356708000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26336368</v>
      </c>
      <c r="C42" s="19">
        <v>0</v>
      </c>
      <c r="D42" s="59">
        <v>36431996</v>
      </c>
      <c r="E42" s="60">
        <v>36431996</v>
      </c>
      <c r="F42" s="60">
        <v>41288117</v>
      </c>
      <c r="G42" s="60">
        <v>-5551000</v>
      </c>
      <c r="H42" s="60">
        <v>-6198128</v>
      </c>
      <c r="I42" s="60">
        <v>29538989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29538989</v>
      </c>
      <c r="W42" s="60">
        <v>31344749</v>
      </c>
      <c r="X42" s="60">
        <v>-1805760</v>
      </c>
      <c r="Y42" s="61">
        <v>-5.76</v>
      </c>
      <c r="Z42" s="62">
        <v>36431996</v>
      </c>
    </row>
    <row r="43" spans="1:26" ht="13.5">
      <c r="A43" s="58" t="s">
        <v>63</v>
      </c>
      <c r="B43" s="19">
        <v>-45694894</v>
      </c>
      <c r="C43" s="19">
        <v>0</v>
      </c>
      <c r="D43" s="59">
        <v>-40671996</v>
      </c>
      <c r="E43" s="60">
        <v>-40671996</v>
      </c>
      <c r="F43" s="60">
        <v>-117085</v>
      </c>
      <c r="G43" s="60">
        <v>-494004</v>
      </c>
      <c r="H43" s="60">
        <v>-754911</v>
      </c>
      <c r="I43" s="60">
        <v>-1366000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-1366000</v>
      </c>
      <c r="W43" s="60">
        <v>-10167999</v>
      </c>
      <c r="X43" s="60">
        <v>8801999</v>
      </c>
      <c r="Y43" s="61">
        <v>-86.57</v>
      </c>
      <c r="Z43" s="62">
        <v>-40671996</v>
      </c>
    </row>
    <row r="44" spans="1:26" ht="13.5">
      <c r="A44" s="58" t="s">
        <v>64</v>
      </c>
      <c r="B44" s="19">
        <v>29047</v>
      </c>
      <c r="C44" s="19">
        <v>0</v>
      </c>
      <c r="D44" s="59">
        <v>-69000</v>
      </c>
      <c r="E44" s="60">
        <v>-69000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-69000</v>
      </c>
    </row>
    <row r="45" spans="1:26" ht="13.5">
      <c r="A45" s="70" t="s">
        <v>65</v>
      </c>
      <c r="B45" s="22">
        <v>21690547</v>
      </c>
      <c r="C45" s="22">
        <v>0</v>
      </c>
      <c r="D45" s="99">
        <v>39500000</v>
      </c>
      <c r="E45" s="100">
        <v>39500000</v>
      </c>
      <c r="F45" s="100">
        <v>56726032</v>
      </c>
      <c r="G45" s="100">
        <v>50681028</v>
      </c>
      <c r="H45" s="100">
        <v>43727989</v>
      </c>
      <c r="I45" s="100">
        <v>43727989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43727989</v>
      </c>
      <c r="W45" s="100">
        <v>64985750</v>
      </c>
      <c r="X45" s="100">
        <v>-21257761</v>
      </c>
      <c r="Y45" s="101">
        <v>-32.71</v>
      </c>
      <c r="Z45" s="102">
        <v>39500000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9703280</v>
      </c>
      <c r="C49" s="52">
        <v>0</v>
      </c>
      <c r="D49" s="129">
        <v>28358925</v>
      </c>
      <c r="E49" s="54">
        <v>6870780</v>
      </c>
      <c r="F49" s="54">
        <v>0</v>
      </c>
      <c r="G49" s="54">
        <v>0</v>
      </c>
      <c r="H49" s="54">
        <v>0</v>
      </c>
      <c r="I49" s="54">
        <v>1282953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57808941</v>
      </c>
      <c r="W49" s="54">
        <v>1481395</v>
      </c>
      <c r="X49" s="54">
        <v>73496</v>
      </c>
      <c r="Y49" s="54">
        <v>40511847</v>
      </c>
      <c r="Z49" s="130">
        <v>146091617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390540</v>
      </c>
      <c r="C51" s="52">
        <v>0</v>
      </c>
      <c r="D51" s="129">
        <v>237436</v>
      </c>
      <c r="E51" s="54">
        <v>258420</v>
      </c>
      <c r="F51" s="54">
        <v>0</v>
      </c>
      <c r="G51" s="54">
        <v>0</v>
      </c>
      <c r="H51" s="54">
        <v>0</v>
      </c>
      <c r="I51" s="54">
        <v>31713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385162</v>
      </c>
      <c r="W51" s="54">
        <v>16070</v>
      </c>
      <c r="X51" s="54">
        <v>8601</v>
      </c>
      <c r="Y51" s="54">
        <v>3990812</v>
      </c>
      <c r="Z51" s="130">
        <v>5318754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104.15988621479373</v>
      </c>
      <c r="C58" s="5">
        <f>IF(C67=0,0,+(C76/C67)*100)</f>
        <v>0</v>
      </c>
      <c r="D58" s="6">
        <f aca="true" t="shared" si="6" ref="D58:Z58">IF(D67=0,0,+(D76/D67)*100)</f>
        <v>83.88484643198724</v>
      </c>
      <c r="E58" s="7">
        <f t="shared" si="6"/>
        <v>83.88484643198724</v>
      </c>
      <c r="F58" s="7">
        <f t="shared" si="6"/>
        <v>37.269090466419954</v>
      </c>
      <c r="G58" s="7">
        <f t="shared" si="6"/>
        <v>83.61533850407379</v>
      </c>
      <c r="H58" s="7">
        <f t="shared" si="6"/>
        <v>135.2175112758493</v>
      </c>
      <c r="I58" s="7">
        <f t="shared" si="6"/>
        <v>55.57942072167863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55.57942072167863</v>
      </c>
      <c r="W58" s="7">
        <f t="shared" si="6"/>
        <v>83.8848421118336</v>
      </c>
      <c r="X58" s="7">
        <f t="shared" si="6"/>
        <v>0</v>
      </c>
      <c r="Y58" s="7">
        <f t="shared" si="6"/>
        <v>0</v>
      </c>
      <c r="Z58" s="8">
        <f t="shared" si="6"/>
        <v>83.88484643198724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100.00002926115582</v>
      </c>
      <c r="E59" s="10">
        <f t="shared" si="7"/>
        <v>100.00002926115582</v>
      </c>
      <c r="F59" s="10">
        <f t="shared" si="7"/>
        <v>30.345308872124882</v>
      </c>
      <c r="G59" s="10">
        <f t="shared" si="7"/>
        <v>100</v>
      </c>
      <c r="H59" s="10">
        <f t="shared" si="7"/>
        <v>-1162.7178284182305</v>
      </c>
      <c r="I59" s="10">
        <f t="shared" si="7"/>
        <v>37.62743680849895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37.62743680849895</v>
      </c>
      <c r="W59" s="10">
        <f t="shared" si="7"/>
        <v>100.00002926115582</v>
      </c>
      <c r="X59" s="10">
        <f t="shared" si="7"/>
        <v>0</v>
      </c>
      <c r="Y59" s="10">
        <f t="shared" si="7"/>
        <v>0</v>
      </c>
      <c r="Z59" s="11">
        <f t="shared" si="7"/>
        <v>100.00002926115582</v>
      </c>
    </row>
    <row r="60" spans="1:26" ht="13.5">
      <c r="A60" s="38" t="s">
        <v>32</v>
      </c>
      <c r="B60" s="12">
        <f t="shared" si="7"/>
        <v>108.00629255173402</v>
      </c>
      <c r="C60" s="12">
        <f t="shared" si="7"/>
        <v>0</v>
      </c>
      <c r="D60" s="3">
        <f t="shared" si="7"/>
        <v>88.3059824243724</v>
      </c>
      <c r="E60" s="13">
        <f t="shared" si="7"/>
        <v>88.3059824243724</v>
      </c>
      <c r="F60" s="13">
        <f t="shared" si="7"/>
        <v>70.89270884006476</v>
      </c>
      <c r="G60" s="13">
        <f t="shared" si="7"/>
        <v>89.29557946270933</v>
      </c>
      <c r="H60" s="13">
        <f t="shared" si="7"/>
        <v>100</v>
      </c>
      <c r="I60" s="13">
        <f t="shared" si="7"/>
        <v>86.42371446325618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86.42371446325618</v>
      </c>
      <c r="W60" s="13">
        <f t="shared" si="7"/>
        <v>88.3059824243724</v>
      </c>
      <c r="X60" s="13">
        <f t="shared" si="7"/>
        <v>0</v>
      </c>
      <c r="Y60" s="13">
        <f t="shared" si="7"/>
        <v>0</v>
      </c>
      <c r="Z60" s="14">
        <f t="shared" si="7"/>
        <v>88.3059824243724</v>
      </c>
    </row>
    <row r="61" spans="1:26" ht="13.5">
      <c r="A61" s="39" t="s">
        <v>103</v>
      </c>
      <c r="B61" s="12">
        <f t="shared" si="7"/>
        <v>110.02678170756779</v>
      </c>
      <c r="C61" s="12">
        <f t="shared" si="7"/>
        <v>0</v>
      </c>
      <c r="D61" s="3">
        <f t="shared" si="7"/>
        <v>85.6091724137931</v>
      </c>
      <c r="E61" s="13">
        <f t="shared" si="7"/>
        <v>85.6091724137931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85.6091724137931</v>
      </c>
      <c r="X61" s="13">
        <f t="shared" si="7"/>
        <v>0</v>
      </c>
      <c r="Y61" s="13">
        <f t="shared" si="7"/>
        <v>0</v>
      </c>
      <c r="Z61" s="14">
        <f t="shared" si="7"/>
        <v>85.6091724137931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9.15303016192151</v>
      </c>
      <c r="G62" s="13">
        <f t="shared" si="7"/>
        <v>0</v>
      </c>
      <c r="H62" s="13">
        <f t="shared" si="7"/>
        <v>100</v>
      </c>
      <c r="I62" s="13">
        <f t="shared" si="7"/>
        <v>89.03616248282424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89.03616248282424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331.31097500149633</v>
      </c>
      <c r="G63" s="13">
        <f t="shared" si="7"/>
        <v>8.139888325845364</v>
      </c>
      <c r="H63" s="13">
        <f t="shared" si="7"/>
        <v>100</v>
      </c>
      <c r="I63" s="13">
        <f t="shared" si="7"/>
        <v>37.69163154390208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37.69163154390208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100.00887858485335</v>
      </c>
      <c r="E64" s="13">
        <f t="shared" si="7"/>
        <v>100.00887858485335</v>
      </c>
      <c r="F64" s="13">
        <f t="shared" si="7"/>
        <v>0</v>
      </c>
      <c r="G64" s="13">
        <f t="shared" si="7"/>
        <v>100</v>
      </c>
      <c r="H64" s="13">
        <f t="shared" si="7"/>
        <v>100</v>
      </c>
      <c r="I64" s="13">
        <f t="shared" si="7"/>
        <v>66.71837390748412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66.71837390748412</v>
      </c>
      <c r="W64" s="13">
        <f t="shared" si="7"/>
        <v>100.00887858485335</v>
      </c>
      <c r="X64" s="13">
        <f t="shared" si="7"/>
        <v>0</v>
      </c>
      <c r="Y64" s="13">
        <f t="shared" si="7"/>
        <v>0</v>
      </c>
      <c r="Z64" s="14">
        <f t="shared" si="7"/>
        <v>100.00887858485335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35288946</v>
      </c>
      <c r="C67" s="24"/>
      <c r="D67" s="25">
        <v>38834194</v>
      </c>
      <c r="E67" s="26">
        <v>38834194</v>
      </c>
      <c r="F67" s="26">
        <v>19460381</v>
      </c>
      <c r="G67" s="26">
        <v>3269680</v>
      </c>
      <c r="H67" s="26">
        <v>3323253</v>
      </c>
      <c r="I67" s="26">
        <v>26053314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26053314</v>
      </c>
      <c r="W67" s="26">
        <v>9708549</v>
      </c>
      <c r="X67" s="26"/>
      <c r="Y67" s="25"/>
      <c r="Z67" s="27">
        <v>38834194</v>
      </c>
    </row>
    <row r="68" spans="1:26" ht="13.5" hidden="1">
      <c r="A68" s="37" t="s">
        <v>31</v>
      </c>
      <c r="B68" s="19">
        <v>14126128</v>
      </c>
      <c r="C68" s="19"/>
      <c r="D68" s="20">
        <v>13670000</v>
      </c>
      <c r="E68" s="21">
        <v>13670000</v>
      </c>
      <c r="F68" s="21">
        <v>15846914</v>
      </c>
      <c r="G68" s="21">
        <v>-217189</v>
      </c>
      <c r="H68" s="21">
        <v>-107424</v>
      </c>
      <c r="I68" s="21">
        <v>15522301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15522301</v>
      </c>
      <c r="W68" s="21">
        <v>3417500</v>
      </c>
      <c r="X68" s="21"/>
      <c r="Y68" s="20"/>
      <c r="Z68" s="23">
        <v>13670000</v>
      </c>
    </row>
    <row r="69" spans="1:26" ht="13.5" hidden="1">
      <c r="A69" s="38" t="s">
        <v>32</v>
      </c>
      <c r="B69" s="19">
        <v>18335328</v>
      </c>
      <c r="C69" s="19"/>
      <c r="D69" s="20">
        <v>21409648</v>
      </c>
      <c r="E69" s="21">
        <v>21409648</v>
      </c>
      <c r="F69" s="21">
        <v>3447339</v>
      </c>
      <c r="G69" s="21">
        <v>3304915</v>
      </c>
      <c r="H69" s="21">
        <v>3244582</v>
      </c>
      <c r="I69" s="21">
        <v>9996836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9996836</v>
      </c>
      <c r="W69" s="21">
        <v>5352412</v>
      </c>
      <c r="X69" s="21"/>
      <c r="Y69" s="20"/>
      <c r="Z69" s="23">
        <v>21409648</v>
      </c>
    </row>
    <row r="70" spans="1:26" ht="13.5" hidden="1">
      <c r="A70" s="39" t="s">
        <v>103</v>
      </c>
      <c r="B70" s="19">
        <v>14640590</v>
      </c>
      <c r="C70" s="19"/>
      <c r="D70" s="20">
        <v>17400000</v>
      </c>
      <c r="E70" s="21">
        <v>17400000</v>
      </c>
      <c r="F70" s="21">
        <v>1919745</v>
      </c>
      <c r="G70" s="21">
        <v>1771263</v>
      </c>
      <c r="H70" s="21">
        <v>1668908</v>
      </c>
      <c r="I70" s="21">
        <v>5359916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5359916</v>
      </c>
      <c r="W70" s="21">
        <v>4350000</v>
      </c>
      <c r="X70" s="21"/>
      <c r="Y70" s="20"/>
      <c r="Z70" s="23">
        <v>17400000</v>
      </c>
    </row>
    <row r="71" spans="1:26" ht="13.5" hidden="1">
      <c r="A71" s="39" t="s">
        <v>104</v>
      </c>
      <c r="B71" s="19"/>
      <c r="C71" s="19"/>
      <c r="D71" s="20"/>
      <c r="E71" s="21"/>
      <c r="F71" s="21">
        <v>1095222</v>
      </c>
      <c r="G71" s="21"/>
      <c r="H71" s="21">
        <v>1145581</v>
      </c>
      <c r="I71" s="21">
        <v>2240803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2240803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100246</v>
      </c>
      <c r="G72" s="21">
        <v>1200815</v>
      </c>
      <c r="H72" s="21">
        <v>97130</v>
      </c>
      <c r="I72" s="21">
        <v>1398191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1398191</v>
      </c>
      <c r="W72" s="21"/>
      <c r="X72" s="21"/>
      <c r="Y72" s="20"/>
      <c r="Z72" s="23"/>
    </row>
    <row r="73" spans="1:26" ht="13.5" hidden="1">
      <c r="A73" s="39" t="s">
        <v>106</v>
      </c>
      <c r="B73" s="19">
        <v>3694738</v>
      </c>
      <c r="C73" s="19"/>
      <c r="D73" s="20">
        <v>4009648</v>
      </c>
      <c r="E73" s="21">
        <v>4009648</v>
      </c>
      <c r="F73" s="21">
        <v>332126</v>
      </c>
      <c r="G73" s="21">
        <v>332837</v>
      </c>
      <c r="H73" s="21">
        <v>332963</v>
      </c>
      <c r="I73" s="21">
        <v>997926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997926</v>
      </c>
      <c r="W73" s="21">
        <v>1002412</v>
      </c>
      <c r="X73" s="21"/>
      <c r="Y73" s="20"/>
      <c r="Z73" s="23">
        <v>4009648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2827490</v>
      </c>
      <c r="C75" s="28"/>
      <c r="D75" s="29">
        <v>3754546</v>
      </c>
      <c r="E75" s="30">
        <v>3754546</v>
      </c>
      <c r="F75" s="30">
        <v>166128</v>
      </c>
      <c r="G75" s="30">
        <v>181954</v>
      </c>
      <c r="H75" s="30">
        <v>186095</v>
      </c>
      <c r="I75" s="30">
        <v>534177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534177</v>
      </c>
      <c r="W75" s="30">
        <v>938637</v>
      </c>
      <c r="X75" s="30"/>
      <c r="Y75" s="29"/>
      <c r="Z75" s="31">
        <v>3754546</v>
      </c>
    </row>
    <row r="76" spans="1:26" ht="13.5" hidden="1">
      <c r="A76" s="42" t="s">
        <v>286</v>
      </c>
      <c r="B76" s="32">
        <v>36756926</v>
      </c>
      <c r="C76" s="32"/>
      <c r="D76" s="33">
        <v>32576004</v>
      </c>
      <c r="E76" s="34">
        <v>32576004</v>
      </c>
      <c r="F76" s="34">
        <v>7252707</v>
      </c>
      <c r="G76" s="34">
        <v>2733954</v>
      </c>
      <c r="H76" s="34">
        <v>4493620</v>
      </c>
      <c r="I76" s="34">
        <v>14480281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14480281</v>
      </c>
      <c r="W76" s="34">
        <v>8144001</v>
      </c>
      <c r="X76" s="34"/>
      <c r="Y76" s="33"/>
      <c r="Z76" s="35">
        <v>32576004</v>
      </c>
    </row>
    <row r="77" spans="1:26" ht="13.5" hidden="1">
      <c r="A77" s="37" t="s">
        <v>31</v>
      </c>
      <c r="B77" s="19">
        <v>14126128</v>
      </c>
      <c r="C77" s="19"/>
      <c r="D77" s="20">
        <v>13670004</v>
      </c>
      <c r="E77" s="21">
        <v>13670004</v>
      </c>
      <c r="F77" s="21">
        <v>4808795</v>
      </c>
      <c r="G77" s="21">
        <v>-217189</v>
      </c>
      <c r="H77" s="21">
        <v>1249038</v>
      </c>
      <c r="I77" s="21">
        <v>5840644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5840644</v>
      </c>
      <c r="W77" s="21">
        <v>3417501</v>
      </c>
      <c r="X77" s="21"/>
      <c r="Y77" s="20"/>
      <c r="Z77" s="23">
        <v>13670004</v>
      </c>
    </row>
    <row r="78" spans="1:26" ht="13.5" hidden="1">
      <c r="A78" s="38" t="s">
        <v>32</v>
      </c>
      <c r="B78" s="19">
        <v>19803308</v>
      </c>
      <c r="C78" s="19"/>
      <c r="D78" s="20">
        <v>18906000</v>
      </c>
      <c r="E78" s="21">
        <v>18906000</v>
      </c>
      <c r="F78" s="21">
        <v>2443912</v>
      </c>
      <c r="G78" s="21">
        <v>2951143</v>
      </c>
      <c r="H78" s="21">
        <v>3244582</v>
      </c>
      <c r="I78" s="21">
        <v>8639637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8639637</v>
      </c>
      <c r="W78" s="21">
        <v>4726500</v>
      </c>
      <c r="X78" s="21"/>
      <c r="Y78" s="20"/>
      <c r="Z78" s="23">
        <v>18906000</v>
      </c>
    </row>
    <row r="79" spans="1:26" ht="13.5" hidden="1">
      <c r="A79" s="39" t="s">
        <v>103</v>
      </c>
      <c r="B79" s="19">
        <v>16108570</v>
      </c>
      <c r="C79" s="19"/>
      <c r="D79" s="20">
        <v>14895996</v>
      </c>
      <c r="E79" s="21">
        <v>14895996</v>
      </c>
      <c r="F79" s="21">
        <v>1919745</v>
      </c>
      <c r="G79" s="21">
        <v>1771263</v>
      </c>
      <c r="H79" s="21">
        <v>1668908</v>
      </c>
      <c r="I79" s="21">
        <v>5359916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5359916</v>
      </c>
      <c r="W79" s="21">
        <v>3723999</v>
      </c>
      <c r="X79" s="21"/>
      <c r="Y79" s="20"/>
      <c r="Z79" s="23">
        <v>14895996</v>
      </c>
    </row>
    <row r="80" spans="1:26" ht="13.5" hidden="1">
      <c r="A80" s="39" t="s">
        <v>104</v>
      </c>
      <c r="B80" s="19"/>
      <c r="C80" s="19"/>
      <c r="D80" s="20"/>
      <c r="E80" s="21"/>
      <c r="F80" s="21">
        <v>100246</v>
      </c>
      <c r="G80" s="21">
        <v>749298</v>
      </c>
      <c r="H80" s="21">
        <v>1145581</v>
      </c>
      <c r="I80" s="21">
        <v>1995125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1995125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332126</v>
      </c>
      <c r="G81" s="21">
        <v>97745</v>
      </c>
      <c r="H81" s="21">
        <v>97130</v>
      </c>
      <c r="I81" s="21">
        <v>527001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527001</v>
      </c>
      <c r="W81" s="21"/>
      <c r="X81" s="21"/>
      <c r="Y81" s="20"/>
      <c r="Z81" s="23"/>
    </row>
    <row r="82" spans="1:26" ht="13.5" hidden="1">
      <c r="A82" s="39" t="s">
        <v>106</v>
      </c>
      <c r="B82" s="19">
        <v>3694738</v>
      </c>
      <c r="C82" s="19"/>
      <c r="D82" s="20">
        <v>4010004</v>
      </c>
      <c r="E82" s="21">
        <v>4010004</v>
      </c>
      <c r="F82" s="21"/>
      <c r="G82" s="21">
        <v>332837</v>
      </c>
      <c r="H82" s="21">
        <v>332963</v>
      </c>
      <c r="I82" s="21">
        <v>665800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665800</v>
      </c>
      <c r="W82" s="21">
        <v>1002501</v>
      </c>
      <c r="X82" s="21"/>
      <c r="Y82" s="20"/>
      <c r="Z82" s="23">
        <v>4010004</v>
      </c>
    </row>
    <row r="83" spans="1:26" ht="13.5" hidden="1">
      <c r="A83" s="39" t="s">
        <v>107</v>
      </c>
      <c r="B83" s="19"/>
      <c r="C83" s="19"/>
      <c r="D83" s="20"/>
      <c r="E83" s="21"/>
      <c r="F83" s="21">
        <v>91795</v>
      </c>
      <c r="G83" s="21"/>
      <c r="H83" s="21"/>
      <c r="I83" s="21">
        <v>91795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91795</v>
      </c>
      <c r="W83" s="21"/>
      <c r="X83" s="21"/>
      <c r="Y83" s="20"/>
      <c r="Z83" s="23"/>
    </row>
    <row r="84" spans="1:26" ht="13.5" hidden="1">
      <c r="A84" s="40" t="s">
        <v>110</v>
      </c>
      <c r="B84" s="28">
        <v>2827490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5979024</v>
      </c>
      <c r="F5" s="358">
        <f t="shared" si="0"/>
        <v>5979024</v>
      </c>
      <c r="G5" s="358">
        <f t="shared" si="0"/>
        <v>60710</v>
      </c>
      <c r="H5" s="356">
        <f t="shared" si="0"/>
        <v>193945</v>
      </c>
      <c r="I5" s="356">
        <f t="shared" si="0"/>
        <v>0</v>
      </c>
      <c r="J5" s="358">
        <f t="shared" si="0"/>
        <v>254655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254655</v>
      </c>
      <c r="X5" s="356">
        <f t="shared" si="0"/>
        <v>1494756</v>
      </c>
      <c r="Y5" s="358">
        <f t="shared" si="0"/>
        <v>-1240101</v>
      </c>
      <c r="Z5" s="359">
        <f>+IF(X5&lt;&gt;0,+(Y5/X5)*100,0)</f>
        <v>-82.96344018689338</v>
      </c>
      <c r="AA5" s="360">
        <f>+AA6+AA8+AA11+AA13+AA15</f>
        <v>5979024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4554264</v>
      </c>
      <c r="F6" s="59">
        <f t="shared" si="1"/>
        <v>4554264</v>
      </c>
      <c r="G6" s="59">
        <f t="shared" si="1"/>
        <v>2163</v>
      </c>
      <c r="H6" s="60">
        <f t="shared" si="1"/>
        <v>0</v>
      </c>
      <c r="I6" s="60">
        <f t="shared" si="1"/>
        <v>0</v>
      </c>
      <c r="J6" s="59">
        <f t="shared" si="1"/>
        <v>2163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2163</v>
      </c>
      <c r="X6" s="60">
        <f t="shared" si="1"/>
        <v>1138566</v>
      </c>
      <c r="Y6" s="59">
        <f t="shared" si="1"/>
        <v>-1136403</v>
      </c>
      <c r="Z6" s="61">
        <f>+IF(X6&lt;&gt;0,+(Y6/X6)*100,0)</f>
        <v>-99.8100241883211</v>
      </c>
      <c r="AA6" s="62">
        <f t="shared" si="1"/>
        <v>4554264</v>
      </c>
    </row>
    <row r="7" spans="1:27" ht="13.5">
      <c r="A7" s="291" t="s">
        <v>228</v>
      </c>
      <c r="B7" s="142"/>
      <c r="C7" s="60"/>
      <c r="D7" s="340"/>
      <c r="E7" s="60">
        <v>4554264</v>
      </c>
      <c r="F7" s="59">
        <v>4554264</v>
      </c>
      <c r="G7" s="59">
        <v>2163</v>
      </c>
      <c r="H7" s="60"/>
      <c r="I7" s="60"/>
      <c r="J7" s="59">
        <v>2163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2163</v>
      </c>
      <c r="X7" s="60">
        <v>1138566</v>
      </c>
      <c r="Y7" s="59">
        <v>-1136403</v>
      </c>
      <c r="Z7" s="61">
        <v>-99.81</v>
      </c>
      <c r="AA7" s="62">
        <v>4554264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1074760</v>
      </c>
      <c r="F8" s="59">
        <f t="shared" si="2"/>
        <v>1074760</v>
      </c>
      <c r="G8" s="59">
        <f t="shared" si="2"/>
        <v>58547</v>
      </c>
      <c r="H8" s="60">
        <f t="shared" si="2"/>
        <v>18193</v>
      </c>
      <c r="I8" s="60">
        <f t="shared" si="2"/>
        <v>0</v>
      </c>
      <c r="J8" s="59">
        <f t="shared" si="2"/>
        <v>76740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76740</v>
      </c>
      <c r="X8" s="60">
        <f t="shared" si="2"/>
        <v>268690</v>
      </c>
      <c r="Y8" s="59">
        <f t="shared" si="2"/>
        <v>-191950</v>
      </c>
      <c r="Z8" s="61">
        <f>+IF(X8&lt;&gt;0,+(Y8/X8)*100,0)</f>
        <v>-71.43920503182106</v>
      </c>
      <c r="AA8" s="62">
        <f>SUM(AA9:AA10)</f>
        <v>1074760</v>
      </c>
    </row>
    <row r="9" spans="1:27" ht="13.5">
      <c r="A9" s="291" t="s">
        <v>229</v>
      </c>
      <c r="B9" s="142"/>
      <c r="C9" s="60"/>
      <c r="D9" s="340"/>
      <c r="E9" s="60">
        <v>888500</v>
      </c>
      <c r="F9" s="59">
        <v>888500</v>
      </c>
      <c r="G9" s="59">
        <v>58547</v>
      </c>
      <c r="H9" s="60">
        <v>202</v>
      </c>
      <c r="I9" s="60"/>
      <c r="J9" s="59">
        <v>58749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58749</v>
      </c>
      <c r="X9" s="60">
        <v>222125</v>
      </c>
      <c r="Y9" s="59">
        <v>-163376</v>
      </c>
      <c r="Z9" s="61">
        <v>-73.55</v>
      </c>
      <c r="AA9" s="62">
        <v>888500</v>
      </c>
    </row>
    <row r="10" spans="1:27" ht="13.5">
      <c r="A10" s="291" t="s">
        <v>230</v>
      </c>
      <c r="B10" s="142"/>
      <c r="C10" s="60"/>
      <c r="D10" s="340"/>
      <c r="E10" s="60">
        <v>186260</v>
      </c>
      <c r="F10" s="59">
        <v>186260</v>
      </c>
      <c r="G10" s="59"/>
      <c r="H10" s="60">
        <v>17991</v>
      </c>
      <c r="I10" s="60"/>
      <c r="J10" s="59">
        <v>17991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17991</v>
      </c>
      <c r="X10" s="60">
        <v>46565</v>
      </c>
      <c r="Y10" s="59">
        <v>-28574</v>
      </c>
      <c r="Z10" s="61">
        <v>-61.36</v>
      </c>
      <c r="AA10" s="62">
        <v>186260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350000</v>
      </c>
      <c r="F15" s="59">
        <f t="shared" si="5"/>
        <v>350000</v>
      </c>
      <c r="G15" s="59">
        <f t="shared" si="5"/>
        <v>0</v>
      </c>
      <c r="H15" s="60">
        <f t="shared" si="5"/>
        <v>175752</v>
      </c>
      <c r="I15" s="60">
        <f t="shared" si="5"/>
        <v>0</v>
      </c>
      <c r="J15" s="59">
        <f t="shared" si="5"/>
        <v>175752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175752</v>
      </c>
      <c r="X15" s="60">
        <f t="shared" si="5"/>
        <v>87500</v>
      </c>
      <c r="Y15" s="59">
        <f t="shared" si="5"/>
        <v>88252</v>
      </c>
      <c r="Z15" s="61">
        <f>+IF(X15&lt;&gt;0,+(Y15/X15)*100,0)</f>
        <v>100.85942857142858</v>
      </c>
      <c r="AA15" s="62">
        <f>SUM(AA16:AA20)</f>
        <v>350000</v>
      </c>
    </row>
    <row r="16" spans="1:27" ht="13.5">
      <c r="A16" s="291" t="s">
        <v>233</v>
      </c>
      <c r="B16" s="300"/>
      <c r="C16" s="60"/>
      <c r="D16" s="340"/>
      <c r="E16" s="60">
        <v>350000</v>
      </c>
      <c r="F16" s="59">
        <v>350000</v>
      </c>
      <c r="G16" s="59"/>
      <c r="H16" s="60">
        <v>175752</v>
      </c>
      <c r="I16" s="60"/>
      <c r="J16" s="59">
        <v>175752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175752</v>
      </c>
      <c r="X16" s="60">
        <v>87500</v>
      </c>
      <c r="Y16" s="59">
        <v>88252</v>
      </c>
      <c r="Z16" s="61">
        <v>100.86</v>
      </c>
      <c r="AA16" s="62">
        <v>350000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</v>
      </c>
      <c r="F22" s="345">
        <f t="shared" si="6"/>
        <v>200000</v>
      </c>
      <c r="G22" s="345">
        <f t="shared" si="6"/>
        <v>0</v>
      </c>
      <c r="H22" s="343">
        <f t="shared" si="6"/>
        <v>3870</v>
      </c>
      <c r="I22" s="343">
        <f t="shared" si="6"/>
        <v>0</v>
      </c>
      <c r="J22" s="345">
        <f t="shared" si="6"/>
        <v>3870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3870</v>
      </c>
      <c r="X22" s="343">
        <f t="shared" si="6"/>
        <v>50000</v>
      </c>
      <c r="Y22" s="345">
        <f t="shared" si="6"/>
        <v>-46130</v>
      </c>
      <c r="Z22" s="336">
        <f>+IF(X22&lt;&gt;0,+(Y22/X22)*100,0)</f>
        <v>-92.25999999999999</v>
      </c>
      <c r="AA22" s="350">
        <f>SUM(AA23:AA32)</f>
        <v>200000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200000</v>
      </c>
      <c r="F32" s="59">
        <v>200000</v>
      </c>
      <c r="G32" s="59"/>
      <c r="H32" s="60">
        <v>3870</v>
      </c>
      <c r="I32" s="60"/>
      <c r="J32" s="59">
        <v>3870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3870</v>
      </c>
      <c r="X32" s="60">
        <v>50000</v>
      </c>
      <c r="Y32" s="59">
        <v>-46130</v>
      </c>
      <c r="Z32" s="61">
        <v>-92.26</v>
      </c>
      <c r="AA32" s="62">
        <v>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2473879</v>
      </c>
      <c r="F40" s="345">
        <f t="shared" si="9"/>
        <v>2473879</v>
      </c>
      <c r="G40" s="345">
        <f t="shared" si="9"/>
        <v>0</v>
      </c>
      <c r="H40" s="343">
        <f t="shared" si="9"/>
        <v>57745</v>
      </c>
      <c r="I40" s="343">
        <f t="shared" si="9"/>
        <v>0</v>
      </c>
      <c r="J40" s="345">
        <f t="shared" si="9"/>
        <v>57745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57745</v>
      </c>
      <c r="X40" s="343">
        <f t="shared" si="9"/>
        <v>618470</v>
      </c>
      <c r="Y40" s="345">
        <f t="shared" si="9"/>
        <v>-560725</v>
      </c>
      <c r="Z40" s="336">
        <f>+IF(X40&lt;&gt;0,+(Y40/X40)*100,0)</f>
        <v>-90.66324963215678</v>
      </c>
      <c r="AA40" s="350">
        <f>SUM(AA41:AA49)</f>
        <v>2473879</v>
      </c>
    </row>
    <row r="41" spans="1:27" ht="13.5">
      <c r="A41" s="361" t="s">
        <v>247</v>
      </c>
      <c r="B41" s="142"/>
      <c r="C41" s="362"/>
      <c r="D41" s="363"/>
      <c r="E41" s="362">
        <v>1388641</v>
      </c>
      <c r="F41" s="364">
        <v>1388641</v>
      </c>
      <c r="G41" s="364"/>
      <c r="H41" s="362">
        <v>29468</v>
      </c>
      <c r="I41" s="362"/>
      <c r="J41" s="364">
        <v>29468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29468</v>
      </c>
      <c r="X41" s="362">
        <v>347160</v>
      </c>
      <c r="Y41" s="364">
        <v>-317692</v>
      </c>
      <c r="Z41" s="365">
        <v>-91.51</v>
      </c>
      <c r="AA41" s="366">
        <v>1388641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162591</v>
      </c>
      <c r="F44" s="53">
        <v>162591</v>
      </c>
      <c r="G44" s="53"/>
      <c r="H44" s="54">
        <v>27722</v>
      </c>
      <c r="I44" s="54"/>
      <c r="J44" s="53">
        <v>27722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27722</v>
      </c>
      <c r="X44" s="54">
        <v>40648</v>
      </c>
      <c r="Y44" s="53">
        <v>-12926</v>
      </c>
      <c r="Z44" s="94">
        <v>-31.8</v>
      </c>
      <c r="AA44" s="95">
        <v>162591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125000</v>
      </c>
      <c r="Y48" s="53">
        <v>-125000</v>
      </c>
      <c r="Z48" s="94">
        <v>-100</v>
      </c>
      <c r="AA48" s="95">
        <v>500000</v>
      </c>
    </row>
    <row r="49" spans="1:27" ht="13.5">
      <c r="A49" s="361" t="s">
        <v>93</v>
      </c>
      <c r="B49" s="136"/>
      <c r="C49" s="54"/>
      <c r="D49" s="368"/>
      <c r="E49" s="54">
        <v>422647</v>
      </c>
      <c r="F49" s="53">
        <v>422647</v>
      </c>
      <c r="G49" s="53"/>
      <c r="H49" s="54">
        <v>555</v>
      </c>
      <c r="I49" s="54"/>
      <c r="J49" s="53">
        <v>555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555</v>
      </c>
      <c r="X49" s="54">
        <v>105662</v>
      </c>
      <c r="Y49" s="53">
        <v>-105107</v>
      </c>
      <c r="Z49" s="94">
        <v>-99.47</v>
      </c>
      <c r="AA49" s="95">
        <v>422647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8652903</v>
      </c>
      <c r="F60" s="264">
        <f t="shared" si="14"/>
        <v>8652903</v>
      </c>
      <c r="G60" s="264">
        <f t="shared" si="14"/>
        <v>60710</v>
      </c>
      <c r="H60" s="219">
        <f t="shared" si="14"/>
        <v>255560</v>
      </c>
      <c r="I60" s="219">
        <f t="shared" si="14"/>
        <v>0</v>
      </c>
      <c r="J60" s="264">
        <f t="shared" si="14"/>
        <v>316270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316270</v>
      </c>
      <c r="X60" s="219">
        <f t="shared" si="14"/>
        <v>2163226</v>
      </c>
      <c r="Y60" s="264">
        <f t="shared" si="14"/>
        <v>-1846956</v>
      </c>
      <c r="Z60" s="337">
        <f>+IF(X60&lt;&gt;0,+(Y60/X60)*100,0)</f>
        <v>-85.3797060501307</v>
      </c>
      <c r="AA60" s="232">
        <f>+AA57+AA54+AA51+AA40+AA37+AA34+AA22+AA5</f>
        <v>8652903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104319321</v>
      </c>
      <c r="D5" s="153">
        <f>SUM(D6:D8)</f>
        <v>0</v>
      </c>
      <c r="E5" s="154">
        <f t="shared" si="0"/>
        <v>121661788</v>
      </c>
      <c r="F5" s="100">
        <f t="shared" si="0"/>
        <v>121661788</v>
      </c>
      <c r="G5" s="100">
        <f t="shared" si="0"/>
        <v>51038280</v>
      </c>
      <c r="H5" s="100">
        <f t="shared" si="0"/>
        <v>453911</v>
      </c>
      <c r="I5" s="100">
        <f t="shared" si="0"/>
        <v>372588</v>
      </c>
      <c r="J5" s="100">
        <f t="shared" si="0"/>
        <v>51864779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51864779</v>
      </c>
      <c r="X5" s="100">
        <f t="shared" si="0"/>
        <v>30415448</v>
      </c>
      <c r="Y5" s="100">
        <f t="shared" si="0"/>
        <v>21449331</v>
      </c>
      <c r="Z5" s="137">
        <f>+IF(X5&lt;&gt;0,+(Y5/X5)*100,0)</f>
        <v>70.52117397711847</v>
      </c>
      <c r="AA5" s="153">
        <f>SUM(AA6:AA8)</f>
        <v>121661788</v>
      </c>
    </row>
    <row r="6" spans="1:27" ht="13.5">
      <c r="A6" s="138" t="s">
        <v>75</v>
      </c>
      <c r="B6" s="136"/>
      <c r="C6" s="155"/>
      <c r="D6" s="155"/>
      <c r="E6" s="156">
        <v>296070</v>
      </c>
      <c r="F6" s="60">
        <v>296070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74018</v>
      </c>
      <c r="Y6" s="60">
        <v>-74018</v>
      </c>
      <c r="Z6" s="140">
        <v>-100</v>
      </c>
      <c r="AA6" s="155">
        <v>296070</v>
      </c>
    </row>
    <row r="7" spans="1:27" ht="13.5">
      <c r="A7" s="138" t="s">
        <v>76</v>
      </c>
      <c r="B7" s="136"/>
      <c r="C7" s="157">
        <v>104319321</v>
      </c>
      <c r="D7" s="157"/>
      <c r="E7" s="158">
        <v>121365718</v>
      </c>
      <c r="F7" s="159">
        <v>121365718</v>
      </c>
      <c r="G7" s="159">
        <v>51038280</v>
      </c>
      <c r="H7" s="159">
        <v>453911</v>
      </c>
      <c r="I7" s="159">
        <v>372588</v>
      </c>
      <c r="J7" s="159">
        <v>51864779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51864779</v>
      </c>
      <c r="X7" s="159">
        <v>30341430</v>
      </c>
      <c r="Y7" s="159">
        <v>21523349</v>
      </c>
      <c r="Z7" s="141">
        <v>70.94</v>
      </c>
      <c r="AA7" s="157">
        <v>121365718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116913</v>
      </c>
      <c r="D9" s="153">
        <f>SUM(D10:D14)</f>
        <v>0</v>
      </c>
      <c r="E9" s="154">
        <f t="shared" si="1"/>
        <v>976428</v>
      </c>
      <c r="F9" s="100">
        <f t="shared" si="1"/>
        <v>976428</v>
      </c>
      <c r="G9" s="100">
        <f t="shared" si="1"/>
        <v>12905</v>
      </c>
      <c r="H9" s="100">
        <f t="shared" si="1"/>
        <v>188620</v>
      </c>
      <c r="I9" s="100">
        <f t="shared" si="1"/>
        <v>153619</v>
      </c>
      <c r="J9" s="100">
        <f t="shared" si="1"/>
        <v>355144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355144</v>
      </c>
      <c r="X9" s="100">
        <f t="shared" si="1"/>
        <v>244107</v>
      </c>
      <c r="Y9" s="100">
        <f t="shared" si="1"/>
        <v>111037</v>
      </c>
      <c r="Z9" s="137">
        <f>+IF(X9&lt;&gt;0,+(Y9/X9)*100,0)</f>
        <v>45.48702003629556</v>
      </c>
      <c r="AA9" s="153">
        <f>SUM(AA10:AA14)</f>
        <v>976428</v>
      </c>
    </row>
    <row r="10" spans="1:27" ht="13.5">
      <c r="A10" s="138" t="s">
        <v>79</v>
      </c>
      <c r="B10" s="136"/>
      <c r="C10" s="155">
        <v>116913</v>
      </c>
      <c r="D10" s="155"/>
      <c r="E10" s="156">
        <v>976428</v>
      </c>
      <c r="F10" s="60">
        <v>976428</v>
      </c>
      <c r="G10" s="60">
        <v>12905</v>
      </c>
      <c r="H10" s="60">
        <v>10806</v>
      </c>
      <c r="I10" s="60">
        <v>1744</v>
      </c>
      <c r="J10" s="60">
        <v>25455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25455</v>
      </c>
      <c r="X10" s="60">
        <v>244107</v>
      </c>
      <c r="Y10" s="60">
        <v>-218652</v>
      </c>
      <c r="Z10" s="140">
        <v>-89.57</v>
      </c>
      <c r="AA10" s="155">
        <v>976428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>
        <v>177814</v>
      </c>
      <c r="I12" s="60">
        <v>151875</v>
      </c>
      <c r="J12" s="60">
        <v>329689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329689</v>
      </c>
      <c r="X12" s="60"/>
      <c r="Y12" s="60">
        <v>329689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31440224</v>
      </c>
      <c r="D15" s="153">
        <f>SUM(D16:D18)</f>
        <v>0</v>
      </c>
      <c r="E15" s="154">
        <f t="shared" si="2"/>
        <v>49731838</v>
      </c>
      <c r="F15" s="100">
        <f t="shared" si="2"/>
        <v>49731838</v>
      </c>
      <c r="G15" s="100">
        <f t="shared" si="2"/>
        <v>254872</v>
      </c>
      <c r="H15" s="100">
        <f t="shared" si="2"/>
        <v>-13012</v>
      </c>
      <c r="I15" s="100">
        <f t="shared" si="2"/>
        <v>-488</v>
      </c>
      <c r="J15" s="100">
        <f t="shared" si="2"/>
        <v>241372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241372</v>
      </c>
      <c r="X15" s="100">
        <f t="shared" si="2"/>
        <v>12432960</v>
      </c>
      <c r="Y15" s="100">
        <f t="shared" si="2"/>
        <v>-12191588</v>
      </c>
      <c r="Z15" s="137">
        <f>+IF(X15&lt;&gt;0,+(Y15/X15)*100,0)</f>
        <v>-98.05861194759736</v>
      </c>
      <c r="AA15" s="153">
        <f>SUM(AA16:AA18)</f>
        <v>49731838</v>
      </c>
    </row>
    <row r="16" spans="1:27" ht="13.5">
      <c r="A16" s="138" t="s">
        <v>85</v>
      </c>
      <c r="B16" s="136"/>
      <c r="C16" s="155">
        <v>2077045</v>
      </c>
      <c r="D16" s="155"/>
      <c r="E16" s="156">
        <v>3525488</v>
      </c>
      <c r="F16" s="60">
        <v>3525488</v>
      </c>
      <c r="G16" s="60">
        <v>254872</v>
      </c>
      <c r="H16" s="60">
        <v>-1277</v>
      </c>
      <c r="I16" s="60"/>
      <c r="J16" s="60">
        <v>253595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253595</v>
      </c>
      <c r="X16" s="60">
        <v>881372</v>
      </c>
      <c r="Y16" s="60">
        <v>-627777</v>
      </c>
      <c r="Z16" s="140">
        <v>-71.23</v>
      </c>
      <c r="AA16" s="155">
        <v>3525488</v>
      </c>
    </row>
    <row r="17" spans="1:27" ht="13.5">
      <c r="A17" s="138" t="s">
        <v>86</v>
      </c>
      <c r="B17" s="136"/>
      <c r="C17" s="155">
        <v>29363179</v>
      </c>
      <c r="D17" s="155"/>
      <c r="E17" s="156">
        <v>46206350</v>
      </c>
      <c r="F17" s="60">
        <v>46206350</v>
      </c>
      <c r="G17" s="60"/>
      <c r="H17" s="60">
        <v>-11735</v>
      </c>
      <c r="I17" s="60">
        <v>-488</v>
      </c>
      <c r="J17" s="60">
        <v>-12223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-12223</v>
      </c>
      <c r="X17" s="60">
        <v>11551588</v>
      </c>
      <c r="Y17" s="60">
        <v>-11563811</v>
      </c>
      <c r="Z17" s="140">
        <v>-100.11</v>
      </c>
      <c r="AA17" s="155">
        <v>46206350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19335328</v>
      </c>
      <c r="D19" s="153">
        <f>SUM(D20:D23)</f>
        <v>0</v>
      </c>
      <c r="E19" s="154">
        <f t="shared" si="3"/>
        <v>28728946</v>
      </c>
      <c r="F19" s="100">
        <f t="shared" si="3"/>
        <v>28728946</v>
      </c>
      <c r="G19" s="100">
        <f t="shared" si="3"/>
        <v>3459932</v>
      </c>
      <c r="H19" s="100">
        <f t="shared" si="3"/>
        <v>3337850</v>
      </c>
      <c r="I19" s="100">
        <f t="shared" si="3"/>
        <v>3252535</v>
      </c>
      <c r="J19" s="100">
        <f t="shared" si="3"/>
        <v>10050317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10050317</v>
      </c>
      <c r="X19" s="100">
        <f t="shared" si="3"/>
        <v>7182237</v>
      </c>
      <c r="Y19" s="100">
        <f t="shared" si="3"/>
        <v>2868080</v>
      </c>
      <c r="Z19" s="137">
        <f>+IF(X19&lt;&gt;0,+(Y19/X19)*100,0)</f>
        <v>39.93296239040845</v>
      </c>
      <c r="AA19" s="153">
        <f>SUM(AA20:AA23)</f>
        <v>28728946</v>
      </c>
    </row>
    <row r="20" spans="1:27" ht="13.5">
      <c r="A20" s="138" t="s">
        <v>89</v>
      </c>
      <c r="B20" s="136"/>
      <c r="C20" s="155">
        <v>15640590</v>
      </c>
      <c r="D20" s="155"/>
      <c r="E20" s="156">
        <v>24719298</v>
      </c>
      <c r="F20" s="60">
        <v>24719298</v>
      </c>
      <c r="G20" s="60">
        <v>1921125</v>
      </c>
      <c r="H20" s="60">
        <v>1798764</v>
      </c>
      <c r="I20" s="60">
        <v>1672875</v>
      </c>
      <c r="J20" s="60">
        <v>5392764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5392764</v>
      </c>
      <c r="X20" s="60">
        <v>6179825</v>
      </c>
      <c r="Y20" s="60">
        <v>-787061</v>
      </c>
      <c r="Z20" s="140">
        <v>-12.74</v>
      </c>
      <c r="AA20" s="155">
        <v>24719298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1101133</v>
      </c>
      <c r="H21" s="60"/>
      <c r="I21" s="60">
        <v>1145581</v>
      </c>
      <c r="J21" s="60">
        <v>2246714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2246714</v>
      </c>
      <c r="X21" s="60"/>
      <c r="Y21" s="60">
        <v>2246714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105548</v>
      </c>
      <c r="H22" s="159">
        <v>1206249</v>
      </c>
      <c r="I22" s="159">
        <v>101116</v>
      </c>
      <c r="J22" s="159">
        <v>1412913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1412913</v>
      </c>
      <c r="X22" s="159"/>
      <c r="Y22" s="159">
        <v>1412913</v>
      </c>
      <c r="Z22" s="141">
        <v>0</v>
      </c>
      <c r="AA22" s="157"/>
    </row>
    <row r="23" spans="1:27" ht="13.5">
      <c r="A23" s="138" t="s">
        <v>92</v>
      </c>
      <c r="B23" s="136"/>
      <c r="C23" s="155">
        <v>3694738</v>
      </c>
      <c r="D23" s="155"/>
      <c r="E23" s="156">
        <v>4009648</v>
      </c>
      <c r="F23" s="60">
        <v>4009648</v>
      </c>
      <c r="G23" s="60">
        <v>332126</v>
      </c>
      <c r="H23" s="60">
        <v>332837</v>
      </c>
      <c r="I23" s="60">
        <v>332963</v>
      </c>
      <c r="J23" s="60">
        <v>997926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997926</v>
      </c>
      <c r="X23" s="60">
        <v>1002412</v>
      </c>
      <c r="Y23" s="60">
        <v>-4486</v>
      </c>
      <c r="Z23" s="140">
        <v>-0.45</v>
      </c>
      <c r="AA23" s="155">
        <v>4009648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155211786</v>
      </c>
      <c r="D25" s="168">
        <f>+D5+D9+D15+D19+D24</f>
        <v>0</v>
      </c>
      <c r="E25" s="169">
        <f t="shared" si="4"/>
        <v>201099000</v>
      </c>
      <c r="F25" s="73">
        <f t="shared" si="4"/>
        <v>201099000</v>
      </c>
      <c r="G25" s="73">
        <f t="shared" si="4"/>
        <v>54765989</v>
      </c>
      <c r="H25" s="73">
        <f t="shared" si="4"/>
        <v>3967369</v>
      </c>
      <c r="I25" s="73">
        <f t="shared" si="4"/>
        <v>3778254</v>
      </c>
      <c r="J25" s="73">
        <f t="shared" si="4"/>
        <v>62511612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62511612</v>
      </c>
      <c r="X25" s="73">
        <f t="shared" si="4"/>
        <v>50274752</v>
      </c>
      <c r="Y25" s="73">
        <f t="shared" si="4"/>
        <v>12236860</v>
      </c>
      <c r="Z25" s="170">
        <f>+IF(X25&lt;&gt;0,+(Y25/X25)*100,0)</f>
        <v>24.339970886380506</v>
      </c>
      <c r="AA25" s="168">
        <f>+AA5+AA9+AA15+AA19+AA24</f>
        <v>201099000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117252857</v>
      </c>
      <c r="D28" s="153">
        <f>SUM(D29:D31)</f>
        <v>0</v>
      </c>
      <c r="E28" s="154">
        <f t="shared" si="5"/>
        <v>75506446</v>
      </c>
      <c r="F28" s="100">
        <f t="shared" si="5"/>
        <v>75506446</v>
      </c>
      <c r="G28" s="100">
        <f t="shared" si="5"/>
        <v>5024915</v>
      </c>
      <c r="H28" s="100">
        <f t="shared" si="5"/>
        <v>4498919</v>
      </c>
      <c r="I28" s="100">
        <f t="shared" si="5"/>
        <v>5899751</v>
      </c>
      <c r="J28" s="100">
        <f t="shared" si="5"/>
        <v>15423585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15423585</v>
      </c>
      <c r="X28" s="100">
        <f t="shared" si="5"/>
        <v>18876612</v>
      </c>
      <c r="Y28" s="100">
        <f t="shared" si="5"/>
        <v>-3453027</v>
      </c>
      <c r="Z28" s="137">
        <f>+IF(X28&lt;&gt;0,+(Y28/X28)*100,0)</f>
        <v>-18.292620518978723</v>
      </c>
      <c r="AA28" s="153">
        <f>SUM(AA29:AA31)</f>
        <v>75506446</v>
      </c>
    </row>
    <row r="29" spans="1:27" ht="13.5">
      <c r="A29" s="138" t="s">
        <v>75</v>
      </c>
      <c r="B29" s="136"/>
      <c r="C29" s="155">
        <v>9766126</v>
      </c>
      <c r="D29" s="155"/>
      <c r="E29" s="156">
        <v>26819086</v>
      </c>
      <c r="F29" s="60">
        <v>26819086</v>
      </c>
      <c r="G29" s="60">
        <v>1319670</v>
      </c>
      <c r="H29" s="60">
        <v>1620620</v>
      </c>
      <c r="I29" s="60">
        <v>2198362</v>
      </c>
      <c r="J29" s="60">
        <v>5138652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5138652</v>
      </c>
      <c r="X29" s="60">
        <v>6704772</v>
      </c>
      <c r="Y29" s="60">
        <v>-1566120</v>
      </c>
      <c r="Z29" s="140">
        <v>-23.36</v>
      </c>
      <c r="AA29" s="155">
        <v>26819086</v>
      </c>
    </row>
    <row r="30" spans="1:27" ht="13.5">
      <c r="A30" s="138" t="s">
        <v>76</v>
      </c>
      <c r="B30" s="136"/>
      <c r="C30" s="157">
        <v>107486731</v>
      </c>
      <c r="D30" s="157"/>
      <c r="E30" s="158">
        <v>25936277</v>
      </c>
      <c r="F30" s="159">
        <v>25936277</v>
      </c>
      <c r="G30" s="159">
        <v>2930627</v>
      </c>
      <c r="H30" s="159">
        <v>1545335</v>
      </c>
      <c r="I30" s="159">
        <v>2534381</v>
      </c>
      <c r="J30" s="159">
        <v>7010343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7010343</v>
      </c>
      <c r="X30" s="159">
        <v>6484069</v>
      </c>
      <c r="Y30" s="159">
        <v>526274</v>
      </c>
      <c r="Z30" s="141">
        <v>8.12</v>
      </c>
      <c r="AA30" s="157">
        <v>25936277</v>
      </c>
    </row>
    <row r="31" spans="1:27" ht="13.5">
      <c r="A31" s="138" t="s">
        <v>77</v>
      </c>
      <c r="B31" s="136"/>
      <c r="C31" s="155"/>
      <c r="D31" s="155"/>
      <c r="E31" s="156">
        <v>22751083</v>
      </c>
      <c r="F31" s="60">
        <v>22751083</v>
      </c>
      <c r="G31" s="60">
        <v>774618</v>
      </c>
      <c r="H31" s="60">
        <v>1332964</v>
      </c>
      <c r="I31" s="60">
        <v>1167008</v>
      </c>
      <c r="J31" s="60">
        <v>3274590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3274590</v>
      </c>
      <c r="X31" s="60">
        <v>5687771</v>
      </c>
      <c r="Y31" s="60">
        <v>-2413181</v>
      </c>
      <c r="Z31" s="140">
        <v>-42.43</v>
      </c>
      <c r="AA31" s="155">
        <v>22751083</v>
      </c>
    </row>
    <row r="32" spans="1:27" ht="13.5">
      <c r="A32" s="135" t="s">
        <v>78</v>
      </c>
      <c r="B32" s="136"/>
      <c r="C32" s="153">
        <f aca="true" t="shared" si="6" ref="C32:Y32">SUM(C33:C37)</f>
        <v>350000</v>
      </c>
      <c r="D32" s="153">
        <f>SUM(D33:D37)</f>
        <v>0</v>
      </c>
      <c r="E32" s="154">
        <f t="shared" si="6"/>
        <v>11809027</v>
      </c>
      <c r="F32" s="100">
        <f t="shared" si="6"/>
        <v>11809027</v>
      </c>
      <c r="G32" s="100">
        <f t="shared" si="6"/>
        <v>867240</v>
      </c>
      <c r="H32" s="100">
        <f t="shared" si="6"/>
        <v>1119587</v>
      </c>
      <c r="I32" s="100">
        <f t="shared" si="6"/>
        <v>1140423</v>
      </c>
      <c r="J32" s="100">
        <f t="shared" si="6"/>
        <v>3127250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3127250</v>
      </c>
      <c r="X32" s="100">
        <f t="shared" si="6"/>
        <v>2952257</v>
      </c>
      <c r="Y32" s="100">
        <f t="shared" si="6"/>
        <v>174993</v>
      </c>
      <c r="Z32" s="137">
        <f>+IF(X32&lt;&gt;0,+(Y32/X32)*100,0)</f>
        <v>5.9274311145676</v>
      </c>
      <c r="AA32" s="153">
        <f>SUM(AA33:AA37)</f>
        <v>11809027</v>
      </c>
    </row>
    <row r="33" spans="1:27" ht="13.5">
      <c r="A33" s="138" t="s">
        <v>79</v>
      </c>
      <c r="B33" s="136"/>
      <c r="C33" s="155">
        <v>350000</v>
      </c>
      <c r="D33" s="155"/>
      <c r="E33" s="156">
        <v>6469136</v>
      </c>
      <c r="F33" s="60">
        <v>6469136</v>
      </c>
      <c r="G33" s="60">
        <v>455172</v>
      </c>
      <c r="H33" s="60">
        <v>422380</v>
      </c>
      <c r="I33" s="60">
        <v>391180</v>
      </c>
      <c r="J33" s="60">
        <v>1268732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1268732</v>
      </c>
      <c r="X33" s="60">
        <v>1617284</v>
      </c>
      <c r="Y33" s="60">
        <v>-348552</v>
      </c>
      <c r="Z33" s="140">
        <v>-21.55</v>
      </c>
      <c r="AA33" s="155">
        <v>6469136</v>
      </c>
    </row>
    <row r="34" spans="1:27" ht="13.5">
      <c r="A34" s="138" t="s">
        <v>80</v>
      </c>
      <c r="B34" s="136"/>
      <c r="C34" s="155"/>
      <c r="D34" s="155"/>
      <c r="E34" s="156">
        <v>4833273</v>
      </c>
      <c r="F34" s="60">
        <v>4833273</v>
      </c>
      <c r="G34" s="60">
        <v>225189</v>
      </c>
      <c r="H34" s="60">
        <v>251079</v>
      </c>
      <c r="I34" s="60">
        <v>276835</v>
      </c>
      <c r="J34" s="60">
        <v>753103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753103</v>
      </c>
      <c r="X34" s="60">
        <v>1208318</v>
      </c>
      <c r="Y34" s="60">
        <v>-455215</v>
      </c>
      <c r="Z34" s="140">
        <v>-37.67</v>
      </c>
      <c r="AA34" s="155">
        <v>4833273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268448</v>
      </c>
      <c r="I35" s="60">
        <v>299386</v>
      </c>
      <c r="J35" s="60">
        <v>567834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567834</v>
      </c>
      <c r="X35" s="60"/>
      <c r="Y35" s="60">
        <v>567834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506618</v>
      </c>
      <c r="F36" s="60">
        <v>506618</v>
      </c>
      <c r="G36" s="60">
        <v>186879</v>
      </c>
      <c r="H36" s="60">
        <v>177680</v>
      </c>
      <c r="I36" s="60">
        <v>173022</v>
      </c>
      <c r="J36" s="60">
        <v>537581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537581</v>
      </c>
      <c r="X36" s="60">
        <v>126655</v>
      </c>
      <c r="Y36" s="60">
        <v>410926</v>
      </c>
      <c r="Z36" s="140">
        <v>324.45</v>
      </c>
      <c r="AA36" s="155">
        <v>506618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32743494</v>
      </c>
      <c r="D38" s="153">
        <f>SUM(D39:D41)</f>
        <v>0</v>
      </c>
      <c r="E38" s="154">
        <f t="shared" si="7"/>
        <v>33143488</v>
      </c>
      <c r="F38" s="100">
        <f t="shared" si="7"/>
        <v>33143488</v>
      </c>
      <c r="G38" s="100">
        <f t="shared" si="7"/>
        <v>1354525</v>
      </c>
      <c r="H38" s="100">
        <f t="shared" si="7"/>
        <v>1447854</v>
      </c>
      <c r="I38" s="100">
        <f t="shared" si="7"/>
        <v>1876329</v>
      </c>
      <c r="J38" s="100">
        <f t="shared" si="7"/>
        <v>4678708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4678708</v>
      </c>
      <c r="X38" s="100">
        <f t="shared" si="7"/>
        <v>8285872</v>
      </c>
      <c r="Y38" s="100">
        <f t="shared" si="7"/>
        <v>-3607164</v>
      </c>
      <c r="Z38" s="137">
        <f>+IF(X38&lt;&gt;0,+(Y38/X38)*100,0)</f>
        <v>-43.53390928558877</v>
      </c>
      <c r="AA38" s="153">
        <f>SUM(AA39:AA41)</f>
        <v>33143488</v>
      </c>
    </row>
    <row r="39" spans="1:27" ht="13.5">
      <c r="A39" s="138" t="s">
        <v>85</v>
      </c>
      <c r="B39" s="136"/>
      <c r="C39" s="155"/>
      <c r="D39" s="155"/>
      <c r="E39" s="156">
        <v>4783407</v>
      </c>
      <c r="F39" s="60">
        <v>4783407</v>
      </c>
      <c r="G39" s="60">
        <v>725171</v>
      </c>
      <c r="H39" s="60">
        <v>416835</v>
      </c>
      <c r="I39" s="60">
        <v>548647</v>
      </c>
      <c r="J39" s="60">
        <v>1690653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1690653</v>
      </c>
      <c r="X39" s="60">
        <v>1195852</v>
      </c>
      <c r="Y39" s="60">
        <v>494801</v>
      </c>
      <c r="Z39" s="140">
        <v>41.38</v>
      </c>
      <c r="AA39" s="155">
        <v>4783407</v>
      </c>
    </row>
    <row r="40" spans="1:27" ht="13.5">
      <c r="A40" s="138" t="s">
        <v>86</v>
      </c>
      <c r="B40" s="136"/>
      <c r="C40" s="155">
        <v>32743494</v>
      </c>
      <c r="D40" s="155"/>
      <c r="E40" s="156">
        <v>28360081</v>
      </c>
      <c r="F40" s="60">
        <v>28360081</v>
      </c>
      <c r="G40" s="60">
        <v>629354</v>
      </c>
      <c r="H40" s="60">
        <v>1031019</v>
      </c>
      <c r="I40" s="60">
        <v>1327682</v>
      </c>
      <c r="J40" s="60">
        <v>2988055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2988055</v>
      </c>
      <c r="X40" s="60">
        <v>7090020</v>
      </c>
      <c r="Y40" s="60">
        <v>-4101965</v>
      </c>
      <c r="Z40" s="140">
        <v>-57.86</v>
      </c>
      <c r="AA40" s="155">
        <v>28360081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19831184</v>
      </c>
      <c r="D42" s="153">
        <f>SUM(D43:D46)</f>
        <v>0</v>
      </c>
      <c r="E42" s="154">
        <f t="shared" si="8"/>
        <v>39968375</v>
      </c>
      <c r="F42" s="100">
        <f t="shared" si="8"/>
        <v>39968375</v>
      </c>
      <c r="G42" s="100">
        <f t="shared" si="8"/>
        <v>3006332</v>
      </c>
      <c r="H42" s="100">
        <f t="shared" si="8"/>
        <v>3368638</v>
      </c>
      <c r="I42" s="100">
        <f t="shared" si="8"/>
        <v>3369121</v>
      </c>
      <c r="J42" s="100">
        <f t="shared" si="8"/>
        <v>9744091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9744091</v>
      </c>
      <c r="X42" s="100">
        <f t="shared" si="8"/>
        <v>9992094</v>
      </c>
      <c r="Y42" s="100">
        <f t="shared" si="8"/>
        <v>-248003</v>
      </c>
      <c r="Z42" s="137">
        <f>+IF(X42&lt;&gt;0,+(Y42/X42)*100,0)</f>
        <v>-2.4819922630831934</v>
      </c>
      <c r="AA42" s="153">
        <f>SUM(AA43:AA46)</f>
        <v>39968375</v>
      </c>
    </row>
    <row r="43" spans="1:27" ht="13.5">
      <c r="A43" s="138" t="s">
        <v>89</v>
      </c>
      <c r="B43" s="136"/>
      <c r="C43" s="155">
        <v>18962048</v>
      </c>
      <c r="D43" s="155"/>
      <c r="E43" s="156">
        <v>34913564</v>
      </c>
      <c r="F43" s="60">
        <v>34913564</v>
      </c>
      <c r="G43" s="60">
        <v>2226052</v>
      </c>
      <c r="H43" s="60">
        <v>2486925</v>
      </c>
      <c r="I43" s="60">
        <v>2178932</v>
      </c>
      <c r="J43" s="60">
        <v>6891909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6891909</v>
      </c>
      <c r="X43" s="60">
        <v>8728391</v>
      </c>
      <c r="Y43" s="60">
        <v>-1836482</v>
      </c>
      <c r="Z43" s="140">
        <v>-21.04</v>
      </c>
      <c r="AA43" s="155">
        <v>34913564</v>
      </c>
    </row>
    <row r="44" spans="1:27" ht="13.5">
      <c r="A44" s="138" t="s">
        <v>90</v>
      </c>
      <c r="B44" s="136"/>
      <c r="C44" s="155">
        <v>869136</v>
      </c>
      <c r="D44" s="155"/>
      <c r="E44" s="156"/>
      <c r="F44" s="60"/>
      <c r="G44" s="60">
        <v>158055</v>
      </c>
      <c r="H44" s="60"/>
      <c r="I44" s="60">
        <v>166005</v>
      </c>
      <c r="J44" s="60">
        <v>324060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324060</v>
      </c>
      <c r="X44" s="60"/>
      <c r="Y44" s="60">
        <v>324060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>
        <v>174522</v>
      </c>
      <c r="I45" s="159"/>
      <c r="J45" s="159">
        <v>174522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174522</v>
      </c>
      <c r="X45" s="159"/>
      <c r="Y45" s="159">
        <v>174522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5054811</v>
      </c>
      <c r="F46" s="60">
        <v>5054811</v>
      </c>
      <c r="G46" s="60">
        <v>622225</v>
      </c>
      <c r="H46" s="60">
        <v>707191</v>
      </c>
      <c r="I46" s="60">
        <v>1024184</v>
      </c>
      <c r="J46" s="60">
        <v>2353600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2353600</v>
      </c>
      <c r="X46" s="60">
        <v>1263703</v>
      </c>
      <c r="Y46" s="60">
        <v>1089897</v>
      </c>
      <c r="Z46" s="140">
        <v>86.25</v>
      </c>
      <c r="AA46" s="155">
        <v>5054811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170177535</v>
      </c>
      <c r="D48" s="168">
        <f>+D28+D32+D38+D42+D47</f>
        <v>0</v>
      </c>
      <c r="E48" s="169">
        <f t="shared" si="9"/>
        <v>160427336</v>
      </c>
      <c r="F48" s="73">
        <f t="shared" si="9"/>
        <v>160427336</v>
      </c>
      <c r="G48" s="73">
        <f t="shared" si="9"/>
        <v>10253012</v>
      </c>
      <c r="H48" s="73">
        <f t="shared" si="9"/>
        <v>10434998</v>
      </c>
      <c r="I48" s="73">
        <f t="shared" si="9"/>
        <v>12285624</v>
      </c>
      <c r="J48" s="73">
        <f t="shared" si="9"/>
        <v>32973634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32973634</v>
      </c>
      <c r="X48" s="73">
        <f t="shared" si="9"/>
        <v>40106835</v>
      </c>
      <c r="Y48" s="73">
        <f t="shared" si="9"/>
        <v>-7133201</v>
      </c>
      <c r="Z48" s="170">
        <f>+IF(X48&lt;&gt;0,+(Y48/X48)*100,0)</f>
        <v>-17.785499653612657</v>
      </c>
      <c r="AA48" s="168">
        <f>+AA28+AA32+AA38+AA42+AA47</f>
        <v>160427336</v>
      </c>
    </row>
    <row r="49" spans="1:27" ht="13.5">
      <c r="A49" s="148" t="s">
        <v>49</v>
      </c>
      <c r="B49" s="149"/>
      <c r="C49" s="171">
        <f aca="true" t="shared" si="10" ref="C49:Y49">+C25-C48</f>
        <v>-14965749</v>
      </c>
      <c r="D49" s="171">
        <f>+D25-D48</f>
        <v>0</v>
      </c>
      <c r="E49" s="172">
        <f t="shared" si="10"/>
        <v>40671664</v>
      </c>
      <c r="F49" s="173">
        <f t="shared" si="10"/>
        <v>40671664</v>
      </c>
      <c r="G49" s="173">
        <f t="shared" si="10"/>
        <v>44512977</v>
      </c>
      <c r="H49" s="173">
        <f t="shared" si="10"/>
        <v>-6467629</v>
      </c>
      <c r="I49" s="173">
        <f t="shared" si="10"/>
        <v>-8507370</v>
      </c>
      <c r="J49" s="173">
        <f t="shared" si="10"/>
        <v>29537978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29537978</v>
      </c>
      <c r="X49" s="173">
        <f>IF(F25=F48,0,X25-X48)</f>
        <v>10167917</v>
      </c>
      <c r="Y49" s="173">
        <f t="shared" si="10"/>
        <v>19370061</v>
      </c>
      <c r="Z49" s="174">
        <f>+IF(X49&lt;&gt;0,+(Y49/X49)*100,0)</f>
        <v>190.501761570241</v>
      </c>
      <c r="AA49" s="171">
        <f>+AA25-AA48</f>
        <v>40671664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14126128</v>
      </c>
      <c r="D5" s="155">
        <v>0</v>
      </c>
      <c r="E5" s="156">
        <v>13670000</v>
      </c>
      <c r="F5" s="60">
        <v>13670000</v>
      </c>
      <c r="G5" s="60">
        <v>15846914</v>
      </c>
      <c r="H5" s="60">
        <v>-217189</v>
      </c>
      <c r="I5" s="60">
        <v>-107424</v>
      </c>
      <c r="J5" s="60">
        <v>15522301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15522301</v>
      </c>
      <c r="X5" s="60">
        <v>3417500</v>
      </c>
      <c r="Y5" s="60">
        <v>12104801</v>
      </c>
      <c r="Z5" s="140">
        <v>354.2</v>
      </c>
      <c r="AA5" s="155">
        <v>13670000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14640590</v>
      </c>
      <c r="D7" s="155">
        <v>0</v>
      </c>
      <c r="E7" s="156">
        <v>17400000</v>
      </c>
      <c r="F7" s="60">
        <v>17400000</v>
      </c>
      <c r="G7" s="60">
        <v>1919745</v>
      </c>
      <c r="H7" s="60">
        <v>1771263</v>
      </c>
      <c r="I7" s="60">
        <v>1668908</v>
      </c>
      <c r="J7" s="60">
        <v>5359916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5359916</v>
      </c>
      <c r="X7" s="60">
        <v>4350000</v>
      </c>
      <c r="Y7" s="60">
        <v>1009916</v>
      </c>
      <c r="Z7" s="140">
        <v>23.22</v>
      </c>
      <c r="AA7" s="155">
        <v>17400000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1095222</v>
      </c>
      <c r="H8" s="60">
        <v>0</v>
      </c>
      <c r="I8" s="60">
        <v>1145581</v>
      </c>
      <c r="J8" s="60">
        <v>2240803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2240803</v>
      </c>
      <c r="X8" s="60">
        <v>0</v>
      </c>
      <c r="Y8" s="60">
        <v>2240803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100246</v>
      </c>
      <c r="H9" s="60">
        <v>1200815</v>
      </c>
      <c r="I9" s="60">
        <v>97130</v>
      </c>
      <c r="J9" s="60">
        <v>1398191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1398191</v>
      </c>
      <c r="X9" s="60">
        <v>0</v>
      </c>
      <c r="Y9" s="60">
        <v>1398191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3694738</v>
      </c>
      <c r="D10" s="155">
        <v>0</v>
      </c>
      <c r="E10" s="156">
        <v>4009648</v>
      </c>
      <c r="F10" s="54">
        <v>4009648</v>
      </c>
      <c r="G10" s="54">
        <v>332126</v>
      </c>
      <c r="H10" s="54">
        <v>332837</v>
      </c>
      <c r="I10" s="54">
        <v>332963</v>
      </c>
      <c r="J10" s="54">
        <v>997926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997926</v>
      </c>
      <c r="X10" s="54">
        <v>1002412</v>
      </c>
      <c r="Y10" s="54">
        <v>-4486</v>
      </c>
      <c r="Z10" s="184">
        <v>-0.45</v>
      </c>
      <c r="AA10" s="130">
        <v>4009648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11274000</v>
      </c>
      <c r="F12" s="60">
        <v>11274000</v>
      </c>
      <c r="G12" s="60">
        <v>91795</v>
      </c>
      <c r="H12" s="60">
        <v>87430</v>
      </c>
      <c r="I12" s="60">
        <v>87941</v>
      </c>
      <c r="J12" s="60">
        <v>267166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267166</v>
      </c>
      <c r="X12" s="60">
        <v>2818500</v>
      </c>
      <c r="Y12" s="60">
        <v>-2551334</v>
      </c>
      <c r="Z12" s="140">
        <v>-90.52</v>
      </c>
      <c r="AA12" s="155">
        <v>11274000</v>
      </c>
    </row>
    <row r="13" spans="1:27" ht="13.5">
      <c r="A13" s="181" t="s">
        <v>109</v>
      </c>
      <c r="B13" s="185"/>
      <c r="C13" s="155">
        <v>1833624</v>
      </c>
      <c r="D13" s="155">
        <v>0</v>
      </c>
      <c r="E13" s="156">
        <v>1848213</v>
      </c>
      <c r="F13" s="60">
        <v>1848213</v>
      </c>
      <c r="G13" s="60">
        <v>0</v>
      </c>
      <c r="H13" s="60">
        <v>171910</v>
      </c>
      <c r="I13" s="60">
        <v>159930</v>
      </c>
      <c r="J13" s="60">
        <v>331840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331840</v>
      </c>
      <c r="X13" s="60">
        <v>462053</v>
      </c>
      <c r="Y13" s="60">
        <v>-130213</v>
      </c>
      <c r="Z13" s="140">
        <v>-28.18</v>
      </c>
      <c r="AA13" s="155">
        <v>1848213</v>
      </c>
    </row>
    <row r="14" spans="1:27" ht="13.5">
      <c r="A14" s="181" t="s">
        <v>110</v>
      </c>
      <c r="B14" s="185"/>
      <c r="C14" s="155">
        <v>2827490</v>
      </c>
      <c r="D14" s="155">
        <v>0</v>
      </c>
      <c r="E14" s="156">
        <v>3754546</v>
      </c>
      <c r="F14" s="60">
        <v>3754546</v>
      </c>
      <c r="G14" s="60">
        <v>166128</v>
      </c>
      <c r="H14" s="60">
        <v>181954</v>
      </c>
      <c r="I14" s="60">
        <v>186095</v>
      </c>
      <c r="J14" s="60">
        <v>534177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534177</v>
      </c>
      <c r="X14" s="60">
        <v>938637</v>
      </c>
      <c r="Y14" s="60">
        <v>-404460</v>
      </c>
      <c r="Z14" s="140">
        <v>-43.09</v>
      </c>
      <c r="AA14" s="155">
        <v>3754546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54000</v>
      </c>
      <c r="F16" s="60">
        <v>54000</v>
      </c>
      <c r="G16" s="60">
        <v>4091</v>
      </c>
      <c r="H16" s="60">
        <v>7749</v>
      </c>
      <c r="I16" s="60">
        <v>5944</v>
      </c>
      <c r="J16" s="60">
        <v>17784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17784</v>
      </c>
      <c r="X16" s="60">
        <v>13500</v>
      </c>
      <c r="Y16" s="60">
        <v>4284</v>
      </c>
      <c r="Z16" s="140">
        <v>31.73</v>
      </c>
      <c r="AA16" s="155">
        <v>54000</v>
      </c>
    </row>
    <row r="17" spans="1:27" ht="13.5">
      <c r="A17" s="181" t="s">
        <v>113</v>
      </c>
      <c r="B17" s="185"/>
      <c r="C17" s="155">
        <v>2009772</v>
      </c>
      <c r="D17" s="155">
        <v>0</v>
      </c>
      <c r="E17" s="156">
        <v>2133000</v>
      </c>
      <c r="F17" s="60">
        <v>2133000</v>
      </c>
      <c r="G17" s="60">
        <v>259202</v>
      </c>
      <c r="H17" s="60">
        <v>176530</v>
      </c>
      <c r="I17" s="60">
        <v>156457</v>
      </c>
      <c r="J17" s="60">
        <v>592189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592189</v>
      </c>
      <c r="X17" s="60">
        <v>533250</v>
      </c>
      <c r="Y17" s="60">
        <v>58939</v>
      </c>
      <c r="Z17" s="140">
        <v>11.05</v>
      </c>
      <c r="AA17" s="155">
        <v>2133000</v>
      </c>
    </row>
    <row r="18" spans="1:27" ht="13.5">
      <c r="A18" s="183" t="s">
        <v>114</v>
      </c>
      <c r="B18" s="182"/>
      <c r="C18" s="155">
        <v>1217607</v>
      </c>
      <c r="D18" s="155">
        <v>0</v>
      </c>
      <c r="E18" s="156">
        <v>1397000</v>
      </c>
      <c r="F18" s="60">
        <v>1397000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349250</v>
      </c>
      <c r="Y18" s="60">
        <v>-349250</v>
      </c>
      <c r="Z18" s="140">
        <v>-100</v>
      </c>
      <c r="AA18" s="155">
        <v>1397000</v>
      </c>
    </row>
    <row r="19" spans="1:27" ht="13.5">
      <c r="A19" s="181" t="s">
        <v>34</v>
      </c>
      <c r="B19" s="185"/>
      <c r="C19" s="155">
        <v>81474558</v>
      </c>
      <c r="D19" s="155">
        <v>0</v>
      </c>
      <c r="E19" s="156">
        <v>89165000</v>
      </c>
      <c r="F19" s="60">
        <v>89165000</v>
      </c>
      <c r="G19" s="60">
        <v>35261000</v>
      </c>
      <c r="H19" s="60">
        <v>0</v>
      </c>
      <c r="I19" s="60">
        <v>0</v>
      </c>
      <c r="J19" s="60">
        <v>35261000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35261000</v>
      </c>
      <c r="X19" s="60">
        <v>22291250</v>
      </c>
      <c r="Y19" s="60">
        <v>12969750</v>
      </c>
      <c r="Z19" s="140">
        <v>58.18</v>
      </c>
      <c r="AA19" s="155">
        <v>89165000</v>
      </c>
    </row>
    <row r="20" spans="1:27" ht="13.5">
      <c r="A20" s="181" t="s">
        <v>35</v>
      </c>
      <c r="B20" s="185"/>
      <c r="C20" s="155">
        <v>2690154</v>
      </c>
      <c r="D20" s="155">
        <v>0</v>
      </c>
      <c r="E20" s="156">
        <v>18265593</v>
      </c>
      <c r="F20" s="54">
        <v>18265593</v>
      </c>
      <c r="G20" s="54">
        <v>-424546</v>
      </c>
      <c r="H20" s="54">
        <v>229000</v>
      </c>
      <c r="I20" s="54">
        <v>-78078</v>
      </c>
      <c r="J20" s="54">
        <v>-273624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-273624</v>
      </c>
      <c r="X20" s="54">
        <v>4566398</v>
      </c>
      <c r="Y20" s="54">
        <v>-4840022</v>
      </c>
      <c r="Z20" s="184">
        <v>-105.99</v>
      </c>
      <c r="AA20" s="130">
        <v>18265593</v>
      </c>
    </row>
    <row r="21" spans="1:27" ht="13.5">
      <c r="A21" s="181" t="s">
        <v>115</v>
      </c>
      <c r="B21" s="185"/>
      <c r="C21" s="155">
        <v>333946</v>
      </c>
      <c r="D21" s="155">
        <v>0</v>
      </c>
      <c r="E21" s="156">
        <v>280000</v>
      </c>
      <c r="F21" s="60">
        <v>280000</v>
      </c>
      <c r="G21" s="60">
        <v>114066</v>
      </c>
      <c r="H21" s="60">
        <v>25070</v>
      </c>
      <c r="I21" s="82">
        <v>122807</v>
      </c>
      <c r="J21" s="60">
        <v>261943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261943</v>
      </c>
      <c r="X21" s="60">
        <v>70000</v>
      </c>
      <c r="Y21" s="60">
        <v>191943</v>
      </c>
      <c r="Z21" s="140">
        <v>274.2</v>
      </c>
      <c r="AA21" s="155">
        <v>280000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124848607</v>
      </c>
      <c r="D22" s="188">
        <f>SUM(D5:D21)</f>
        <v>0</v>
      </c>
      <c r="E22" s="189">
        <f t="shared" si="0"/>
        <v>163251000</v>
      </c>
      <c r="F22" s="190">
        <f t="shared" si="0"/>
        <v>163251000</v>
      </c>
      <c r="G22" s="190">
        <f t="shared" si="0"/>
        <v>54765989</v>
      </c>
      <c r="H22" s="190">
        <f t="shared" si="0"/>
        <v>3967369</v>
      </c>
      <c r="I22" s="190">
        <f t="shared" si="0"/>
        <v>3778254</v>
      </c>
      <c r="J22" s="190">
        <f t="shared" si="0"/>
        <v>62511612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62511612</v>
      </c>
      <c r="X22" s="190">
        <f t="shared" si="0"/>
        <v>40812750</v>
      </c>
      <c r="Y22" s="190">
        <f t="shared" si="0"/>
        <v>21698862</v>
      </c>
      <c r="Z22" s="191">
        <f>+IF(X22&lt;&gt;0,+(Y22/X22)*100,0)</f>
        <v>53.16687064704044</v>
      </c>
      <c r="AA22" s="188">
        <f>SUM(AA5:AA21)</f>
        <v>163251000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48673026</v>
      </c>
      <c r="D25" s="155">
        <v>0</v>
      </c>
      <c r="E25" s="156">
        <v>54269000</v>
      </c>
      <c r="F25" s="60">
        <v>54269000</v>
      </c>
      <c r="G25" s="60">
        <v>4319898</v>
      </c>
      <c r="H25" s="60">
        <v>5071418</v>
      </c>
      <c r="I25" s="60">
        <v>4437915</v>
      </c>
      <c r="J25" s="60">
        <v>13829231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13829231</v>
      </c>
      <c r="X25" s="60">
        <v>13567250</v>
      </c>
      <c r="Y25" s="60">
        <v>261981</v>
      </c>
      <c r="Z25" s="140">
        <v>1.93</v>
      </c>
      <c r="AA25" s="155">
        <v>54269000</v>
      </c>
    </row>
    <row r="26" spans="1:27" ht="13.5">
      <c r="A26" s="183" t="s">
        <v>38</v>
      </c>
      <c r="B26" s="182"/>
      <c r="C26" s="155">
        <v>8429575</v>
      </c>
      <c r="D26" s="155">
        <v>0</v>
      </c>
      <c r="E26" s="156">
        <v>9221336</v>
      </c>
      <c r="F26" s="60">
        <v>9221336</v>
      </c>
      <c r="G26" s="60">
        <v>701064</v>
      </c>
      <c r="H26" s="60">
        <v>15742</v>
      </c>
      <c r="I26" s="60">
        <v>776672</v>
      </c>
      <c r="J26" s="60">
        <v>1493478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1493478</v>
      </c>
      <c r="X26" s="60">
        <v>2305334</v>
      </c>
      <c r="Y26" s="60">
        <v>-811856</v>
      </c>
      <c r="Z26" s="140">
        <v>-35.22</v>
      </c>
      <c r="AA26" s="155">
        <v>9221336</v>
      </c>
    </row>
    <row r="27" spans="1:27" ht="13.5">
      <c r="A27" s="183" t="s">
        <v>118</v>
      </c>
      <c r="B27" s="182"/>
      <c r="C27" s="155">
        <v>15583718</v>
      </c>
      <c r="D27" s="155">
        <v>0</v>
      </c>
      <c r="E27" s="156">
        <v>6208000</v>
      </c>
      <c r="F27" s="60">
        <v>6208000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1552000</v>
      </c>
      <c r="Y27" s="60">
        <v>-1552000</v>
      </c>
      <c r="Z27" s="140">
        <v>-100</v>
      </c>
      <c r="AA27" s="155">
        <v>6208000</v>
      </c>
    </row>
    <row r="28" spans="1:27" ht="13.5">
      <c r="A28" s="183" t="s">
        <v>39</v>
      </c>
      <c r="B28" s="182"/>
      <c r="C28" s="155">
        <v>29863262</v>
      </c>
      <c r="D28" s="155">
        <v>0</v>
      </c>
      <c r="E28" s="156">
        <v>8220000</v>
      </c>
      <c r="F28" s="60">
        <v>8220000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2055000</v>
      </c>
      <c r="Y28" s="60">
        <v>-2055000</v>
      </c>
      <c r="Z28" s="140">
        <v>-100</v>
      </c>
      <c r="AA28" s="155">
        <v>8220000</v>
      </c>
    </row>
    <row r="29" spans="1:27" ht="13.5">
      <c r="A29" s="183" t="s">
        <v>40</v>
      </c>
      <c r="B29" s="182"/>
      <c r="C29" s="155">
        <v>1595024</v>
      </c>
      <c r="D29" s="155">
        <v>0</v>
      </c>
      <c r="E29" s="156">
        <v>188000</v>
      </c>
      <c r="F29" s="60">
        <v>188000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47000</v>
      </c>
      <c r="Y29" s="60">
        <v>-47000</v>
      </c>
      <c r="Z29" s="140">
        <v>-100</v>
      </c>
      <c r="AA29" s="155">
        <v>188000</v>
      </c>
    </row>
    <row r="30" spans="1:27" ht="13.5">
      <c r="A30" s="183" t="s">
        <v>119</v>
      </c>
      <c r="B30" s="182"/>
      <c r="C30" s="155">
        <v>14722367</v>
      </c>
      <c r="D30" s="155">
        <v>0</v>
      </c>
      <c r="E30" s="156">
        <v>17156000</v>
      </c>
      <c r="F30" s="60">
        <v>17156000</v>
      </c>
      <c r="G30" s="60">
        <v>1955943</v>
      </c>
      <c r="H30" s="60">
        <v>2124819</v>
      </c>
      <c r="I30" s="60">
        <v>1738976</v>
      </c>
      <c r="J30" s="60">
        <v>5819738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5819738</v>
      </c>
      <c r="X30" s="60">
        <v>4289000</v>
      </c>
      <c r="Y30" s="60">
        <v>1530738</v>
      </c>
      <c r="Z30" s="140">
        <v>35.69</v>
      </c>
      <c r="AA30" s="155">
        <v>17156000</v>
      </c>
    </row>
    <row r="31" spans="1:27" ht="13.5">
      <c r="A31" s="183" t="s">
        <v>120</v>
      </c>
      <c r="B31" s="182"/>
      <c r="C31" s="155">
        <v>5241235</v>
      </c>
      <c r="D31" s="155">
        <v>0</v>
      </c>
      <c r="E31" s="156">
        <v>8653000</v>
      </c>
      <c r="F31" s="60">
        <v>8653000</v>
      </c>
      <c r="G31" s="60">
        <v>60710</v>
      </c>
      <c r="H31" s="60">
        <v>255560</v>
      </c>
      <c r="I31" s="60">
        <v>428039</v>
      </c>
      <c r="J31" s="60">
        <v>744309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744309</v>
      </c>
      <c r="X31" s="60">
        <v>2163250</v>
      </c>
      <c r="Y31" s="60">
        <v>-1418941</v>
      </c>
      <c r="Z31" s="140">
        <v>-65.59</v>
      </c>
      <c r="AA31" s="155">
        <v>8653000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2246000</v>
      </c>
      <c r="F32" s="60">
        <v>2246000</v>
      </c>
      <c r="G32" s="60">
        <v>11153</v>
      </c>
      <c r="H32" s="60">
        <v>188688</v>
      </c>
      <c r="I32" s="60">
        <v>1555242</v>
      </c>
      <c r="J32" s="60">
        <v>1755083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1755083</v>
      </c>
      <c r="X32" s="60">
        <v>561500</v>
      </c>
      <c r="Y32" s="60">
        <v>1193583</v>
      </c>
      <c r="Z32" s="140">
        <v>212.57</v>
      </c>
      <c r="AA32" s="155">
        <v>2246000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45622676</v>
      </c>
      <c r="D34" s="155">
        <v>0</v>
      </c>
      <c r="E34" s="156">
        <v>54266000</v>
      </c>
      <c r="F34" s="60">
        <v>54266000</v>
      </c>
      <c r="G34" s="60">
        <v>3204244</v>
      </c>
      <c r="H34" s="60">
        <v>2778771</v>
      </c>
      <c r="I34" s="60">
        <v>3348780</v>
      </c>
      <c r="J34" s="60">
        <v>9331795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9331795</v>
      </c>
      <c r="X34" s="60">
        <v>13566500</v>
      </c>
      <c r="Y34" s="60">
        <v>-4234705</v>
      </c>
      <c r="Z34" s="140">
        <v>-31.21</v>
      </c>
      <c r="AA34" s="155">
        <v>54266000</v>
      </c>
    </row>
    <row r="35" spans="1:27" ht="13.5">
      <c r="A35" s="181" t="s">
        <v>122</v>
      </c>
      <c r="B35" s="185"/>
      <c r="C35" s="155">
        <v>446652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170177535</v>
      </c>
      <c r="D36" s="188">
        <f>SUM(D25:D35)</f>
        <v>0</v>
      </c>
      <c r="E36" s="189">
        <f t="shared" si="1"/>
        <v>160427336</v>
      </c>
      <c r="F36" s="190">
        <f t="shared" si="1"/>
        <v>160427336</v>
      </c>
      <c r="G36" s="190">
        <f t="shared" si="1"/>
        <v>10253012</v>
      </c>
      <c r="H36" s="190">
        <f t="shared" si="1"/>
        <v>10434998</v>
      </c>
      <c r="I36" s="190">
        <f t="shared" si="1"/>
        <v>12285624</v>
      </c>
      <c r="J36" s="190">
        <f t="shared" si="1"/>
        <v>32973634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32973634</v>
      </c>
      <c r="X36" s="190">
        <f t="shared" si="1"/>
        <v>40106834</v>
      </c>
      <c r="Y36" s="190">
        <f t="shared" si="1"/>
        <v>-7133200</v>
      </c>
      <c r="Z36" s="191">
        <f>+IF(X36&lt;&gt;0,+(Y36/X36)*100,0)</f>
        <v>-17.78549760372509</v>
      </c>
      <c r="AA36" s="188">
        <f>SUM(AA25:AA35)</f>
        <v>160427336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-45328928</v>
      </c>
      <c r="D38" s="199">
        <f>+D22-D36</f>
        <v>0</v>
      </c>
      <c r="E38" s="200">
        <f t="shared" si="2"/>
        <v>2823664</v>
      </c>
      <c r="F38" s="106">
        <f t="shared" si="2"/>
        <v>2823664</v>
      </c>
      <c r="G38" s="106">
        <f t="shared" si="2"/>
        <v>44512977</v>
      </c>
      <c r="H38" s="106">
        <f t="shared" si="2"/>
        <v>-6467629</v>
      </c>
      <c r="I38" s="106">
        <f t="shared" si="2"/>
        <v>-8507370</v>
      </c>
      <c r="J38" s="106">
        <f t="shared" si="2"/>
        <v>29537978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29537978</v>
      </c>
      <c r="X38" s="106">
        <f>IF(F22=F36,0,X22-X36)</f>
        <v>705916</v>
      </c>
      <c r="Y38" s="106">
        <f t="shared" si="2"/>
        <v>28832062</v>
      </c>
      <c r="Z38" s="201">
        <f>+IF(X38&lt;&gt;0,+(Y38/X38)*100,0)</f>
        <v>4084.3474294391967</v>
      </c>
      <c r="AA38" s="199">
        <f>+AA22-AA36</f>
        <v>2823664</v>
      </c>
    </row>
    <row r="39" spans="1:27" ht="13.5">
      <c r="A39" s="181" t="s">
        <v>46</v>
      </c>
      <c r="B39" s="185"/>
      <c r="C39" s="155">
        <v>30363179</v>
      </c>
      <c r="D39" s="155">
        <v>0</v>
      </c>
      <c r="E39" s="156">
        <v>37848000</v>
      </c>
      <c r="F39" s="60">
        <v>37848000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9462000</v>
      </c>
      <c r="Y39" s="60">
        <v>-9462000</v>
      </c>
      <c r="Z39" s="140">
        <v>-100</v>
      </c>
      <c r="AA39" s="155">
        <v>37848000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-14965749</v>
      </c>
      <c r="D42" s="206">
        <f>SUM(D38:D41)</f>
        <v>0</v>
      </c>
      <c r="E42" s="207">
        <f t="shared" si="3"/>
        <v>40671664</v>
      </c>
      <c r="F42" s="88">
        <f t="shared" si="3"/>
        <v>40671664</v>
      </c>
      <c r="G42" s="88">
        <f t="shared" si="3"/>
        <v>44512977</v>
      </c>
      <c r="H42" s="88">
        <f t="shared" si="3"/>
        <v>-6467629</v>
      </c>
      <c r="I42" s="88">
        <f t="shared" si="3"/>
        <v>-8507370</v>
      </c>
      <c r="J42" s="88">
        <f t="shared" si="3"/>
        <v>29537978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29537978</v>
      </c>
      <c r="X42" s="88">
        <f t="shared" si="3"/>
        <v>10167916</v>
      </c>
      <c r="Y42" s="88">
        <f t="shared" si="3"/>
        <v>19370062</v>
      </c>
      <c r="Z42" s="208">
        <f>+IF(X42&lt;&gt;0,+(Y42/X42)*100,0)</f>
        <v>190.50179014067385</v>
      </c>
      <c r="AA42" s="206">
        <f>SUM(AA38:AA41)</f>
        <v>40671664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-14965749</v>
      </c>
      <c r="D44" s="210">
        <f>+D42-D43</f>
        <v>0</v>
      </c>
      <c r="E44" s="211">
        <f t="shared" si="4"/>
        <v>40671664</v>
      </c>
      <c r="F44" s="77">
        <f t="shared" si="4"/>
        <v>40671664</v>
      </c>
      <c r="G44" s="77">
        <f t="shared" si="4"/>
        <v>44512977</v>
      </c>
      <c r="H44" s="77">
        <f t="shared" si="4"/>
        <v>-6467629</v>
      </c>
      <c r="I44" s="77">
        <f t="shared" si="4"/>
        <v>-8507370</v>
      </c>
      <c r="J44" s="77">
        <f t="shared" si="4"/>
        <v>29537978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29537978</v>
      </c>
      <c r="X44" s="77">
        <f t="shared" si="4"/>
        <v>10167916</v>
      </c>
      <c r="Y44" s="77">
        <f t="shared" si="4"/>
        <v>19370062</v>
      </c>
      <c r="Z44" s="212">
        <f>+IF(X44&lt;&gt;0,+(Y44/X44)*100,0)</f>
        <v>190.50179014067385</v>
      </c>
      <c r="AA44" s="210">
        <f>+AA42-AA43</f>
        <v>40671664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-14965749</v>
      </c>
      <c r="D46" s="206">
        <f>SUM(D44:D45)</f>
        <v>0</v>
      </c>
      <c r="E46" s="207">
        <f t="shared" si="5"/>
        <v>40671664</v>
      </c>
      <c r="F46" s="88">
        <f t="shared" si="5"/>
        <v>40671664</v>
      </c>
      <c r="G46" s="88">
        <f t="shared" si="5"/>
        <v>44512977</v>
      </c>
      <c r="H46" s="88">
        <f t="shared" si="5"/>
        <v>-6467629</v>
      </c>
      <c r="I46" s="88">
        <f t="shared" si="5"/>
        <v>-8507370</v>
      </c>
      <c r="J46" s="88">
        <f t="shared" si="5"/>
        <v>29537978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29537978</v>
      </c>
      <c r="X46" s="88">
        <f t="shared" si="5"/>
        <v>10167916</v>
      </c>
      <c r="Y46" s="88">
        <f t="shared" si="5"/>
        <v>19370062</v>
      </c>
      <c r="Z46" s="208">
        <f>+IF(X46&lt;&gt;0,+(Y46/X46)*100,0)</f>
        <v>190.50179014067385</v>
      </c>
      <c r="AA46" s="206">
        <f>SUM(AA44:AA45)</f>
        <v>40671664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-14965749</v>
      </c>
      <c r="D48" s="217">
        <f>SUM(D46:D47)</f>
        <v>0</v>
      </c>
      <c r="E48" s="218">
        <f t="shared" si="6"/>
        <v>40671664</v>
      </c>
      <c r="F48" s="219">
        <f t="shared" si="6"/>
        <v>40671664</v>
      </c>
      <c r="G48" s="219">
        <f t="shared" si="6"/>
        <v>44512977</v>
      </c>
      <c r="H48" s="220">
        <f t="shared" si="6"/>
        <v>-6467629</v>
      </c>
      <c r="I48" s="220">
        <f t="shared" si="6"/>
        <v>-8507370</v>
      </c>
      <c r="J48" s="220">
        <f t="shared" si="6"/>
        <v>29537978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29537978</v>
      </c>
      <c r="X48" s="220">
        <f t="shared" si="6"/>
        <v>10167916</v>
      </c>
      <c r="Y48" s="220">
        <f t="shared" si="6"/>
        <v>19370062</v>
      </c>
      <c r="Z48" s="221">
        <f>+IF(X48&lt;&gt;0,+(Y48/X48)*100,0)</f>
        <v>190.50179014067385</v>
      </c>
      <c r="AA48" s="222">
        <f>SUM(AA46:AA47)</f>
        <v>40671664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3554318</v>
      </c>
      <c r="D5" s="153">
        <f>SUM(D6:D8)</f>
        <v>0</v>
      </c>
      <c r="E5" s="154">
        <f t="shared" si="0"/>
        <v>1690000</v>
      </c>
      <c r="F5" s="100">
        <f t="shared" si="0"/>
        <v>1690000</v>
      </c>
      <c r="G5" s="100">
        <f t="shared" si="0"/>
        <v>0</v>
      </c>
      <c r="H5" s="100">
        <f t="shared" si="0"/>
        <v>145263</v>
      </c>
      <c r="I5" s="100">
        <f t="shared" si="0"/>
        <v>82346</v>
      </c>
      <c r="J5" s="100">
        <f t="shared" si="0"/>
        <v>227609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227609</v>
      </c>
      <c r="X5" s="100">
        <f t="shared" si="0"/>
        <v>422500</v>
      </c>
      <c r="Y5" s="100">
        <f t="shared" si="0"/>
        <v>-194891</v>
      </c>
      <c r="Z5" s="137">
        <f>+IF(X5&lt;&gt;0,+(Y5/X5)*100,0)</f>
        <v>-46.128047337278105</v>
      </c>
      <c r="AA5" s="153">
        <f>SUM(AA6:AA8)</f>
        <v>1690000</v>
      </c>
    </row>
    <row r="6" spans="1:27" ht="13.5">
      <c r="A6" s="138" t="s">
        <v>75</v>
      </c>
      <c r="B6" s="136"/>
      <c r="C6" s="155">
        <v>645204</v>
      </c>
      <c r="D6" s="155"/>
      <c r="E6" s="156">
        <v>490000</v>
      </c>
      <c r="F6" s="60">
        <v>490000</v>
      </c>
      <c r="G6" s="60"/>
      <c r="H6" s="60">
        <v>56849</v>
      </c>
      <c r="I6" s="60">
        <v>58782</v>
      </c>
      <c r="J6" s="60">
        <v>115631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115631</v>
      </c>
      <c r="X6" s="60">
        <v>122500</v>
      </c>
      <c r="Y6" s="60">
        <v>-6869</v>
      </c>
      <c r="Z6" s="140">
        <v>-5.61</v>
      </c>
      <c r="AA6" s="62">
        <v>490000</v>
      </c>
    </row>
    <row r="7" spans="1:27" ht="13.5">
      <c r="A7" s="138" t="s">
        <v>76</v>
      </c>
      <c r="B7" s="136"/>
      <c r="C7" s="157">
        <v>2214213</v>
      </c>
      <c r="D7" s="157"/>
      <c r="E7" s="158">
        <v>100000</v>
      </c>
      <c r="F7" s="159">
        <v>100000</v>
      </c>
      <c r="G7" s="159"/>
      <c r="H7" s="159">
        <v>85434</v>
      </c>
      <c r="I7" s="159">
        <v>231</v>
      </c>
      <c r="J7" s="159">
        <v>85665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85665</v>
      </c>
      <c r="X7" s="159">
        <v>25000</v>
      </c>
      <c r="Y7" s="159">
        <v>60665</v>
      </c>
      <c r="Z7" s="141">
        <v>242.66</v>
      </c>
      <c r="AA7" s="225">
        <v>100000</v>
      </c>
    </row>
    <row r="8" spans="1:27" ht="13.5">
      <c r="A8" s="138" t="s">
        <v>77</v>
      </c>
      <c r="B8" s="136"/>
      <c r="C8" s="155">
        <v>694901</v>
      </c>
      <c r="D8" s="155"/>
      <c r="E8" s="156">
        <v>1100000</v>
      </c>
      <c r="F8" s="60">
        <v>1100000</v>
      </c>
      <c r="G8" s="60"/>
      <c r="H8" s="60">
        <v>2980</v>
      </c>
      <c r="I8" s="60">
        <v>23333</v>
      </c>
      <c r="J8" s="60">
        <v>26313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26313</v>
      </c>
      <c r="X8" s="60">
        <v>275000</v>
      </c>
      <c r="Y8" s="60">
        <v>-248687</v>
      </c>
      <c r="Z8" s="140">
        <v>-90.43</v>
      </c>
      <c r="AA8" s="62">
        <v>1100000</v>
      </c>
    </row>
    <row r="9" spans="1:27" ht="13.5">
      <c r="A9" s="135" t="s">
        <v>78</v>
      </c>
      <c r="B9" s="136"/>
      <c r="C9" s="153">
        <f aca="true" t="shared" si="1" ref="C9:Y9">SUM(C10:C14)</f>
        <v>1973471</v>
      </c>
      <c r="D9" s="153">
        <f>SUM(D10:D14)</f>
        <v>0</v>
      </c>
      <c r="E9" s="154">
        <f t="shared" si="1"/>
        <v>375000</v>
      </c>
      <c r="F9" s="100">
        <f t="shared" si="1"/>
        <v>375000</v>
      </c>
      <c r="G9" s="100">
        <f t="shared" si="1"/>
        <v>70001</v>
      </c>
      <c r="H9" s="100">
        <f t="shared" si="1"/>
        <v>3413</v>
      </c>
      <c r="I9" s="100">
        <f t="shared" si="1"/>
        <v>9320</v>
      </c>
      <c r="J9" s="100">
        <f t="shared" si="1"/>
        <v>82734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82734</v>
      </c>
      <c r="X9" s="100">
        <f t="shared" si="1"/>
        <v>93750</v>
      </c>
      <c r="Y9" s="100">
        <f t="shared" si="1"/>
        <v>-11016</v>
      </c>
      <c r="Z9" s="137">
        <f>+IF(X9&lt;&gt;0,+(Y9/X9)*100,0)</f>
        <v>-11.750399999999999</v>
      </c>
      <c r="AA9" s="102">
        <f>SUM(AA10:AA14)</f>
        <v>375000</v>
      </c>
    </row>
    <row r="10" spans="1:27" ht="13.5">
      <c r="A10" s="138" t="s">
        <v>79</v>
      </c>
      <c r="B10" s="136"/>
      <c r="C10" s="155">
        <v>1973471</v>
      </c>
      <c r="D10" s="155"/>
      <c r="E10" s="156">
        <v>150000</v>
      </c>
      <c r="F10" s="60">
        <v>150000</v>
      </c>
      <c r="G10" s="60"/>
      <c r="H10" s="60">
        <v>3413</v>
      </c>
      <c r="I10" s="60">
        <v>9320</v>
      </c>
      <c r="J10" s="60">
        <v>12733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12733</v>
      </c>
      <c r="X10" s="60">
        <v>37500</v>
      </c>
      <c r="Y10" s="60">
        <v>-24767</v>
      </c>
      <c r="Z10" s="140">
        <v>-66.05</v>
      </c>
      <c r="AA10" s="62">
        <v>150000</v>
      </c>
    </row>
    <row r="11" spans="1:27" ht="13.5">
      <c r="A11" s="138" t="s">
        <v>80</v>
      </c>
      <c r="B11" s="136"/>
      <c r="C11" s="155"/>
      <c r="D11" s="155"/>
      <c r="E11" s="156">
        <v>50000</v>
      </c>
      <c r="F11" s="60">
        <v>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12500</v>
      </c>
      <c r="Y11" s="60">
        <v>-12500</v>
      </c>
      <c r="Z11" s="140">
        <v>-100</v>
      </c>
      <c r="AA11" s="62">
        <v>50000</v>
      </c>
    </row>
    <row r="12" spans="1:27" ht="13.5">
      <c r="A12" s="138" t="s">
        <v>81</v>
      </c>
      <c r="B12" s="136"/>
      <c r="C12" s="155"/>
      <c r="D12" s="155"/>
      <c r="E12" s="156">
        <v>175000</v>
      </c>
      <c r="F12" s="60">
        <v>175000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43750</v>
      </c>
      <c r="Y12" s="60">
        <v>-43750</v>
      </c>
      <c r="Z12" s="140">
        <v>-100</v>
      </c>
      <c r="AA12" s="62">
        <v>175000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70001</v>
      </c>
      <c r="H13" s="60"/>
      <c r="I13" s="60"/>
      <c r="J13" s="60">
        <v>70001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70001</v>
      </c>
      <c r="X13" s="60"/>
      <c r="Y13" s="60">
        <v>70001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31893418</v>
      </c>
      <c r="D15" s="153">
        <f>SUM(D16:D18)</f>
        <v>0</v>
      </c>
      <c r="E15" s="154">
        <f t="shared" si="2"/>
        <v>31206667</v>
      </c>
      <c r="F15" s="100">
        <f t="shared" si="2"/>
        <v>31206667</v>
      </c>
      <c r="G15" s="100">
        <f t="shared" si="2"/>
        <v>0</v>
      </c>
      <c r="H15" s="100">
        <f t="shared" si="2"/>
        <v>330234</v>
      </c>
      <c r="I15" s="100">
        <f t="shared" si="2"/>
        <v>531252</v>
      </c>
      <c r="J15" s="100">
        <f t="shared" si="2"/>
        <v>861486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861486</v>
      </c>
      <c r="X15" s="100">
        <f t="shared" si="2"/>
        <v>7801667</v>
      </c>
      <c r="Y15" s="100">
        <f t="shared" si="2"/>
        <v>-6940181</v>
      </c>
      <c r="Z15" s="137">
        <f>+IF(X15&lt;&gt;0,+(Y15/X15)*100,0)</f>
        <v>-88.9576676369294</v>
      </c>
      <c r="AA15" s="102">
        <f>SUM(AA16:AA18)</f>
        <v>31206667</v>
      </c>
    </row>
    <row r="16" spans="1:27" ht="13.5">
      <c r="A16" s="138" t="s">
        <v>85</v>
      </c>
      <c r="B16" s="136"/>
      <c r="C16" s="155">
        <v>1212710</v>
      </c>
      <c r="D16" s="155"/>
      <c r="E16" s="156">
        <v>4500000</v>
      </c>
      <c r="F16" s="60">
        <v>4500000</v>
      </c>
      <c r="G16" s="60"/>
      <c r="H16" s="60">
        <v>330234</v>
      </c>
      <c r="I16" s="60">
        <v>7193</v>
      </c>
      <c r="J16" s="60">
        <v>337427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337427</v>
      </c>
      <c r="X16" s="60">
        <v>1125000</v>
      </c>
      <c r="Y16" s="60">
        <v>-787573</v>
      </c>
      <c r="Z16" s="140">
        <v>-70.01</v>
      </c>
      <c r="AA16" s="62">
        <v>4500000</v>
      </c>
    </row>
    <row r="17" spans="1:27" ht="13.5">
      <c r="A17" s="138" t="s">
        <v>86</v>
      </c>
      <c r="B17" s="136"/>
      <c r="C17" s="155">
        <v>30680708</v>
      </c>
      <c r="D17" s="155"/>
      <c r="E17" s="156">
        <v>26706667</v>
      </c>
      <c r="F17" s="60">
        <v>26706667</v>
      </c>
      <c r="G17" s="60"/>
      <c r="H17" s="60"/>
      <c r="I17" s="60">
        <v>524059</v>
      </c>
      <c r="J17" s="60">
        <v>524059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524059</v>
      </c>
      <c r="X17" s="60">
        <v>6676667</v>
      </c>
      <c r="Y17" s="60">
        <v>-6152608</v>
      </c>
      <c r="Z17" s="140">
        <v>-92.15</v>
      </c>
      <c r="AA17" s="62">
        <v>26706667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7400000</v>
      </c>
      <c r="F19" s="100">
        <f t="shared" si="3"/>
        <v>7400000</v>
      </c>
      <c r="G19" s="100">
        <f t="shared" si="3"/>
        <v>47561</v>
      </c>
      <c r="H19" s="100">
        <f t="shared" si="3"/>
        <v>15094</v>
      </c>
      <c r="I19" s="100">
        <f t="shared" si="3"/>
        <v>131994</v>
      </c>
      <c r="J19" s="100">
        <f t="shared" si="3"/>
        <v>194649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194649</v>
      </c>
      <c r="X19" s="100">
        <f t="shared" si="3"/>
        <v>1850000</v>
      </c>
      <c r="Y19" s="100">
        <f t="shared" si="3"/>
        <v>-1655351</v>
      </c>
      <c r="Z19" s="137">
        <f>+IF(X19&lt;&gt;0,+(Y19/X19)*100,0)</f>
        <v>-89.47843243243243</v>
      </c>
      <c r="AA19" s="102">
        <f>SUM(AA20:AA23)</f>
        <v>7400000</v>
      </c>
    </row>
    <row r="20" spans="1:27" ht="13.5">
      <c r="A20" s="138" t="s">
        <v>89</v>
      </c>
      <c r="B20" s="136"/>
      <c r="C20" s="155"/>
      <c r="D20" s="155"/>
      <c r="E20" s="156">
        <v>7300000</v>
      </c>
      <c r="F20" s="60">
        <v>7300000</v>
      </c>
      <c r="G20" s="60">
        <v>47561</v>
      </c>
      <c r="H20" s="60">
        <v>15094</v>
      </c>
      <c r="I20" s="60">
        <v>97074</v>
      </c>
      <c r="J20" s="60">
        <v>159729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159729</v>
      </c>
      <c r="X20" s="60">
        <v>1825000</v>
      </c>
      <c r="Y20" s="60">
        <v>-1665271</v>
      </c>
      <c r="Z20" s="140">
        <v>-91.25</v>
      </c>
      <c r="AA20" s="62">
        <v>7300000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100000</v>
      </c>
      <c r="F23" s="60">
        <v>100000</v>
      </c>
      <c r="G23" s="60"/>
      <c r="H23" s="60"/>
      <c r="I23" s="60">
        <v>34920</v>
      </c>
      <c r="J23" s="60">
        <v>34920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34920</v>
      </c>
      <c r="X23" s="60">
        <v>25000</v>
      </c>
      <c r="Y23" s="60">
        <v>9920</v>
      </c>
      <c r="Z23" s="140">
        <v>39.68</v>
      </c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37421207</v>
      </c>
      <c r="D25" s="217">
        <f>+D5+D9+D15+D19+D24</f>
        <v>0</v>
      </c>
      <c r="E25" s="230">
        <f t="shared" si="4"/>
        <v>40671667</v>
      </c>
      <c r="F25" s="219">
        <f t="shared" si="4"/>
        <v>40671667</v>
      </c>
      <c r="G25" s="219">
        <f t="shared" si="4"/>
        <v>117562</v>
      </c>
      <c r="H25" s="219">
        <f t="shared" si="4"/>
        <v>494004</v>
      </c>
      <c r="I25" s="219">
        <f t="shared" si="4"/>
        <v>754912</v>
      </c>
      <c r="J25" s="219">
        <f t="shared" si="4"/>
        <v>1366478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1366478</v>
      </c>
      <c r="X25" s="219">
        <f t="shared" si="4"/>
        <v>10167917</v>
      </c>
      <c r="Y25" s="219">
        <f t="shared" si="4"/>
        <v>-8801439</v>
      </c>
      <c r="Z25" s="231">
        <f>+IF(X25&lt;&gt;0,+(Y25/X25)*100,0)</f>
        <v>-86.56088557764583</v>
      </c>
      <c r="AA25" s="232">
        <f>+AA5+AA9+AA15+AA19+AA24</f>
        <v>40671667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30680708</v>
      </c>
      <c r="D28" s="155"/>
      <c r="E28" s="156">
        <v>32506667</v>
      </c>
      <c r="F28" s="60">
        <v>32506667</v>
      </c>
      <c r="G28" s="60">
        <v>47561</v>
      </c>
      <c r="H28" s="60">
        <v>15094</v>
      </c>
      <c r="I28" s="60">
        <v>614438</v>
      </c>
      <c r="J28" s="60">
        <v>677093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677093</v>
      </c>
      <c r="X28" s="60">
        <v>8126667</v>
      </c>
      <c r="Y28" s="60">
        <v>-7449574</v>
      </c>
      <c r="Z28" s="140">
        <v>-91.67</v>
      </c>
      <c r="AA28" s="155">
        <v>32506667</v>
      </c>
    </row>
    <row r="29" spans="1:27" ht="13.5">
      <c r="A29" s="234" t="s">
        <v>134</v>
      </c>
      <c r="B29" s="136"/>
      <c r="C29" s="155">
        <v>1212710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31893418</v>
      </c>
      <c r="D32" s="210">
        <f>SUM(D28:D31)</f>
        <v>0</v>
      </c>
      <c r="E32" s="211">
        <f t="shared" si="5"/>
        <v>32506667</v>
      </c>
      <c r="F32" s="77">
        <f t="shared" si="5"/>
        <v>32506667</v>
      </c>
      <c r="G32" s="77">
        <f t="shared" si="5"/>
        <v>47561</v>
      </c>
      <c r="H32" s="77">
        <f t="shared" si="5"/>
        <v>15094</v>
      </c>
      <c r="I32" s="77">
        <f t="shared" si="5"/>
        <v>614438</v>
      </c>
      <c r="J32" s="77">
        <f t="shared" si="5"/>
        <v>677093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677093</v>
      </c>
      <c r="X32" s="77">
        <f t="shared" si="5"/>
        <v>8126667</v>
      </c>
      <c r="Y32" s="77">
        <f t="shared" si="5"/>
        <v>-7449574</v>
      </c>
      <c r="Z32" s="212">
        <f>+IF(X32&lt;&gt;0,+(Y32/X32)*100,0)</f>
        <v>-91.66825710958749</v>
      </c>
      <c r="AA32" s="79">
        <f>SUM(AA28:AA31)</f>
        <v>32506667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5527789</v>
      </c>
      <c r="D35" s="155"/>
      <c r="E35" s="156">
        <v>8165000</v>
      </c>
      <c r="F35" s="60">
        <v>8165000</v>
      </c>
      <c r="G35" s="60">
        <v>70001</v>
      </c>
      <c r="H35" s="60">
        <v>478910</v>
      </c>
      <c r="I35" s="60">
        <v>140474</v>
      </c>
      <c r="J35" s="60">
        <v>689385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689385</v>
      </c>
      <c r="X35" s="60">
        <v>2041250</v>
      </c>
      <c r="Y35" s="60">
        <v>-1351865</v>
      </c>
      <c r="Z35" s="140">
        <v>-66.23</v>
      </c>
      <c r="AA35" s="62">
        <v>8165000</v>
      </c>
    </row>
    <row r="36" spans="1:27" ht="13.5">
      <c r="A36" s="238" t="s">
        <v>139</v>
      </c>
      <c r="B36" s="149"/>
      <c r="C36" s="222">
        <f aca="true" t="shared" si="6" ref="C36:Y36">SUM(C32:C35)</f>
        <v>37421207</v>
      </c>
      <c r="D36" s="222">
        <f>SUM(D32:D35)</f>
        <v>0</v>
      </c>
      <c r="E36" s="218">
        <f t="shared" si="6"/>
        <v>40671667</v>
      </c>
      <c r="F36" s="220">
        <f t="shared" si="6"/>
        <v>40671667</v>
      </c>
      <c r="G36" s="220">
        <f t="shared" si="6"/>
        <v>117562</v>
      </c>
      <c r="H36" s="220">
        <f t="shared" si="6"/>
        <v>494004</v>
      </c>
      <c r="I36" s="220">
        <f t="shared" si="6"/>
        <v>754912</v>
      </c>
      <c r="J36" s="220">
        <f t="shared" si="6"/>
        <v>1366478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1366478</v>
      </c>
      <c r="X36" s="220">
        <f t="shared" si="6"/>
        <v>10167917</v>
      </c>
      <c r="Y36" s="220">
        <f t="shared" si="6"/>
        <v>-8801439</v>
      </c>
      <c r="Z36" s="221">
        <f>+IF(X36&lt;&gt;0,+(Y36/X36)*100,0)</f>
        <v>-86.56088557764583</v>
      </c>
      <c r="AA36" s="239">
        <f>SUM(AA32:AA35)</f>
        <v>40671667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21960547</v>
      </c>
      <c r="D6" s="155"/>
      <c r="E6" s="59">
        <v>713000</v>
      </c>
      <c r="F6" s="60">
        <v>713000</v>
      </c>
      <c r="G6" s="60">
        <v>-1073522</v>
      </c>
      <c r="H6" s="60"/>
      <c r="I6" s="60">
        <v>-1073522</v>
      </c>
      <c r="J6" s="60">
        <v>-1073522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-1073522</v>
      </c>
      <c r="X6" s="60">
        <v>178250</v>
      </c>
      <c r="Y6" s="60">
        <v>-1251772</v>
      </c>
      <c r="Z6" s="140">
        <v>-702.26</v>
      </c>
      <c r="AA6" s="62">
        <v>713000</v>
      </c>
    </row>
    <row r="7" spans="1:27" ht="13.5">
      <c r="A7" s="249" t="s">
        <v>144</v>
      </c>
      <c r="B7" s="182"/>
      <c r="C7" s="155"/>
      <c r="D7" s="155"/>
      <c r="E7" s="59">
        <v>38787000</v>
      </c>
      <c r="F7" s="60">
        <v>38787000</v>
      </c>
      <c r="G7" s="60">
        <v>51113486</v>
      </c>
      <c r="H7" s="60">
        <v>72905590</v>
      </c>
      <c r="I7" s="60">
        <v>51113486</v>
      </c>
      <c r="J7" s="60">
        <v>51113486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51113486</v>
      </c>
      <c r="X7" s="60">
        <v>9696750</v>
      </c>
      <c r="Y7" s="60">
        <v>41416736</v>
      </c>
      <c r="Z7" s="140">
        <v>427.12</v>
      </c>
      <c r="AA7" s="62">
        <v>38787000</v>
      </c>
    </row>
    <row r="8" spans="1:27" ht="13.5">
      <c r="A8" s="249" t="s">
        <v>145</v>
      </c>
      <c r="B8" s="182"/>
      <c r="C8" s="155">
        <v>11737197</v>
      </c>
      <c r="D8" s="155"/>
      <c r="E8" s="59">
        <v>14306000</v>
      </c>
      <c r="F8" s="60">
        <v>14306000</v>
      </c>
      <c r="G8" s="60">
        <v>-3010283</v>
      </c>
      <c r="H8" s="60">
        <v>12270181</v>
      </c>
      <c r="I8" s="60">
        <v>-3010284</v>
      </c>
      <c r="J8" s="60">
        <v>-3010284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-3010284</v>
      </c>
      <c r="X8" s="60">
        <v>3576500</v>
      </c>
      <c r="Y8" s="60">
        <v>-6586784</v>
      </c>
      <c r="Z8" s="140">
        <v>-184.17</v>
      </c>
      <c r="AA8" s="62">
        <v>14306000</v>
      </c>
    </row>
    <row r="9" spans="1:27" ht="13.5">
      <c r="A9" s="249" t="s">
        <v>146</v>
      </c>
      <c r="B9" s="182"/>
      <c r="C9" s="155">
        <v>7899408</v>
      </c>
      <c r="D9" s="155"/>
      <c r="E9" s="59">
        <v>12166000</v>
      </c>
      <c r="F9" s="60">
        <v>12166000</v>
      </c>
      <c r="G9" s="60">
        <v>36884889</v>
      </c>
      <c r="H9" s="60">
        <v>41584031</v>
      </c>
      <c r="I9" s="60">
        <v>44247889</v>
      </c>
      <c r="J9" s="60">
        <v>44247889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44247889</v>
      </c>
      <c r="X9" s="60">
        <v>3041500</v>
      </c>
      <c r="Y9" s="60">
        <v>41206389</v>
      </c>
      <c r="Z9" s="140">
        <v>1354.8</v>
      </c>
      <c r="AA9" s="62">
        <v>12166000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7844712</v>
      </c>
      <c r="D11" s="155"/>
      <c r="E11" s="59">
        <v>383000</v>
      </c>
      <c r="F11" s="60">
        <v>383000</v>
      </c>
      <c r="G11" s="60">
        <v>517030</v>
      </c>
      <c r="H11" s="60">
        <v>458483</v>
      </c>
      <c r="I11" s="60">
        <v>517030</v>
      </c>
      <c r="J11" s="60">
        <v>517030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517030</v>
      </c>
      <c r="X11" s="60">
        <v>95750</v>
      </c>
      <c r="Y11" s="60">
        <v>421280</v>
      </c>
      <c r="Z11" s="140">
        <v>439.98</v>
      </c>
      <c r="AA11" s="62">
        <v>383000</v>
      </c>
    </row>
    <row r="12" spans="1:27" ht="13.5">
      <c r="A12" s="250" t="s">
        <v>56</v>
      </c>
      <c r="B12" s="251"/>
      <c r="C12" s="168">
        <f aca="true" t="shared" si="0" ref="C12:Y12">SUM(C6:C11)</f>
        <v>49441864</v>
      </c>
      <c r="D12" s="168">
        <f>SUM(D6:D11)</f>
        <v>0</v>
      </c>
      <c r="E12" s="72">
        <f t="shared" si="0"/>
        <v>66355000</v>
      </c>
      <c r="F12" s="73">
        <f t="shared" si="0"/>
        <v>66355000</v>
      </c>
      <c r="G12" s="73">
        <f t="shared" si="0"/>
        <v>84431600</v>
      </c>
      <c r="H12" s="73">
        <f t="shared" si="0"/>
        <v>127218285</v>
      </c>
      <c r="I12" s="73">
        <f t="shared" si="0"/>
        <v>91794599</v>
      </c>
      <c r="J12" s="73">
        <f t="shared" si="0"/>
        <v>91794599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91794599</v>
      </c>
      <c r="X12" s="73">
        <f t="shared" si="0"/>
        <v>16588750</v>
      </c>
      <c r="Y12" s="73">
        <f t="shared" si="0"/>
        <v>75205849</v>
      </c>
      <c r="Z12" s="170">
        <f>+IF(X12&lt;&gt;0,+(Y12/X12)*100,0)</f>
        <v>453.3545264109713</v>
      </c>
      <c r="AA12" s="74">
        <f>SUM(AA6:AA11)</f>
        <v>66355000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28286184</v>
      </c>
      <c r="D17" s="155"/>
      <c r="E17" s="59">
        <v>28094000</v>
      </c>
      <c r="F17" s="60">
        <v>28094000</v>
      </c>
      <c r="G17" s="60">
        <v>28094168</v>
      </c>
      <c r="H17" s="60">
        <v>28094168</v>
      </c>
      <c r="I17" s="60">
        <v>28094168</v>
      </c>
      <c r="J17" s="60">
        <v>28094168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28094168</v>
      </c>
      <c r="X17" s="60">
        <v>7023500</v>
      </c>
      <c r="Y17" s="60">
        <v>21070668</v>
      </c>
      <c r="Z17" s="140">
        <v>300</v>
      </c>
      <c r="AA17" s="62">
        <v>28094000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324153248</v>
      </c>
      <c r="D19" s="155"/>
      <c r="E19" s="59">
        <v>320113000</v>
      </c>
      <c r="F19" s="60">
        <v>320113000</v>
      </c>
      <c r="G19" s="60">
        <v>319848260</v>
      </c>
      <c r="H19" s="60">
        <v>319848260</v>
      </c>
      <c r="I19" s="60">
        <v>319848260</v>
      </c>
      <c r="J19" s="60">
        <v>319848260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319848260</v>
      </c>
      <c r="X19" s="60">
        <v>80028250</v>
      </c>
      <c r="Y19" s="60">
        <v>239820010</v>
      </c>
      <c r="Z19" s="140">
        <v>299.67</v>
      </c>
      <c r="AA19" s="62">
        <v>320113000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99418</v>
      </c>
      <c r="D22" s="155"/>
      <c r="E22" s="59">
        <v>127000</v>
      </c>
      <c r="F22" s="60">
        <v>127000</v>
      </c>
      <c r="G22" s="60">
        <v>127375</v>
      </c>
      <c r="H22" s="60">
        <v>127375</v>
      </c>
      <c r="I22" s="60">
        <v>127375</v>
      </c>
      <c r="J22" s="60">
        <v>127375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127375</v>
      </c>
      <c r="X22" s="60">
        <v>31750</v>
      </c>
      <c r="Y22" s="60">
        <v>95625</v>
      </c>
      <c r="Z22" s="140">
        <v>301.18</v>
      </c>
      <c r="AA22" s="62">
        <v>127000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7363000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352538850</v>
      </c>
      <c r="D24" s="168">
        <f>SUM(D15:D23)</f>
        <v>0</v>
      </c>
      <c r="E24" s="76">
        <f t="shared" si="1"/>
        <v>348334000</v>
      </c>
      <c r="F24" s="77">
        <f t="shared" si="1"/>
        <v>348334000</v>
      </c>
      <c r="G24" s="77">
        <f t="shared" si="1"/>
        <v>355432803</v>
      </c>
      <c r="H24" s="77">
        <f t="shared" si="1"/>
        <v>348069803</v>
      </c>
      <c r="I24" s="77">
        <f t="shared" si="1"/>
        <v>348069803</v>
      </c>
      <c r="J24" s="77">
        <f t="shared" si="1"/>
        <v>348069803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348069803</v>
      </c>
      <c r="X24" s="77">
        <f t="shared" si="1"/>
        <v>87083500</v>
      </c>
      <c r="Y24" s="77">
        <f t="shared" si="1"/>
        <v>260986303</v>
      </c>
      <c r="Z24" s="212">
        <f>+IF(X24&lt;&gt;0,+(Y24/X24)*100,0)</f>
        <v>299.6966164658058</v>
      </c>
      <c r="AA24" s="79">
        <f>SUM(AA15:AA23)</f>
        <v>348334000</v>
      </c>
    </row>
    <row r="25" spans="1:27" ht="13.5">
      <c r="A25" s="250" t="s">
        <v>159</v>
      </c>
      <c r="B25" s="251"/>
      <c r="C25" s="168">
        <f aca="true" t="shared" si="2" ref="C25:Y25">+C12+C24</f>
        <v>401980714</v>
      </c>
      <c r="D25" s="168">
        <f>+D12+D24</f>
        <v>0</v>
      </c>
      <c r="E25" s="72">
        <f t="shared" si="2"/>
        <v>414689000</v>
      </c>
      <c r="F25" s="73">
        <f t="shared" si="2"/>
        <v>414689000</v>
      </c>
      <c r="G25" s="73">
        <f t="shared" si="2"/>
        <v>439864403</v>
      </c>
      <c r="H25" s="73">
        <f t="shared" si="2"/>
        <v>475288088</v>
      </c>
      <c r="I25" s="73">
        <f t="shared" si="2"/>
        <v>439864402</v>
      </c>
      <c r="J25" s="73">
        <f t="shared" si="2"/>
        <v>439864402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439864402</v>
      </c>
      <c r="X25" s="73">
        <f t="shared" si="2"/>
        <v>103672250</v>
      </c>
      <c r="Y25" s="73">
        <f t="shared" si="2"/>
        <v>336192152</v>
      </c>
      <c r="Z25" s="170">
        <f>+IF(X25&lt;&gt;0,+(Y25/X25)*100,0)</f>
        <v>324.28364581650345</v>
      </c>
      <c r="AA25" s="74">
        <f>+AA12+AA24</f>
        <v>414689000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247589</v>
      </c>
      <c r="D30" s="155"/>
      <c r="E30" s="59">
        <v>170000</v>
      </c>
      <c r="F30" s="60">
        <v>170000</v>
      </c>
      <c r="G30" s="60">
        <v>180026</v>
      </c>
      <c r="H30" s="60">
        <v>180026</v>
      </c>
      <c r="I30" s="60">
        <v>180026</v>
      </c>
      <c r="J30" s="60">
        <v>180026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180026</v>
      </c>
      <c r="X30" s="60">
        <v>42500</v>
      </c>
      <c r="Y30" s="60">
        <v>137526</v>
      </c>
      <c r="Z30" s="140">
        <v>323.59</v>
      </c>
      <c r="AA30" s="62">
        <v>170000</v>
      </c>
    </row>
    <row r="31" spans="1:27" ht="13.5">
      <c r="A31" s="249" t="s">
        <v>163</v>
      </c>
      <c r="B31" s="182"/>
      <c r="C31" s="155">
        <v>233511</v>
      </c>
      <c r="D31" s="155"/>
      <c r="E31" s="59">
        <v>198000</v>
      </c>
      <c r="F31" s="60">
        <v>198000</v>
      </c>
      <c r="G31" s="60">
        <v>416459</v>
      </c>
      <c r="H31" s="60">
        <v>457139</v>
      </c>
      <c r="I31" s="60">
        <v>416458</v>
      </c>
      <c r="J31" s="60">
        <v>416458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416458</v>
      </c>
      <c r="X31" s="60">
        <v>49500</v>
      </c>
      <c r="Y31" s="60">
        <v>366958</v>
      </c>
      <c r="Z31" s="140">
        <v>741.33</v>
      </c>
      <c r="AA31" s="62">
        <v>198000</v>
      </c>
    </row>
    <row r="32" spans="1:27" ht="13.5">
      <c r="A32" s="249" t="s">
        <v>164</v>
      </c>
      <c r="B32" s="182"/>
      <c r="C32" s="155">
        <v>31604073</v>
      </c>
      <c r="D32" s="155"/>
      <c r="E32" s="59">
        <v>47681000</v>
      </c>
      <c r="F32" s="60">
        <v>47681000</v>
      </c>
      <c r="G32" s="60">
        <v>29783238</v>
      </c>
      <c r="H32" s="60">
        <v>29689888</v>
      </c>
      <c r="I32" s="60">
        <v>29783238</v>
      </c>
      <c r="J32" s="60">
        <v>29783238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29783238</v>
      </c>
      <c r="X32" s="60">
        <v>11920250</v>
      </c>
      <c r="Y32" s="60">
        <v>17862988</v>
      </c>
      <c r="Z32" s="140">
        <v>149.85</v>
      </c>
      <c r="AA32" s="62">
        <v>47681000</v>
      </c>
    </row>
    <row r="33" spans="1:27" ht="13.5">
      <c r="A33" s="249" t="s">
        <v>165</v>
      </c>
      <c r="B33" s="182"/>
      <c r="C33" s="155">
        <v>6530323</v>
      </c>
      <c r="D33" s="155"/>
      <c r="E33" s="59">
        <v>1931000</v>
      </c>
      <c r="F33" s="60">
        <v>1931000</v>
      </c>
      <c r="G33" s="60">
        <v>1844596</v>
      </c>
      <c r="H33" s="60">
        <v>1844596</v>
      </c>
      <c r="I33" s="60">
        <v>1844596</v>
      </c>
      <c r="J33" s="60">
        <v>1844596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1844596</v>
      </c>
      <c r="X33" s="60">
        <v>482750</v>
      </c>
      <c r="Y33" s="60">
        <v>1361846</v>
      </c>
      <c r="Z33" s="140">
        <v>282.1</v>
      </c>
      <c r="AA33" s="62">
        <v>1931000</v>
      </c>
    </row>
    <row r="34" spans="1:27" ht="13.5">
      <c r="A34" s="250" t="s">
        <v>58</v>
      </c>
      <c r="B34" s="251"/>
      <c r="C34" s="168">
        <f aca="true" t="shared" si="3" ref="C34:Y34">SUM(C29:C33)</f>
        <v>38615496</v>
      </c>
      <c r="D34" s="168">
        <f>SUM(D29:D33)</f>
        <v>0</v>
      </c>
      <c r="E34" s="72">
        <f t="shared" si="3"/>
        <v>49980000</v>
      </c>
      <c r="F34" s="73">
        <f t="shared" si="3"/>
        <v>49980000</v>
      </c>
      <c r="G34" s="73">
        <f t="shared" si="3"/>
        <v>32224319</v>
      </c>
      <c r="H34" s="73">
        <f t="shared" si="3"/>
        <v>32171649</v>
      </c>
      <c r="I34" s="73">
        <f t="shared" si="3"/>
        <v>32224318</v>
      </c>
      <c r="J34" s="73">
        <f t="shared" si="3"/>
        <v>32224318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32224318</v>
      </c>
      <c r="X34" s="73">
        <f t="shared" si="3"/>
        <v>12495000</v>
      </c>
      <c r="Y34" s="73">
        <f t="shared" si="3"/>
        <v>19729318</v>
      </c>
      <c r="Z34" s="170">
        <f>+IF(X34&lt;&gt;0,+(Y34/X34)*100,0)</f>
        <v>157.8977030812325</v>
      </c>
      <c r="AA34" s="74">
        <f>SUM(AA29:AA33)</f>
        <v>49980000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343302</v>
      </c>
      <c r="D37" s="155"/>
      <c r="E37" s="59">
        <v>147000</v>
      </c>
      <c r="F37" s="60">
        <v>147000</v>
      </c>
      <c r="G37" s="60">
        <v>79497</v>
      </c>
      <c r="H37" s="60">
        <v>79497</v>
      </c>
      <c r="I37" s="60">
        <v>79497</v>
      </c>
      <c r="J37" s="60">
        <v>79497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79497</v>
      </c>
      <c r="X37" s="60">
        <v>36750</v>
      </c>
      <c r="Y37" s="60">
        <v>42747</v>
      </c>
      <c r="Z37" s="140">
        <v>116.32</v>
      </c>
      <c r="AA37" s="62">
        <v>147000</v>
      </c>
    </row>
    <row r="38" spans="1:27" ht="13.5">
      <c r="A38" s="249" t="s">
        <v>165</v>
      </c>
      <c r="B38" s="182"/>
      <c r="C38" s="155">
        <v>8977942</v>
      </c>
      <c r="D38" s="155"/>
      <c r="E38" s="59">
        <v>7854000</v>
      </c>
      <c r="F38" s="60">
        <v>7854000</v>
      </c>
      <c r="G38" s="60">
        <v>7854270</v>
      </c>
      <c r="H38" s="60">
        <v>7854270</v>
      </c>
      <c r="I38" s="60">
        <v>7854270</v>
      </c>
      <c r="J38" s="60">
        <v>7854270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7854270</v>
      </c>
      <c r="X38" s="60">
        <v>1963500</v>
      </c>
      <c r="Y38" s="60">
        <v>5890770</v>
      </c>
      <c r="Z38" s="140">
        <v>300.01</v>
      </c>
      <c r="AA38" s="62">
        <v>7854000</v>
      </c>
    </row>
    <row r="39" spans="1:27" ht="13.5">
      <c r="A39" s="250" t="s">
        <v>59</v>
      </c>
      <c r="B39" s="253"/>
      <c r="C39" s="168">
        <f aca="true" t="shared" si="4" ref="C39:Y39">SUM(C37:C38)</f>
        <v>9321244</v>
      </c>
      <c r="D39" s="168">
        <f>SUM(D37:D38)</f>
        <v>0</v>
      </c>
      <c r="E39" s="76">
        <f t="shared" si="4"/>
        <v>8001000</v>
      </c>
      <c r="F39" s="77">
        <f t="shared" si="4"/>
        <v>8001000</v>
      </c>
      <c r="G39" s="77">
        <f t="shared" si="4"/>
        <v>7933767</v>
      </c>
      <c r="H39" s="77">
        <f t="shared" si="4"/>
        <v>7933767</v>
      </c>
      <c r="I39" s="77">
        <f t="shared" si="4"/>
        <v>7933767</v>
      </c>
      <c r="J39" s="77">
        <f t="shared" si="4"/>
        <v>7933767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7933767</v>
      </c>
      <c r="X39" s="77">
        <f t="shared" si="4"/>
        <v>2000250</v>
      </c>
      <c r="Y39" s="77">
        <f t="shared" si="4"/>
        <v>5933517</v>
      </c>
      <c r="Z39" s="212">
        <f>+IF(X39&lt;&gt;0,+(Y39/X39)*100,0)</f>
        <v>296.6387701537308</v>
      </c>
      <c r="AA39" s="79">
        <f>SUM(AA37:AA38)</f>
        <v>8001000</v>
      </c>
    </row>
    <row r="40" spans="1:27" ht="13.5">
      <c r="A40" s="250" t="s">
        <v>167</v>
      </c>
      <c r="B40" s="251"/>
      <c r="C40" s="168">
        <f aca="true" t="shared" si="5" ref="C40:Y40">+C34+C39</f>
        <v>47936740</v>
      </c>
      <c r="D40" s="168">
        <f>+D34+D39</f>
        <v>0</v>
      </c>
      <c r="E40" s="72">
        <f t="shared" si="5"/>
        <v>57981000</v>
      </c>
      <c r="F40" s="73">
        <f t="shared" si="5"/>
        <v>57981000</v>
      </c>
      <c r="G40" s="73">
        <f t="shared" si="5"/>
        <v>40158086</v>
      </c>
      <c r="H40" s="73">
        <f t="shared" si="5"/>
        <v>40105416</v>
      </c>
      <c r="I40" s="73">
        <f t="shared" si="5"/>
        <v>40158085</v>
      </c>
      <c r="J40" s="73">
        <f t="shared" si="5"/>
        <v>40158085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40158085</v>
      </c>
      <c r="X40" s="73">
        <f t="shared" si="5"/>
        <v>14495250</v>
      </c>
      <c r="Y40" s="73">
        <f t="shared" si="5"/>
        <v>25662835</v>
      </c>
      <c r="Z40" s="170">
        <f>+IF(X40&lt;&gt;0,+(Y40/X40)*100,0)</f>
        <v>177.04306583191044</v>
      </c>
      <c r="AA40" s="74">
        <f>+AA34+AA39</f>
        <v>57981000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354043974</v>
      </c>
      <c r="D42" s="257">
        <f>+D25-D40</f>
        <v>0</v>
      </c>
      <c r="E42" s="258">
        <f t="shared" si="6"/>
        <v>356708000</v>
      </c>
      <c r="F42" s="259">
        <f t="shared" si="6"/>
        <v>356708000</v>
      </c>
      <c r="G42" s="259">
        <f t="shared" si="6"/>
        <v>399706317</v>
      </c>
      <c r="H42" s="259">
        <f t="shared" si="6"/>
        <v>435182672</v>
      </c>
      <c r="I42" s="259">
        <f t="shared" si="6"/>
        <v>399706317</v>
      </c>
      <c r="J42" s="259">
        <f t="shared" si="6"/>
        <v>399706317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399706317</v>
      </c>
      <c r="X42" s="259">
        <f t="shared" si="6"/>
        <v>89177000</v>
      </c>
      <c r="Y42" s="259">
        <f t="shared" si="6"/>
        <v>310529317</v>
      </c>
      <c r="Z42" s="260">
        <f>+IF(X42&lt;&gt;0,+(Y42/X42)*100,0)</f>
        <v>348.2168238447133</v>
      </c>
      <c r="AA42" s="261">
        <f>+AA25-AA40</f>
        <v>356708000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354043974</v>
      </c>
      <c r="D45" s="155"/>
      <c r="E45" s="59">
        <v>356708000</v>
      </c>
      <c r="F45" s="60">
        <v>356708000</v>
      </c>
      <c r="G45" s="60">
        <v>399706317</v>
      </c>
      <c r="H45" s="60">
        <v>435182672</v>
      </c>
      <c r="I45" s="60">
        <v>399706317</v>
      </c>
      <c r="J45" s="60">
        <v>399706317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399706317</v>
      </c>
      <c r="X45" s="60">
        <v>89177000</v>
      </c>
      <c r="Y45" s="60">
        <v>310529317</v>
      </c>
      <c r="Z45" s="139">
        <v>348.22</v>
      </c>
      <c r="AA45" s="62">
        <v>356708000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354043974</v>
      </c>
      <c r="D48" s="217">
        <f>SUM(D45:D47)</f>
        <v>0</v>
      </c>
      <c r="E48" s="264">
        <f t="shared" si="7"/>
        <v>356708000</v>
      </c>
      <c r="F48" s="219">
        <f t="shared" si="7"/>
        <v>356708000</v>
      </c>
      <c r="G48" s="219">
        <f t="shared" si="7"/>
        <v>399706317</v>
      </c>
      <c r="H48" s="219">
        <f t="shared" si="7"/>
        <v>435182672</v>
      </c>
      <c r="I48" s="219">
        <f t="shared" si="7"/>
        <v>399706317</v>
      </c>
      <c r="J48" s="219">
        <f t="shared" si="7"/>
        <v>399706317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399706317</v>
      </c>
      <c r="X48" s="219">
        <f t="shared" si="7"/>
        <v>89177000</v>
      </c>
      <c r="Y48" s="219">
        <f t="shared" si="7"/>
        <v>310529317</v>
      </c>
      <c r="Z48" s="265">
        <f>+IF(X48&lt;&gt;0,+(Y48/X48)*100,0)</f>
        <v>348.2168238447133</v>
      </c>
      <c r="AA48" s="232">
        <f>SUM(AA45:AA47)</f>
        <v>356708000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39578115</v>
      </c>
      <c r="D6" s="155"/>
      <c r="E6" s="59">
        <v>77172000</v>
      </c>
      <c r="F6" s="60">
        <v>77172000</v>
      </c>
      <c r="G6" s="60">
        <v>7516000</v>
      </c>
      <c r="H6" s="60">
        <v>3235000</v>
      </c>
      <c r="I6" s="60">
        <v>5993000</v>
      </c>
      <c r="J6" s="60">
        <v>16744000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16744000</v>
      </c>
      <c r="X6" s="60">
        <v>19293000</v>
      </c>
      <c r="Y6" s="60">
        <v>-2549000</v>
      </c>
      <c r="Z6" s="140">
        <v>-13.21</v>
      </c>
      <c r="AA6" s="62">
        <v>77172000</v>
      </c>
    </row>
    <row r="7" spans="1:27" ht="13.5">
      <c r="A7" s="249" t="s">
        <v>178</v>
      </c>
      <c r="B7" s="182"/>
      <c r="C7" s="155">
        <v>81474558</v>
      </c>
      <c r="D7" s="155"/>
      <c r="E7" s="59">
        <v>87066000</v>
      </c>
      <c r="F7" s="60">
        <v>87066000</v>
      </c>
      <c r="G7" s="60">
        <v>36811000</v>
      </c>
      <c r="H7" s="60">
        <v>1449000</v>
      </c>
      <c r="I7" s="60"/>
      <c r="J7" s="60">
        <v>38260000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38260000</v>
      </c>
      <c r="X7" s="60">
        <v>37701000</v>
      </c>
      <c r="Y7" s="60">
        <v>559000</v>
      </c>
      <c r="Z7" s="140">
        <v>1.48</v>
      </c>
      <c r="AA7" s="62">
        <v>87066000</v>
      </c>
    </row>
    <row r="8" spans="1:27" ht="13.5">
      <c r="A8" s="249" t="s">
        <v>179</v>
      </c>
      <c r="B8" s="182"/>
      <c r="C8" s="155">
        <v>30363179</v>
      </c>
      <c r="D8" s="155"/>
      <c r="E8" s="59">
        <v>26183000</v>
      </c>
      <c r="F8" s="60">
        <v>26183000</v>
      </c>
      <c r="G8" s="60">
        <v>7048000</v>
      </c>
      <c r="H8" s="60"/>
      <c r="I8" s="60"/>
      <c r="J8" s="60">
        <v>7048000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7048000</v>
      </c>
      <c r="X8" s="60">
        <v>12848000</v>
      </c>
      <c r="Y8" s="60">
        <v>-5800000</v>
      </c>
      <c r="Z8" s="140">
        <v>-45.14</v>
      </c>
      <c r="AA8" s="62">
        <v>26183000</v>
      </c>
    </row>
    <row r="9" spans="1:27" ht="13.5">
      <c r="A9" s="249" t="s">
        <v>180</v>
      </c>
      <c r="B9" s="182"/>
      <c r="C9" s="155">
        <v>4661114</v>
      </c>
      <c r="D9" s="155"/>
      <c r="E9" s="59">
        <v>1848000</v>
      </c>
      <c r="F9" s="60">
        <v>1848000</v>
      </c>
      <c r="G9" s="60">
        <v>166128</v>
      </c>
      <c r="H9" s="60">
        <v>159000</v>
      </c>
      <c r="I9" s="60">
        <v>134872</v>
      </c>
      <c r="J9" s="60">
        <v>460000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460000</v>
      </c>
      <c r="X9" s="60">
        <v>462000</v>
      </c>
      <c r="Y9" s="60">
        <v>-2000</v>
      </c>
      <c r="Z9" s="140">
        <v>-0.43</v>
      </c>
      <c r="AA9" s="62">
        <v>1848000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-128943086</v>
      </c>
      <c r="D12" s="155"/>
      <c r="E12" s="59">
        <v>-155649000</v>
      </c>
      <c r="F12" s="60">
        <v>-155649000</v>
      </c>
      <c r="G12" s="60">
        <v>-10253011</v>
      </c>
      <c r="H12" s="60">
        <v>-10394000</v>
      </c>
      <c r="I12" s="60">
        <v>-12326000</v>
      </c>
      <c r="J12" s="60">
        <v>-32973011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-32973011</v>
      </c>
      <c r="X12" s="60">
        <v>-38912250</v>
      </c>
      <c r="Y12" s="60">
        <v>5939239</v>
      </c>
      <c r="Z12" s="140">
        <v>-15.26</v>
      </c>
      <c r="AA12" s="62">
        <v>-155649000</v>
      </c>
    </row>
    <row r="13" spans="1:27" ht="13.5">
      <c r="A13" s="249" t="s">
        <v>40</v>
      </c>
      <c r="B13" s="182"/>
      <c r="C13" s="155">
        <v>-797512</v>
      </c>
      <c r="D13" s="155"/>
      <c r="E13" s="59">
        <v>-188004</v>
      </c>
      <c r="F13" s="60">
        <v>-188004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-47001</v>
      </c>
      <c r="Y13" s="60">
        <v>47001</v>
      </c>
      <c r="Z13" s="140">
        <v>-100</v>
      </c>
      <c r="AA13" s="62">
        <v>-188004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26336368</v>
      </c>
      <c r="D15" s="168">
        <f>SUM(D6:D14)</f>
        <v>0</v>
      </c>
      <c r="E15" s="72">
        <f t="shared" si="0"/>
        <v>36431996</v>
      </c>
      <c r="F15" s="73">
        <f t="shared" si="0"/>
        <v>36431996</v>
      </c>
      <c r="G15" s="73">
        <f t="shared" si="0"/>
        <v>41288117</v>
      </c>
      <c r="H15" s="73">
        <f t="shared" si="0"/>
        <v>-5551000</v>
      </c>
      <c r="I15" s="73">
        <f t="shared" si="0"/>
        <v>-6198128</v>
      </c>
      <c r="J15" s="73">
        <f t="shared" si="0"/>
        <v>29538989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29538989</v>
      </c>
      <c r="X15" s="73">
        <f t="shared" si="0"/>
        <v>31344749</v>
      </c>
      <c r="Y15" s="73">
        <f t="shared" si="0"/>
        <v>-1805760</v>
      </c>
      <c r="Z15" s="170">
        <f>+IF(X15&lt;&gt;0,+(Y15/X15)*100,0)</f>
        <v>-5.760964938656871</v>
      </c>
      <c r="AA15" s="74">
        <f>SUM(AA6:AA14)</f>
        <v>36431996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333946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387160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-46416000</v>
      </c>
      <c r="D24" s="155"/>
      <c r="E24" s="59">
        <v>-40671996</v>
      </c>
      <c r="F24" s="60">
        <v>-40671996</v>
      </c>
      <c r="G24" s="60">
        <v>-117085</v>
      </c>
      <c r="H24" s="60">
        <v>-494004</v>
      </c>
      <c r="I24" s="60">
        <v>-754911</v>
      </c>
      <c r="J24" s="60">
        <v>-1366000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-1366000</v>
      </c>
      <c r="X24" s="60">
        <v>-10167999</v>
      </c>
      <c r="Y24" s="60">
        <v>8801999</v>
      </c>
      <c r="Z24" s="140">
        <v>-86.57</v>
      </c>
      <c r="AA24" s="62">
        <v>-40671996</v>
      </c>
    </row>
    <row r="25" spans="1:27" ht="13.5">
      <c r="A25" s="250" t="s">
        <v>191</v>
      </c>
      <c r="B25" s="251"/>
      <c r="C25" s="168">
        <f aca="true" t="shared" si="1" ref="C25:Y25">SUM(C19:C24)</f>
        <v>-45694894</v>
      </c>
      <c r="D25" s="168">
        <f>SUM(D19:D24)</f>
        <v>0</v>
      </c>
      <c r="E25" s="72">
        <f t="shared" si="1"/>
        <v>-40671996</v>
      </c>
      <c r="F25" s="73">
        <f t="shared" si="1"/>
        <v>-40671996</v>
      </c>
      <c r="G25" s="73">
        <f t="shared" si="1"/>
        <v>-117085</v>
      </c>
      <c r="H25" s="73">
        <f t="shared" si="1"/>
        <v>-494004</v>
      </c>
      <c r="I25" s="73">
        <f t="shared" si="1"/>
        <v>-754911</v>
      </c>
      <c r="J25" s="73">
        <f t="shared" si="1"/>
        <v>-1366000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-1366000</v>
      </c>
      <c r="X25" s="73">
        <f t="shared" si="1"/>
        <v>-10167999</v>
      </c>
      <c r="Y25" s="73">
        <f t="shared" si="1"/>
        <v>8801999</v>
      </c>
      <c r="Z25" s="170">
        <f>+IF(X25&lt;&gt;0,+(Y25/X25)*100,0)</f>
        <v>-86.56569498089054</v>
      </c>
      <c r="AA25" s="74">
        <f>SUM(AA19:AA24)</f>
        <v>-40671996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29047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-69000</v>
      </c>
      <c r="F33" s="60">
        <v>-69000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-69000</v>
      </c>
    </row>
    <row r="34" spans="1:27" ht="13.5">
      <c r="A34" s="250" t="s">
        <v>197</v>
      </c>
      <c r="B34" s="251"/>
      <c r="C34" s="168">
        <f aca="true" t="shared" si="2" ref="C34:Y34">SUM(C29:C33)</f>
        <v>29047</v>
      </c>
      <c r="D34" s="168">
        <f>SUM(D29:D33)</f>
        <v>0</v>
      </c>
      <c r="E34" s="72">
        <f t="shared" si="2"/>
        <v>-69000</v>
      </c>
      <c r="F34" s="73">
        <f t="shared" si="2"/>
        <v>-69000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-69000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-19329479</v>
      </c>
      <c r="D36" s="153">
        <f>+D15+D25+D34</f>
        <v>0</v>
      </c>
      <c r="E36" s="99">
        <f t="shared" si="3"/>
        <v>-4309000</v>
      </c>
      <c r="F36" s="100">
        <f t="shared" si="3"/>
        <v>-4309000</v>
      </c>
      <c r="G36" s="100">
        <f t="shared" si="3"/>
        <v>41171032</v>
      </c>
      <c r="H36" s="100">
        <f t="shared" si="3"/>
        <v>-6045004</v>
      </c>
      <c r="I36" s="100">
        <f t="shared" si="3"/>
        <v>-6953039</v>
      </c>
      <c r="J36" s="100">
        <f t="shared" si="3"/>
        <v>28172989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28172989</v>
      </c>
      <c r="X36" s="100">
        <f t="shared" si="3"/>
        <v>21176750</v>
      </c>
      <c r="Y36" s="100">
        <f t="shared" si="3"/>
        <v>6996239</v>
      </c>
      <c r="Z36" s="137">
        <f>+IF(X36&lt;&gt;0,+(Y36/X36)*100,0)</f>
        <v>33.037359368175004</v>
      </c>
      <c r="AA36" s="102">
        <f>+AA15+AA25+AA34</f>
        <v>-4309000</v>
      </c>
    </row>
    <row r="37" spans="1:27" ht="13.5">
      <c r="A37" s="249" t="s">
        <v>199</v>
      </c>
      <c r="B37" s="182"/>
      <c r="C37" s="153">
        <v>41020026</v>
      </c>
      <c r="D37" s="153"/>
      <c r="E37" s="99">
        <v>43809000</v>
      </c>
      <c r="F37" s="100">
        <v>43809000</v>
      </c>
      <c r="G37" s="100">
        <v>15555000</v>
      </c>
      <c r="H37" s="100">
        <v>56726032</v>
      </c>
      <c r="I37" s="100">
        <v>50681028</v>
      </c>
      <c r="J37" s="100">
        <v>15555000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15555000</v>
      </c>
      <c r="X37" s="100">
        <v>43809000</v>
      </c>
      <c r="Y37" s="100">
        <v>-28254000</v>
      </c>
      <c r="Z37" s="137">
        <v>-64.49</v>
      </c>
      <c r="AA37" s="102">
        <v>43809000</v>
      </c>
    </row>
    <row r="38" spans="1:27" ht="13.5">
      <c r="A38" s="269" t="s">
        <v>200</v>
      </c>
      <c r="B38" s="256"/>
      <c r="C38" s="257">
        <v>21690547</v>
      </c>
      <c r="D38" s="257"/>
      <c r="E38" s="258">
        <v>39500000</v>
      </c>
      <c r="F38" s="259">
        <v>39500000</v>
      </c>
      <c r="G38" s="259">
        <v>56726032</v>
      </c>
      <c r="H38" s="259">
        <v>50681028</v>
      </c>
      <c r="I38" s="259">
        <v>43727989</v>
      </c>
      <c r="J38" s="259">
        <v>43727989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43727989</v>
      </c>
      <c r="X38" s="259">
        <v>64985750</v>
      </c>
      <c r="Y38" s="259">
        <v>-21257761</v>
      </c>
      <c r="Z38" s="260">
        <v>-32.71</v>
      </c>
      <c r="AA38" s="261">
        <v>39500000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37421207</v>
      </c>
      <c r="D5" s="200">
        <f t="shared" si="0"/>
        <v>0</v>
      </c>
      <c r="E5" s="106">
        <f t="shared" si="0"/>
        <v>40671667</v>
      </c>
      <c r="F5" s="106">
        <f t="shared" si="0"/>
        <v>40671667</v>
      </c>
      <c r="G5" s="106">
        <f t="shared" si="0"/>
        <v>117562</v>
      </c>
      <c r="H5" s="106">
        <f t="shared" si="0"/>
        <v>494004</v>
      </c>
      <c r="I5" s="106">
        <f t="shared" si="0"/>
        <v>754912</v>
      </c>
      <c r="J5" s="106">
        <f t="shared" si="0"/>
        <v>1366478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1366478</v>
      </c>
      <c r="X5" s="106">
        <f t="shared" si="0"/>
        <v>10167917</v>
      </c>
      <c r="Y5" s="106">
        <f t="shared" si="0"/>
        <v>-8801439</v>
      </c>
      <c r="Z5" s="201">
        <f>+IF(X5&lt;&gt;0,+(Y5/X5)*100,0)</f>
        <v>-86.56088557764583</v>
      </c>
      <c r="AA5" s="199">
        <f>SUM(AA11:AA18)</f>
        <v>40671667</v>
      </c>
    </row>
    <row r="6" spans="1:27" ht="13.5">
      <c r="A6" s="291" t="s">
        <v>204</v>
      </c>
      <c r="B6" s="142"/>
      <c r="C6" s="62"/>
      <c r="D6" s="156"/>
      <c r="E6" s="60">
        <v>26706667</v>
      </c>
      <c r="F6" s="60">
        <v>26706667</v>
      </c>
      <c r="G6" s="60"/>
      <c r="H6" s="60"/>
      <c r="I6" s="60">
        <v>517364</v>
      </c>
      <c r="J6" s="60">
        <v>517364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517364</v>
      </c>
      <c r="X6" s="60">
        <v>6676667</v>
      </c>
      <c r="Y6" s="60">
        <v>-6159303</v>
      </c>
      <c r="Z6" s="140">
        <v>-92.25</v>
      </c>
      <c r="AA6" s="155">
        <v>26706667</v>
      </c>
    </row>
    <row r="7" spans="1:27" ht="13.5">
      <c r="A7" s="291" t="s">
        <v>205</v>
      </c>
      <c r="B7" s="142"/>
      <c r="C7" s="62"/>
      <c r="D7" s="156"/>
      <c r="E7" s="60">
        <v>7300000</v>
      </c>
      <c r="F7" s="60">
        <v>7300000</v>
      </c>
      <c r="G7" s="60">
        <v>47561</v>
      </c>
      <c r="H7" s="60">
        <v>15094</v>
      </c>
      <c r="I7" s="60">
        <v>97074</v>
      </c>
      <c r="J7" s="60">
        <v>159729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159729</v>
      </c>
      <c r="X7" s="60">
        <v>1825000</v>
      </c>
      <c r="Y7" s="60">
        <v>-1665271</v>
      </c>
      <c r="Z7" s="140">
        <v>-91.25</v>
      </c>
      <c r="AA7" s="155">
        <v>7300000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30680708</v>
      </c>
      <c r="D10" s="156"/>
      <c r="E10" s="60">
        <v>100000</v>
      </c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25000</v>
      </c>
      <c r="Y10" s="60">
        <v>-25000</v>
      </c>
      <c r="Z10" s="140">
        <v>-100</v>
      </c>
      <c r="AA10" s="155">
        <v>100000</v>
      </c>
    </row>
    <row r="11" spans="1:27" ht="13.5">
      <c r="A11" s="292" t="s">
        <v>209</v>
      </c>
      <c r="B11" s="142"/>
      <c r="C11" s="293">
        <f aca="true" t="shared" si="1" ref="C11:Y11">SUM(C6:C10)</f>
        <v>30680708</v>
      </c>
      <c r="D11" s="294">
        <f t="shared" si="1"/>
        <v>0</v>
      </c>
      <c r="E11" s="295">
        <f t="shared" si="1"/>
        <v>34106667</v>
      </c>
      <c r="F11" s="295">
        <f t="shared" si="1"/>
        <v>34106667</v>
      </c>
      <c r="G11" s="295">
        <f t="shared" si="1"/>
        <v>47561</v>
      </c>
      <c r="H11" s="295">
        <f t="shared" si="1"/>
        <v>15094</v>
      </c>
      <c r="I11" s="295">
        <f t="shared" si="1"/>
        <v>614438</v>
      </c>
      <c r="J11" s="295">
        <f t="shared" si="1"/>
        <v>677093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677093</v>
      </c>
      <c r="X11" s="295">
        <f t="shared" si="1"/>
        <v>8526667</v>
      </c>
      <c r="Y11" s="295">
        <f t="shared" si="1"/>
        <v>-7849574</v>
      </c>
      <c r="Z11" s="296">
        <f>+IF(X11&lt;&gt;0,+(Y11/X11)*100,0)</f>
        <v>-92.05911289839277</v>
      </c>
      <c r="AA11" s="297">
        <f>SUM(AA6:AA10)</f>
        <v>34106667</v>
      </c>
    </row>
    <row r="12" spans="1:27" ht="13.5">
      <c r="A12" s="298" t="s">
        <v>210</v>
      </c>
      <c r="B12" s="136"/>
      <c r="C12" s="62"/>
      <c r="D12" s="156"/>
      <c r="E12" s="60">
        <v>4550000</v>
      </c>
      <c r="F12" s="60">
        <v>4550000</v>
      </c>
      <c r="G12" s="60">
        <v>70001</v>
      </c>
      <c r="H12" s="60">
        <v>330234</v>
      </c>
      <c r="I12" s="60"/>
      <c r="J12" s="60">
        <v>400235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400235</v>
      </c>
      <c r="X12" s="60">
        <v>1137500</v>
      </c>
      <c r="Y12" s="60">
        <v>-737265</v>
      </c>
      <c r="Z12" s="140">
        <v>-64.81</v>
      </c>
      <c r="AA12" s="155">
        <v>4550000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6740499</v>
      </c>
      <c r="D15" s="156"/>
      <c r="E15" s="60">
        <v>2015000</v>
      </c>
      <c r="F15" s="60">
        <v>2015000</v>
      </c>
      <c r="G15" s="60"/>
      <c r="H15" s="60">
        <v>148676</v>
      </c>
      <c r="I15" s="60">
        <v>140474</v>
      </c>
      <c r="J15" s="60">
        <v>289150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289150</v>
      </c>
      <c r="X15" s="60">
        <v>503750</v>
      </c>
      <c r="Y15" s="60">
        <v>-214600</v>
      </c>
      <c r="Z15" s="140">
        <v>-42.6</v>
      </c>
      <c r="AA15" s="155">
        <v>2015000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26706667</v>
      </c>
      <c r="F36" s="60">
        <f t="shared" si="4"/>
        <v>26706667</v>
      </c>
      <c r="G36" s="60">
        <f t="shared" si="4"/>
        <v>0</v>
      </c>
      <c r="H36" s="60">
        <f t="shared" si="4"/>
        <v>0</v>
      </c>
      <c r="I36" s="60">
        <f t="shared" si="4"/>
        <v>517364</v>
      </c>
      <c r="J36" s="60">
        <f t="shared" si="4"/>
        <v>517364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517364</v>
      </c>
      <c r="X36" s="60">
        <f t="shared" si="4"/>
        <v>6676667</v>
      </c>
      <c r="Y36" s="60">
        <f t="shared" si="4"/>
        <v>-6159303</v>
      </c>
      <c r="Z36" s="140">
        <f aca="true" t="shared" si="5" ref="Z36:Z49">+IF(X36&lt;&gt;0,+(Y36/X36)*100,0)</f>
        <v>-92.25116364197885</v>
      </c>
      <c r="AA36" s="155">
        <f>AA6+AA21</f>
        <v>26706667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7300000</v>
      </c>
      <c r="F37" s="60">
        <f t="shared" si="4"/>
        <v>7300000</v>
      </c>
      <c r="G37" s="60">
        <f t="shared" si="4"/>
        <v>47561</v>
      </c>
      <c r="H37" s="60">
        <f t="shared" si="4"/>
        <v>15094</v>
      </c>
      <c r="I37" s="60">
        <f t="shared" si="4"/>
        <v>97074</v>
      </c>
      <c r="J37" s="60">
        <f t="shared" si="4"/>
        <v>159729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159729</v>
      </c>
      <c r="X37" s="60">
        <f t="shared" si="4"/>
        <v>1825000</v>
      </c>
      <c r="Y37" s="60">
        <f t="shared" si="4"/>
        <v>-1665271</v>
      </c>
      <c r="Z37" s="140">
        <f t="shared" si="5"/>
        <v>-91.24772602739726</v>
      </c>
      <c r="AA37" s="155">
        <f>AA7+AA22</f>
        <v>7300000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30680708</v>
      </c>
      <c r="D40" s="156">
        <f t="shared" si="4"/>
        <v>0</v>
      </c>
      <c r="E40" s="60">
        <f t="shared" si="4"/>
        <v>100000</v>
      </c>
      <c r="F40" s="60">
        <f t="shared" si="4"/>
        <v>100000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25000</v>
      </c>
      <c r="Y40" s="60">
        <f t="shared" si="4"/>
        <v>-25000</v>
      </c>
      <c r="Z40" s="140">
        <f t="shared" si="5"/>
        <v>-100</v>
      </c>
      <c r="AA40" s="155">
        <f>AA10+AA25</f>
        <v>100000</v>
      </c>
    </row>
    <row r="41" spans="1:27" ht="13.5">
      <c r="A41" s="292" t="s">
        <v>209</v>
      </c>
      <c r="B41" s="142"/>
      <c r="C41" s="293">
        <f aca="true" t="shared" si="6" ref="C41:Y41">SUM(C36:C40)</f>
        <v>30680708</v>
      </c>
      <c r="D41" s="294">
        <f t="shared" si="6"/>
        <v>0</v>
      </c>
      <c r="E41" s="295">
        <f t="shared" si="6"/>
        <v>34106667</v>
      </c>
      <c r="F41" s="295">
        <f t="shared" si="6"/>
        <v>34106667</v>
      </c>
      <c r="G41" s="295">
        <f t="shared" si="6"/>
        <v>47561</v>
      </c>
      <c r="H41" s="295">
        <f t="shared" si="6"/>
        <v>15094</v>
      </c>
      <c r="I41" s="295">
        <f t="shared" si="6"/>
        <v>614438</v>
      </c>
      <c r="J41" s="295">
        <f t="shared" si="6"/>
        <v>677093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677093</v>
      </c>
      <c r="X41" s="295">
        <f t="shared" si="6"/>
        <v>8526667</v>
      </c>
      <c r="Y41" s="295">
        <f t="shared" si="6"/>
        <v>-7849574</v>
      </c>
      <c r="Z41" s="296">
        <f t="shared" si="5"/>
        <v>-92.05911289839277</v>
      </c>
      <c r="AA41" s="297">
        <f>SUM(AA36:AA40)</f>
        <v>34106667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4550000</v>
      </c>
      <c r="F42" s="54">
        <f t="shared" si="7"/>
        <v>4550000</v>
      </c>
      <c r="G42" s="54">
        <f t="shared" si="7"/>
        <v>70001</v>
      </c>
      <c r="H42" s="54">
        <f t="shared" si="7"/>
        <v>330234</v>
      </c>
      <c r="I42" s="54">
        <f t="shared" si="7"/>
        <v>0</v>
      </c>
      <c r="J42" s="54">
        <f t="shared" si="7"/>
        <v>400235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400235</v>
      </c>
      <c r="X42" s="54">
        <f t="shared" si="7"/>
        <v>1137500</v>
      </c>
      <c r="Y42" s="54">
        <f t="shared" si="7"/>
        <v>-737265</v>
      </c>
      <c r="Z42" s="184">
        <f t="shared" si="5"/>
        <v>-64.8145054945055</v>
      </c>
      <c r="AA42" s="130">
        <f aca="true" t="shared" si="8" ref="AA42:AA48">AA12+AA27</f>
        <v>4550000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6740499</v>
      </c>
      <c r="D45" s="129">
        <f t="shared" si="7"/>
        <v>0</v>
      </c>
      <c r="E45" s="54">
        <f t="shared" si="7"/>
        <v>2015000</v>
      </c>
      <c r="F45" s="54">
        <f t="shared" si="7"/>
        <v>2015000</v>
      </c>
      <c r="G45" s="54">
        <f t="shared" si="7"/>
        <v>0</v>
      </c>
      <c r="H45" s="54">
        <f t="shared" si="7"/>
        <v>148676</v>
      </c>
      <c r="I45" s="54">
        <f t="shared" si="7"/>
        <v>140474</v>
      </c>
      <c r="J45" s="54">
        <f t="shared" si="7"/>
        <v>289150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289150</v>
      </c>
      <c r="X45" s="54">
        <f t="shared" si="7"/>
        <v>503750</v>
      </c>
      <c r="Y45" s="54">
        <f t="shared" si="7"/>
        <v>-214600</v>
      </c>
      <c r="Z45" s="184">
        <f t="shared" si="5"/>
        <v>-42.60049627791563</v>
      </c>
      <c r="AA45" s="130">
        <f t="shared" si="8"/>
        <v>2015000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37421207</v>
      </c>
      <c r="D49" s="218">
        <f t="shared" si="9"/>
        <v>0</v>
      </c>
      <c r="E49" s="220">
        <f t="shared" si="9"/>
        <v>40671667</v>
      </c>
      <c r="F49" s="220">
        <f t="shared" si="9"/>
        <v>40671667</v>
      </c>
      <c r="G49" s="220">
        <f t="shared" si="9"/>
        <v>117562</v>
      </c>
      <c r="H49" s="220">
        <f t="shared" si="9"/>
        <v>494004</v>
      </c>
      <c r="I49" s="220">
        <f t="shared" si="9"/>
        <v>754912</v>
      </c>
      <c r="J49" s="220">
        <f t="shared" si="9"/>
        <v>1366478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1366478</v>
      </c>
      <c r="X49" s="220">
        <f t="shared" si="9"/>
        <v>10167917</v>
      </c>
      <c r="Y49" s="220">
        <f t="shared" si="9"/>
        <v>-8801439</v>
      </c>
      <c r="Z49" s="221">
        <f t="shared" si="5"/>
        <v>-86.56088557764583</v>
      </c>
      <c r="AA49" s="222">
        <f>SUM(AA41:AA48)</f>
        <v>40671667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8652903</v>
      </c>
      <c r="F51" s="54">
        <f t="shared" si="10"/>
        <v>8652903</v>
      </c>
      <c r="G51" s="54">
        <f t="shared" si="10"/>
        <v>60710</v>
      </c>
      <c r="H51" s="54">
        <f t="shared" si="10"/>
        <v>255560</v>
      </c>
      <c r="I51" s="54">
        <f t="shared" si="10"/>
        <v>0</v>
      </c>
      <c r="J51" s="54">
        <f t="shared" si="10"/>
        <v>316270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316270</v>
      </c>
      <c r="X51" s="54">
        <f t="shared" si="10"/>
        <v>2163226</v>
      </c>
      <c r="Y51" s="54">
        <f t="shared" si="10"/>
        <v>-1846956</v>
      </c>
      <c r="Z51" s="184">
        <f>+IF(X51&lt;&gt;0,+(Y51/X51)*100,0)</f>
        <v>-85.3797060501307</v>
      </c>
      <c r="AA51" s="130">
        <f>SUM(AA57:AA61)</f>
        <v>8652903</v>
      </c>
    </row>
    <row r="52" spans="1:27" ht="13.5">
      <c r="A52" s="310" t="s">
        <v>204</v>
      </c>
      <c r="B52" s="142"/>
      <c r="C52" s="62"/>
      <c r="D52" s="156"/>
      <c r="E52" s="60">
        <v>4554264</v>
      </c>
      <c r="F52" s="60">
        <v>4554264</v>
      </c>
      <c r="G52" s="60">
        <v>2163</v>
      </c>
      <c r="H52" s="60"/>
      <c r="I52" s="60"/>
      <c r="J52" s="60">
        <v>2163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2163</v>
      </c>
      <c r="X52" s="60">
        <v>1138566</v>
      </c>
      <c r="Y52" s="60">
        <v>-1136403</v>
      </c>
      <c r="Z52" s="140">
        <v>-99.81</v>
      </c>
      <c r="AA52" s="155">
        <v>4554264</v>
      </c>
    </row>
    <row r="53" spans="1:27" ht="13.5">
      <c r="A53" s="310" t="s">
        <v>205</v>
      </c>
      <c r="B53" s="142"/>
      <c r="C53" s="62"/>
      <c r="D53" s="156"/>
      <c r="E53" s="60">
        <v>1074760</v>
      </c>
      <c r="F53" s="60">
        <v>1074760</v>
      </c>
      <c r="G53" s="60">
        <v>58547</v>
      </c>
      <c r="H53" s="60">
        <v>18193</v>
      </c>
      <c r="I53" s="60"/>
      <c r="J53" s="60">
        <v>76740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76740</v>
      </c>
      <c r="X53" s="60">
        <v>268690</v>
      </c>
      <c r="Y53" s="60">
        <v>-191950</v>
      </c>
      <c r="Z53" s="140">
        <v>-71.44</v>
      </c>
      <c r="AA53" s="155">
        <v>1074760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350000</v>
      </c>
      <c r="F56" s="60">
        <v>350000</v>
      </c>
      <c r="G56" s="60"/>
      <c r="H56" s="60">
        <v>175752</v>
      </c>
      <c r="I56" s="60"/>
      <c r="J56" s="60">
        <v>175752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175752</v>
      </c>
      <c r="X56" s="60">
        <v>87500</v>
      </c>
      <c r="Y56" s="60">
        <v>88252</v>
      </c>
      <c r="Z56" s="140">
        <v>100.86</v>
      </c>
      <c r="AA56" s="155">
        <v>350000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5979024</v>
      </c>
      <c r="F57" s="295">
        <f t="shared" si="11"/>
        <v>5979024</v>
      </c>
      <c r="G57" s="295">
        <f t="shared" si="11"/>
        <v>60710</v>
      </c>
      <c r="H57" s="295">
        <f t="shared" si="11"/>
        <v>193945</v>
      </c>
      <c r="I57" s="295">
        <f t="shared" si="11"/>
        <v>0</v>
      </c>
      <c r="J57" s="295">
        <f t="shared" si="11"/>
        <v>254655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254655</v>
      </c>
      <c r="X57" s="295">
        <f t="shared" si="11"/>
        <v>1494756</v>
      </c>
      <c r="Y57" s="295">
        <f t="shared" si="11"/>
        <v>-1240101</v>
      </c>
      <c r="Z57" s="296">
        <f>+IF(X57&lt;&gt;0,+(Y57/X57)*100,0)</f>
        <v>-82.96344018689338</v>
      </c>
      <c r="AA57" s="297">
        <f>SUM(AA52:AA56)</f>
        <v>5979024</v>
      </c>
    </row>
    <row r="58" spans="1:27" ht="13.5">
      <c r="A58" s="311" t="s">
        <v>210</v>
      </c>
      <c r="B58" s="136"/>
      <c r="C58" s="62"/>
      <c r="D58" s="156"/>
      <c r="E58" s="60">
        <v>200000</v>
      </c>
      <c r="F58" s="60">
        <v>200000</v>
      </c>
      <c r="G58" s="60"/>
      <c r="H58" s="60">
        <v>3870</v>
      </c>
      <c r="I58" s="60"/>
      <c r="J58" s="60">
        <v>3870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3870</v>
      </c>
      <c r="X58" s="60">
        <v>50000</v>
      </c>
      <c r="Y58" s="60">
        <v>-46130</v>
      </c>
      <c r="Z58" s="140">
        <v>-92.26</v>
      </c>
      <c r="AA58" s="155">
        <v>200000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2473879</v>
      </c>
      <c r="F61" s="60">
        <v>2473879</v>
      </c>
      <c r="G61" s="60"/>
      <c r="H61" s="60">
        <v>57745</v>
      </c>
      <c r="I61" s="60"/>
      <c r="J61" s="60">
        <v>57745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57745</v>
      </c>
      <c r="X61" s="60">
        <v>618470</v>
      </c>
      <c r="Y61" s="60">
        <v>-560725</v>
      </c>
      <c r="Z61" s="140">
        <v>-90.66</v>
      </c>
      <c r="AA61" s="155">
        <v>2473879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2163</v>
      </c>
      <c r="H65" s="60"/>
      <c r="I65" s="60">
        <v>57889</v>
      </c>
      <c r="J65" s="60">
        <v>60052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60052</v>
      </c>
      <c r="X65" s="60"/>
      <c r="Y65" s="60">
        <v>60052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8652760</v>
      </c>
      <c r="F66" s="275"/>
      <c r="G66" s="275">
        <v>58547</v>
      </c>
      <c r="H66" s="275">
        <v>22618</v>
      </c>
      <c r="I66" s="275">
        <v>128733</v>
      </c>
      <c r="J66" s="275">
        <v>209898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209898</v>
      </c>
      <c r="X66" s="275"/>
      <c r="Y66" s="275">
        <v>209898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232942</v>
      </c>
      <c r="I67" s="60">
        <v>234111</v>
      </c>
      <c r="J67" s="60">
        <v>467053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467053</v>
      </c>
      <c r="X67" s="60"/>
      <c r="Y67" s="60">
        <v>467053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7306</v>
      </c>
      <c r="J68" s="60">
        <v>7306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7306</v>
      </c>
      <c r="X68" s="60"/>
      <c r="Y68" s="60">
        <v>7306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8652760</v>
      </c>
      <c r="F69" s="220">
        <f t="shared" si="12"/>
        <v>0</v>
      </c>
      <c r="G69" s="220">
        <f t="shared" si="12"/>
        <v>60710</v>
      </c>
      <c r="H69" s="220">
        <f t="shared" si="12"/>
        <v>255560</v>
      </c>
      <c r="I69" s="220">
        <f t="shared" si="12"/>
        <v>428039</v>
      </c>
      <c r="J69" s="220">
        <f t="shared" si="12"/>
        <v>744309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744309</v>
      </c>
      <c r="X69" s="220">
        <f t="shared" si="12"/>
        <v>0</v>
      </c>
      <c r="Y69" s="220">
        <f t="shared" si="12"/>
        <v>744309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30680708</v>
      </c>
      <c r="D5" s="357">
        <f t="shared" si="0"/>
        <v>0</v>
      </c>
      <c r="E5" s="356">
        <f t="shared" si="0"/>
        <v>34106667</v>
      </c>
      <c r="F5" s="358">
        <f t="shared" si="0"/>
        <v>34106667</v>
      </c>
      <c r="G5" s="358">
        <f t="shared" si="0"/>
        <v>47561</v>
      </c>
      <c r="H5" s="356">
        <f t="shared" si="0"/>
        <v>15094</v>
      </c>
      <c r="I5" s="356">
        <f t="shared" si="0"/>
        <v>614438</v>
      </c>
      <c r="J5" s="358">
        <f t="shared" si="0"/>
        <v>677093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677093</v>
      </c>
      <c r="X5" s="356">
        <f t="shared" si="0"/>
        <v>8526667</v>
      </c>
      <c r="Y5" s="358">
        <f t="shared" si="0"/>
        <v>-7849574</v>
      </c>
      <c r="Z5" s="359">
        <f>+IF(X5&lt;&gt;0,+(Y5/X5)*100,0)</f>
        <v>-92.05911289839277</v>
      </c>
      <c r="AA5" s="360">
        <f>+AA6+AA8+AA11+AA13+AA15</f>
        <v>34106667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26706667</v>
      </c>
      <c r="F6" s="59">
        <f t="shared" si="1"/>
        <v>26706667</v>
      </c>
      <c r="G6" s="59">
        <f t="shared" si="1"/>
        <v>0</v>
      </c>
      <c r="H6" s="60">
        <f t="shared" si="1"/>
        <v>0</v>
      </c>
      <c r="I6" s="60">
        <f t="shared" si="1"/>
        <v>517364</v>
      </c>
      <c r="J6" s="59">
        <f t="shared" si="1"/>
        <v>517364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517364</v>
      </c>
      <c r="X6" s="60">
        <f t="shared" si="1"/>
        <v>6676667</v>
      </c>
      <c r="Y6" s="59">
        <f t="shared" si="1"/>
        <v>-6159303</v>
      </c>
      <c r="Z6" s="61">
        <f>+IF(X6&lt;&gt;0,+(Y6/X6)*100,0)</f>
        <v>-92.25116364197885</v>
      </c>
      <c r="AA6" s="62">
        <f t="shared" si="1"/>
        <v>26706667</v>
      </c>
    </row>
    <row r="7" spans="1:27" ht="13.5">
      <c r="A7" s="291" t="s">
        <v>228</v>
      </c>
      <c r="B7" s="142"/>
      <c r="C7" s="60"/>
      <c r="D7" s="340"/>
      <c r="E7" s="60">
        <v>26706667</v>
      </c>
      <c r="F7" s="59">
        <v>26706667</v>
      </c>
      <c r="G7" s="59"/>
      <c r="H7" s="60"/>
      <c r="I7" s="60">
        <v>517364</v>
      </c>
      <c r="J7" s="59">
        <v>517364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517364</v>
      </c>
      <c r="X7" s="60">
        <v>6676667</v>
      </c>
      <c r="Y7" s="59">
        <v>-6159303</v>
      </c>
      <c r="Z7" s="61">
        <v>-92.25</v>
      </c>
      <c r="AA7" s="62">
        <v>26706667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7300000</v>
      </c>
      <c r="F8" s="59">
        <f t="shared" si="2"/>
        <v>7300000</v>
      </c>
      <c r="G8" s="59">
        <f t="shared" si="2"/>
        <v>47561</v>
      </c>
      <c r="H8" s="60">
        <f t="shared" si="2"/>
        <v>15094</v>
      </c>
      <c r="I8" s="60">
        <f t="shared" si="2"/>
        <v>97074</v>
      </c>
      <c r="J8" s="59">
        <f t="shared" si="2"/>
        <v>159729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159729</v>
      </c>
      <c r="X8" s="60">
        <f t="shared" si="2"/>
        <v>1825000</v>
      </c>
      <c r="Y8" s="59">
        <f t="shared" si="2"/>
        <v>-1665271</v>
      </c>
      <c r="Z8" s="61">
        <f>+IF(X8&lt;&gt;0,+(Y8/X8)*100,0)</f>
        <v>-91.24772602739726</v>
      </c>
      <c r="AA8" s="62">
        <f>SUM(AA9:AA10)</f>
        <v>7300000</v>
      </c>
    </row>
    <row r="9" spans="1:27" ht="13.5">
      <c r="A9" s="291" t="s">
        <v>229</v>
      </c>
      <c r="B9" s="142"/>
      <c r="C9" s="60"/>
      <c r="D9" s="340"/>
      <c r="E9" s="60">
        <v>7300000</v>
      </c>
      <c r="F9" s="59">
        <v>7300000</v>
      </c>
      <c r="G9" s="59">
        <v>47561</v>
      </c>
      <c r="H9" s="60">
        <v>15094</v>
      </c>
      <c r="I9" s="60">
        <v>97074</v>
      </c>
      <c r="J9" s="59">
        <v>159729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159729</v>
      </c>
      <c r="X9" s="60">
        <v>1825000</v>
      </c>
      <c r="Y9" s="59">
        <v>-1665271</v>
      </c>
      <c r="Z9" s="61">
        <v>-91.25</v>
      </c>
      <c r="AA9" s="62">
        <v>7300000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30680708</v>
      </c>
      <c r="D15" s="340">
        <f t="shared" si="5"/>
        <v>0</v>
      </c>
      <c r="E15" s="60">
        <f t="shared" si="5"/>
        <v>100000</v>
      </c>
      <c r="F15" s="59">
        <f t="shared" si="5"/>
        <v>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</v>
      </c>
      <c r="Y15" s="59">
        <f t="shared" si="5"/>
        <v>-25000</v>
      </c>
      <c r="Z15" s="61">
        <f>+IF(X15&lt;&gt;0,+(Y15/X15)*100,0)</f>
        <v>-100</v>
      </c>
      <c r="AA15" s="62">
        <f>SUM(AA16:AA20)</f>
        <v>100000</v>
      </c>
    </row>
    <row r="16" spans="1:27" ht="13.5">
      <c r="A16" s="291" t="s">
        <v>233</v>
      </c>
      <c r="B16" s="300"/>
      <c r="C16" s="60"/>
      <c r="D16" s="340"/>
      <c r="E16" s="60">
        <v>100000</v>
      </c>
      <c r="F16" s="59">
        <v>100000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25000</v>
      </c>
      <c r="Y16" s="59">
        <v>-25000</v>
      </c>
      <c r="Z16" s="61">
        <v>-100</v>
      </c>
      <c r="AA16" s="62">
        <v>100000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30680708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4550000</v>
      </c>
      <c r="F22" s="345">
        <f t="shared" si="6"/>
        <v>4550000</v>
      </c>
      <c r="G22" s="345">
        <f t="shared" si="6"/>
        <v>70001</v>
      </c>
      <c r="H22" s="343">
        <f t="shared" si="6"/>
        <v>330234</v>
      </c>
      <c r="I22" s="343">
        <f t="shared" si="6"/>
        <v>0</v>
      </c>
      <c r="J22" s="345">
        <f t="shared" si="6"/>
        <v>400235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400235</v>
      </c>
      <c r="X22" s="343">
        <f t="shared" si="6"/>
        <v>1137500</v>
      </c>
      <c r="Y22" s="345">
        <f t="shared" si="6"/>
        <v>-737265</v>
      </c>
      <c r="Z22" s="336">
        <f>+IF(X22&lt;&gt;0,+(Y22/X22)*100,0)</f>
        <v>-64.8145054945055</v>
      </c>
      <c r="AA22" s="350">
        <f>SUM(AA23:AA32)</f>
        <v>4550000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4500000</v>
      </c>
      <c r="F27" s="59">
        <v>4500000</v>
      </c>
      <c r="G27" s="59"/>
      <c r="H27" s="60">
        <v>330234</v>
      </c>
      <c r="I27" s="60"/>
      <c r="J27" s="59">
        <v>330234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330234</v>
      </c>
      <c r="X27" s="60">
        <v>1125000</v>
      </c>
      <c r="Y27" s="59">
        <v>-794766</v>
      </c>
      <c r="Z27" s="61">
        <v>-70.65</v>
      </c>
      <c r="AA27" s="62">
        <v>4500000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50000</v>
      </c>
      <c r="F32" s="59">
        <v>50000</v>
      </c>
      <c r="G32" s="59">
        <v>70001</v>
      </c>
      <c r="H32" s="60"/>
      <c r="I32" s="60"/>
      <c r="J32" s="59">
        <v>70001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70001</v>
      </c>
      <c r="X32" s="60">
        <v>12500</v>
      </c>
      <c r="Y32" s="59">
        <v>57501</v>
      </c>
      <c r="Z32" s="61">
        <v>460.01</v>
      </c>
      <c r="AA32" s="62">
        <v>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6740499</v>
      </c>
      <c r="D40" s="344">
        <f t="shared" si="9"/>
        <v>0</v>
      </c>
      <c r="E40" s="343">
        <f t="shared" si="9"/>
        <v>2015000</v>
      </c>
      <c r="F40" s="345">
        <f t="shared" si="9"/>
        <v>2015000</v>
      </c>
      <c r="G40" s="345">
        <f t="shared" si="9"/>
        <v>0</v>
      </c>
      <c r="H40" s="343">
        <f t="shared" si="9"/>
        <v>148676</v>
      </c>
      <c r="I40" s="343">
        <f t="shared" si="9"/>
        <v>140474</v>
      </c>
      <c r="J40" s="345">
        <f t="shared" si="9"/>
        <v>289150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289150</v>
      </c>
      <c r="X40" s="343">
        <f t="shared" si="9"/>
        <v>503750</v>
      </c>
      <c r="Y40" s="345">
        <f t="shared" si="9"/>
        <v>-214600</v>
      </c>
      <c r="Z40" s="336">
        <f>+IF(X40&lt;&gt;0,+(Y40/X40)*100,0)</f>
        <v>-42.60049627791563</v>
      </c>
      <c r="AA40" s="350">
        <f>SUM(AA41:AA49)</f>
        <v>2015000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7193</v>
      </c>
      <c r="J43" s="370">
        <v>7193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7193</v>
      </c>
      <c r="X43" s="305"/>
      <c r="Y43" s="370">
        <v>7193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1840000</v>
      </c>
      <c r="F44" s="53">
        <v>1840000</v>
      </c>
      <c r="G44" s="53"/>
      <c r="H44" s="54">
        <v>93827</v>
      </c>
      <c r="I44" s="54">
        <v>134356</v>
      </c>
      <c r="J44" s="53">
        <v>228183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228183</v>
      </c>
      <c r="X44" s="54">
        <v>460000</v>
      </c>
      <c r="Y44" s="53">
        <v>-231817</v>
      </c>
      <c r="Z44" s="94">
        <v>-50.4</v>
      </c>
      <c r="AA44" s="95">
        <v>1840000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>
        <v>54849</v>
      </c>
      <c r="I48" s="54"/>
      <c r="J48" s="53">
        <v>54849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54849</v>
      </c>
      <c r="X48" s="54"/>
      <c r="Y48" s="53">
        <v>54849</v>
      </c>
      <c r="Z48" s="94"/>
      <c r="AA48" s="95"/>
    </row>
    <row r="49" spans="1:27" ht="13.5">
      <c r="A49" s="361" t="s">
        <v>93</v>
      </c>
      <c r="B49" s="136"/>
      <c r="C49" s="54">
        <v>6740499</v>
      </c>
      <c r="D49" s="368"/>
      <c r="E49" s="54">
        <v>175000</v>
      </c>
      <c r="F49" s="53">
        <v>175000</v>
      </c>
      <c r="G49" s="53"/>
      <c r="H49" s="54"/>
      <c r="I49" s="54">
        <v>-1075</v>
      </c>
      <c r="J49" s="53">
        <v>-1075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-1075</v>
      </c>
      <c r="X49" s="54">
        <v>43750</v>
      </c>
      <c r="Y49" s="53">
        <v>-44825</v>
      </c>
      <c r="Z49" s="94">
        <v>-102.46</v>
      </c>
      <c r="AA49" s="95">
        <v>175000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37421207</v>
      </c>
      <c r="D60" s="346">
        <f t="shared" si="14"/>
        <v>0</v>
      </c>
      <c r="E60" s="219">
        <f t="shared" si="14"/>
        <v>40671667</v>
      </c>
      <c r="F60" s="264">
        <f t="shared" si="14"/>
        <v>40671667</v>
      </c>
      <c r="G60" s="264">
        <f t="shared" si="14"/>
        <v>117562</v>
      </c>
      <c r="H60" s="219">
        <f t="shared" si="14"/>
        <v>494004</v>
      </c>
      <c r="I60" s="219">
        <f t="shared" si="14"/>
        <v>754912</v>
      </c>
      <c r="J60" s="264">
        <f t="shared" si="14"/>
        <v>1366478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1366478</v>
      </c>
      <c r="X60" s="219">
        <f t="shared" si="14"/>
        <v>10167917</v>
      </c>
      <c r="Y60" s="264">
        <f t="shared" si="14"/>
        <v>-8801439</v>
      </c>
      <c r="Z60" s="337">
        <f>+IF(X60&lt;&gt;0,+(Y60/X60)*100,0)</f>
        <v>-86.56088557764583</v>
      </c>
      <c r="AA60" s="232">
        <f>+AA57+AA54+AA51+AA40+AA37+AA34+AA22+AA5</f>
        <v>40671667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2013-11-05T07:57:55Z</dcterms:created>
  <dcterms:modified xsi:type="dcterms:W3CDTF">2013-11-05T07:57:58Z</dcterms:modified>
  <cp:category/>
  <cp:version/>
  <cp:contentType/>
  <cp:contentStatus/>
</cp:coreProperties>
</file>