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<sst xmlns="http://schemas.openxmlformats.org/spreadsheetml/2006/main" count="855" uniqueCount="302">
  <si>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Senqu(EC142)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</si>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</sst>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4311689</v>
      </c>
      <c r="C5" s="19">
        <v>0</v>
      </c>
      <c r="D5" s="59">
        <v>4611773</v>
      </c>
      <c r="E5" s="60">
        <v>4611773</v>
      </c>
      <c r="F5" s="60">
        <v>6232333</v>
      </c>
      <c r="G5" s="60">
        <v>286573</v>
      </c>
      <c r="H5" s="60">
        <v>245837</v>
      </c>
      <c r="I5" s="60">
        <v>6764743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6764743</v>
      </c>
      <c r="W5" s="60">
        <v>1152943</v>
      </c>
      <c r="X5" s="60">
        <v>5611800</v>
      </c>
      <c r="Y5" s="61">
        <v>486.74</v>
      </c>
      <c r="Z5" s="62">
        <v>4611773</v>
      </c>
    </row>
    <row r="6" spans="1:26" ht="13.5">
      <c r="A6" s="58" t="s">
        <v>32</v>
      </c>
      <c r="B6" s="19">
        <v>25267381</v>
      </c>
      <c r="C6" s="19">
        <v>0</v>
      </c>
      <c r="D6" s="59">
        <v>21721496</v>
      </c>
      <c r="E6" s="60">
        <v>21721496</v>
      </c>
      <c r="F6" s="60">
        <v>2921095</v>
      </c>
      <c r="G6" s="60">
        <v>2708016</v>
      </c>
      <c r="H6" s="60">
        <v>1992929</v>
      </c>
      <c r="I6" s="60">
        <v>7622040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7622040</v>
      </c>
      <c r="W6" s="60">
        <v>5430374</v>
      </c>
      <c r="X6" s="60">
        <v>2191666</v>
      </c>
      <c r="Y6" s="61">
        <v>40.36</v>
      </c>
      <c r="Z6" s="62">
        <v>21721496</v>
      </c>
    </row>
    <row r="7" spans="1:26" ht="13.5">
      <c r="A7" s="58" t="s">
        <v>33</v>
      </c>
      <c r="B7" s="19">
        <v>7476031</v>
      </c>
      <c r="C7" s="19">
        <v>0</v>
      </c>
      <c r="D7" s="59">
        <v>7000000</v>
      </c>
      <c r="E7" s="60">
        <v>7000000</v>
      </c>
      <c r="F7" s="60">
        <v>682683</v>
      </c>
      <c r="G7" s="60">
        <v>719497</v>
      </c>
      <c r="H7" s="60">
        <v>701275</v>
      </c>
      <c r="I7" s="60">
        <v>2103455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2103455</v>
      </c>
      <c r="W7" s="60">
        <v>1750000</v>
      </c>
      <c r="X7" s="60">
        <v>353455</v>
      </c>
      <c r="Y7" s="61">
        <v>20.2</v>
      </c>
      <c r="Z7" s="62">
        <v>7000000</v>
      </c>
    </row>
    <row r="8" spans="1:26" ht="13.5">
      <c r="A8" s="58" t="s">
        <v>34</v>
      </c>
      <c r="B8" s="19">
        <v>103398274</v>
      </c>
      <c r="C8" s="19">
        <v>0</v>
      </c>
      <c r="D8" s="59">
        <v>106932149</v>
      </c>
      <c r="E8" s="60">
        <v>106932149</v>
      </c>
      <c r="F8" s="60">
        <v>41189000</v>
      </c>
      <c r="G8" s="60">
        <v>1754000</v>
      </c>
      <c r="H8" s="60">
        <v>0</v>
      </c>
      <c r="I8" s="60">
        <v>42943000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42943000</v>
      </c>
      <c r="W8" s="60">
        <v>26733037</v>
      </c>
      <c r="X8" s="60">
        <v>16209963</v>
      </c>
      <c r="Y8" s="61">
        <v>60.64</v>
      </c>
      <c r="Z8" s="62">
        <v>106932149</v>
      </c>
    </row>
    <row r="9" spans="1:26" ht="13.5">
      <c r="A9" s="58" t="s">
        <v>35</v>
      </c>
      <c r="B9" s="19">
        <v>10794412</v>
      </c>
      <c r="C9" s="19">
        <v>0</v>
      </c>
      <c r="D9" s="59">
        <v>4494269</v>
      </c>
      <c r="E9" s="60">
        <v>4494269</v>
      </c>
      <c r="F9" s="60">
        <v>389411</v>
      </c>
      <c r="G9" s="60">
        <v>419234</v>
      </c>
      <c r="H9" s="60">
        <v>309796</v>
      </c>
      <c r="I9" s="60">
        <v>1118441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1118441</v>
      </c>
      <c r="W9" s="60">
        <v>1123567</v>
      </c>
      <c r="X9" s="60">
        <v>-5126</v>
      </c>
      <c r="Y9" s="61">
        <v>-0.46</v>
      </c>
      <c r="Z9" s="62">
        <v>4494269</v>
      </c>
    </row>
    <row r="10" spans="1:26" ht="25.5">
      <c r="A10" s="63" t="s">
        <v>277</v>
      </c>
      <c r="B10" s="64">
        <f>SUM(B5:B9)</f>
        <v>151247787</v>
      </c>
      <c r="C10" s="64">
        <f>SUM(C5:C9)</f>
        <v>0</v>
      </c>
      <c r="D10" s="65">
        <f aca="true" t="shared" si="0" ref="D10:Z10">SUM(D5:D9)</f>
        <v>144759687</v>
      </c>
      <c r="E10" s="66">
        <f t="shared" si="0"/>
        <v>144759687</v>
      </c>
      <c r="F10" s="66">
        <f t="shared" si="0"/>
        <v>51414522</v>
      </c>
      <c r="G10" s="66">
        <f t="shared" si="0"/>
        <v>5887320</v>
      </c>
      <c r="H10" s="66">
        <f t="shared" si="0"/>
        <v>3249837</v>
      </c>
      <c r="I10" s="66">
        <f t="shared" si="0"/>
        <v>60551679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60551679</v>
      </c>
      <c r="W10" s="66">
        <f t="shared" si="0"/>
        <v>36189921</v>
      </c>
      <c r="X10" s="66">
        <f t="shared" si="0"/>
        <v>24361758</v>
      </c>
      <c r="Y10" s="67">
        <f>+IF(W10&lt;&gt;0,(X10/W10)*100,0)</f>
        <v>67.31641663434414</v>
      </c>
      <c r="Z10" s="68">
        <f t="shared" si="0"/>
        <v>144759687</v>
      </c>
    </row>
    <row r="11" spans="1:26" ht="13.5">
      <c r="A11" s="58" t="s">
        <v>37</v>
      </c>
      <c r="B11" s="19">
        <v>40017605</v>
      </c>
      <c r="C11" s="19">
        <v>0</v>
      </c>
      <c r="D11" s="59">
        <v>57312675</v>
      </c>
      <c r="E11" s="60">
        <v>57312675</v>
      </c>
      <c r="F11" s="60">
        <v>3277537</v>
      </c>
      <c r="G11" s="60">
        <v>3259266</v>
      </c>
      <c r="H11" s="60">
        <v>3299618</v>
      </c>
      <c r="I11" s="60">
        <v>9836421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9836421</v>
      </c>
      <c r="W11" s="60">
        <v>14328169</v>
      </c>
      <c r="X11" s="60">
        <v>-4491748</v>
      </c>
      <c r="Y11" s="61">
        <v>-31.35</v>
      </c>
      <c r="Z11" s="62">
        <v>57312675</v>
      </c>
    </row>
    <row r="12" spans="1:26" ht="13.5">
      <c r="A12" s="58" t="s">
        <v>38</v>
      </c>
      <c r="B12" s="19">
        <v>8858218</v>
      </c>
      <c r="C12" s="19">
        <v>0</v>
      </c>
      <c r="D12" s="59">
        <v>9634726</v>
      </c>
      <c r="E12" s="60">
        <v>9634726</v>
      </c>
      <c r="F12" s="60">
        <v>760381</v>
      </c>
      <c r="G12" s="60">
        <v>759271</v>
      </c>
      <c r="H12" s="60">
        <v>815801</v>
      </c>
      <c r="I12" s="60">
        <v>2335453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2335453</v>
      </c>
      <c r="W12" s="60">
        <v>2408682</v>
      </c>
      <c r="X12" s="60">
        <v>-73229</v>
      </c>
      <c r="Y12" s="61">
        <v>-3.04</v>
      </c>
      <c r="Z12" s="62">
        <v>9634726</v>
      </c>
    </row>
    <row r="13" spans="1:26" ht="13.5">
      <c r="A13" s="58" t="s">
        <v>278</v>
      </c>
      <c r="B13" s="19">
        <v>13436599</v>
      </c>
      <c r="C13" s="19">
        <v>0</v>
      </c>
      <c r="D13" s="59">
        <v>15224445</v>
      </c>
      <c r="E13" s="60">
        <v>15224445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3806111</v>
      </c>
      <c r="X13" s="60">
        <v>-3806111</v>
      </c>
      <c r="Y13" s="61">
        <v>-100</v>
      </c>
      <c r="Z13" s="62">
        <v>15224445</v>
      </c>
    </row>
    <row r="14" spans="1:26" ht="13.5">
      <c r="A14" s="58" t="s">
        <v>40</v>
      </c>
      <c r="B14" s="19">
        <v>1147101</v>
      </c>
      <c r="C14" s="19">
        <v>0</v>
      </c>
      <c r="D14" s="59">
        <v>1638890</v>
      </c>
      <c r="E14" s="60">
        <v>1638890</v>
      </c>
      <c r="F14" s="60">
        <v>0</v>
      </c>
      <c r="G14" s="60">
        <v>0</v>
      </c>
      <c r="H14" s="60">
        <v>946332</v>
      </c>
      <c r="I14" s="60">
        <v>946332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946332</v>
      </c>
      <c r="W14" s="60">
        <v>409723</v>
      </c>
      <c r="X14" s="60">
        <v>536609</v>
      </c>
      <c r="Y14" s="61">
        <v>130.97</v>
      </c>
      <c r="Z14" s="62">
        <v>1638890</v>
      </c>
    </row>
    <row r="15" spans="1:26" ht="13.5">
      <c r="A15" s="58" t="s">
        <v>41</v>
      </c>
      <c r="B15" s="19">
        <v>19167363</v>
      </c>
      <c r="C15" s="19">
        <v>0</v>
      </c>
      <c r="D15" s="59">
        <v>26677328</v>
      </c>
      <c r="E15" s="60">
        <v>26677328</v>
      </c>
      <c r="F15" s="60">
        <v>2514212</v>
      </c>
      <c r="G15" s="60">
        <v>2579595</v>
      </c>
      <c r="H15" s="60">
        <v>2773694</v>
      </c>
      <c r="I15" s="60">
        <v>7867501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7867501</v>
      </c>
      <c r="W15" s="60">
        <v>6669332</v>
      </c>
      <c r="X15" s="60">
        <v>1198169</v>
      </c>
      <c r="Y15" s="61">
        <v>17.97</v>
      </c>
      <c r="Z15" s="62">
        <v>26677328</v>
      </c>
    </row>
    <row r="16" spans="1:26" ht="13.5">
      <c r="A16" s="69" t="s">
        <v>42</v>
      </c>
      <c r="B16" s="19">
        <v>333000</v>
      </c>
      <c r="C16" s="19">
        <v>0</v>
      </c>
      <c r="D16" s="59">
        <v>334000</v>
      </c>
      <c r="E16" s="60">
        <v>334000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83500</v>
      </c>
      <c r="X16" s="60">
        <v>-83500</v>
      </c>
      <c r="Y16" s="61">
        <v>-100</v>
      </c>
      <c r="Z16" s="62">
        <v>334000</v>
      </c>
    </row>
    <row r="17" spans="1:26" ht="13.5">
      <c r="A17" s="58" t="s">
        <v>43</v>
      </c>
      <c r="B17" s="19">
        <v>45825360</v>
      </c>
      <c r="C17" s="19">
        <v>0</v>
      </c>
      <c r="D17" s="59">
        <v>46642547</v>
      </c>
      <c r="E17" s="60">
        <v>46642547</v>
      </c>
      <c r="F17" s="60">
        <v>2400540</v>
      </c>
      <c r="G17" s="60">
        <v>2575957</v>
      </c>
      <c r="H17" s="60">
        <v>3392856</v>
      </c>
      <c r="I17" s="60">
        <v>8369353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8369353</v>
      </c>
      <c r="W17" s="60">
        <v>11660637</v>
      </c>
      <c r="X17" s="60">
        <v>-3291284</v>
      </c>
      <c r="Y17" s="61">
        <v>-28.23</v>
      </c>
      <c r="Z17" s="62">
        <v>46642547</v>
      </c>
    </row>
    <row r="18" spans="1:26" ht="13.5">
      <c r="A18" s="70" t="s">
        <v>44</v>
      </c>
      <c r="B18" s="71">
        <f>SUM(B11:B17)</f>
        <v>128785246</v>
      </c>
      <c r="C18" s="71">
        <f>SUM(C11:C17)</f>
        <v>0</v>
      </c>
      <c r="D18" s="72">
        <f aca="true" t="shared" si="1" ref="D18:Z18">SUM(D11:D17)</f>
        <v>157464611</v>
      </c>
      <c r="E18" s="73">
        <f t="shared" si="1"/>
        <v>157464611</v>
      </c>
      <c r="F18" s="73">
        <f t="shared" si="1"/>
        <v>8952670</v>
      </c>
      <c r="G18" s="73">
        <f t="shared" si="1"/>
        <v>9174089</v>
      </c>
      <c r="H18" s="73">
        <f t="shared" si="1"/>
        <v>11228301</v>
      </c>
      <c r="I18" s="73">
        <f t="shared" si="1"/>
        <v>29355060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29355060</v>
      </c>
      <c r="W18" s="73">
        <f t="shared" si="1"/>
        <v>39366154</v>
      </c>
      <c r="X18" s="73">
        <f t="shared" si="1"/>
        <v>-10011094</v>
      </c>
      <c r="Y18" s="67">
        <f>+IF(W18&lt;&gt;0,(X18/W18)*100,0)</f>
        <v>-25.430713907180262</v>
      </c>
      <c r="Z18" s="74">
        <f t="shared" si="1"/>
        <v>157464611</v>
      </c>
    </row>
    <row r="19" spans="1:26" ht="13.5">
      <c r="A19" s="70" t="s">
        <v>45</v>
      </c>
      <c r="B19" s="75">
        <f>+B10-B18</f>
        <v>22462541</v>
      </c>
      <c r="C19" s="75">
        <f>+C10-C18</f>
        <v>0</v>
      </c>
      <c r="D19" s="76">
        <f aca="true" t="shared" si="2" ref="D19:Z19">+D10-D18</f>
        <v>-12704924</v>
      </c>
      <c r="E19" s="77">
        <f t="shared" si="2"/>
        <v>-12704924</v>
      </c>
      <c r="F19" s="77">
        <f t="shared" si="2"/>
        <v>42461852</v>
      </c>
      <c r="G19" s="77">
        <f t="shared" si="2"/>
        <v>-3286769</v>
      </c>
      <c r="H19" s="77">
        <f t="shared" si="2"/>
        <v>-7978464</v>
      </c>
      <c r="I19" s="77">
        <f t="shared" si="2"/>
        <v>31196619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31196619</v>
      </c>
      <c r="W19" s="77">
        <f>IF(E10=E18,0,W10-W18)</f>
        <v>-3176233</v>
      </c>
      <c r="X19" s="77">
        <f t="shared" si="2"/>
        <v>34372852</v>
      </c>
      <c r="Y19" s="78">
        <f>+IF(W19&lt;&gt;0,(X19/W19)*100,0)</f>
        <v>-1082.1892474513047</v>
      </c>
      <c r="Z19" s="79">
        <f t="shared" si="2"/>
        <v>-12704924</v>
      </c>
    </row>
    <row r="20" spans="1:26" ht="13.5">
      <c r="A20" s="58" t="s">
        <v>46</v>
      </c>
      <c r="B20" s="19">
        <v>20143049</v>
      </c>
      <c r="C20" s="19">
        <v>0</v>
      </c>
      <c r="D20" s="59">
        <v>30355350</v>
      </c>
      <c r="E20" s="60">
        <v>30355350</v>
      </c>
      <c r="F20" s="60">
        <v>1251570</v>
      </c>
      <c r="G20" s="60">
        <v>0</v>
      </c>
      <c r="H20" s="60">
        <v>0</v>
      </c>
      <c r="I20" s="60">
        <v>1251570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1251570</v>
      </c>
      <c r="W20" s="60">
        <v>7588838</v>
      </c>
      <c r="X20" s="60">
        <v>-6337268</v>
      </c>
      <c r="Y20" s="61">
        <v>-83.51</v>
      </c>
      <c r="Z20" s="62">
        <v>30355350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42605590</v>
      </c>
      <c r="C22" s="86">
        <f>SUM(C19:C21)</f>
        <v>0</v>
      </c>
      <c r="D22" s="87">
        <f aca="true" t="shared" si="3" ref="D22:Z22">SUM(D19:D21)</f>
        <v>17650426</v>
      </c>
      <c r="E22" s="88">
        <f t="shared" si="3"/>
        <v>17650426</v>
      </c>
      <c r="F22" s="88">
        <f t="shared" si="3"/>
        <v>43713422</v>
      </c>
      <c r="G22" s="88">
        <f t="shared" si="3"/>
        <v>-3286769</v>
      </c>
      <c r="H22" s="88">
        <f t="shared" si="3"/>
        <v>-7978464</v>
      </c>
      <c r="I22" s="88">
        <f t="shared" si="3"/>
        <v>32448189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32448189</v>
      </c>
      <c r="W22" s="88">
        <f t="shared" si="3"/>
        <v>4412605</v>
      </c>
      <c r="X22" s="88">
        <f t="shared" si="3"/>
        <v>28035584</v>
      </c>
      <c r="Y22" s="89">
        <f>+IF(W22&lt;&gt;0,(X22/W22)*100,0)</f>
        <v>635.3522239130854</v>
      </c>
      <c r="Z22" s="90">
        <f t="shared" si="3"/>
        <v>17650426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42605590</v>
      </c>
      <c r="C24" s="75">
        <f>SUM(C22:C23)</f>
        <v>0</v>
      </c>
      <c r="D24" s="76">
        <f aca="true" t="shared" si="4" ref="D24:Z24">SUM(D22:D23)</f>
        <v>17650426</v>
      </c>
      <c r="E24" s="77">
        <f t="shared" si="4"/>
        <v>17650426</v>
      </c>
      <c r="F24" s="77">
        <f t="shared" si="4"/>
        <v>43713422</v>
      </c>
      <c r="G24" s="77">
        <f t="shared" si="4"/>
        <v>-3286769</v>
      </c>
      <c r="H24" s="77">
        <f t="shared" si="4"/>
        <v>-7978464</v>
      </c>
      <c r="I24" s="77">
        <f t="shared" si="4"/>
        <v>32448189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32448189</v>
      </c>
      <c r="W24" s="77">
        <f t="shared" si="4"/>
        <v>4412605</v>
      </c>
      <c r="X24" s="77">
        <f t="shared" si="4"/>
        <v>28035584</v>
      </c>
      <c r="Y24" s="78">
        <f>+IF(W24&lt;&gt;0,(X24/W24)*100,0)</f>
        <v>635.3522239130854</v>
      </c>
      <c r="Z24" s="79">
        <f t="shared" si="4"/>
        <v>17650426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37665260</v>
      </c>
      <c r="C27" s="22">
        <v>0</v>
      </c>
      <c r="D27" s="99">
        <v>56480350</v>
      </c>
      <c r="E27" s="100">
        <v>56480350</v>
      </c>
      <c r="F27" s="100">
        <v>1754194</v>
      </c>
      <c r="G27" s="100">
        <v>2573718</v>
      </c>
      <c r="H27" s="100">
        <v>3338343</v>
      </c>
      <c r="I27" s="100">
        <v>7666255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7666255</v>
      </c>
      <c r="W27" s="100">
        <v>14120088</v>
      </c>
      <c r="X27" s="100">
        <v>-6453833</v>
      </c>
      <c r="Y27" s="101">
        <v>-45.71</v>
      </c>
      <c r="Z27" s="102">
        <v>56480350</v>
      </c>
    </row>
    <row r="28" spans="1:26" ht="13.5">
      <c r="A28" s="103" t="s">
        <v>46</v>
      </c>
      <c r="B28" s="19">
        <v>20143049</v>
      </c>
      <c r="C28" s="19">
        <v>0</v>
      </c>
      <c r="D28" s="59">
        <v>30355350</v>
      </c>
      <c r="E28" s="60">
        <v>30355350</v>
      </c>
      <c r="F28" s="60">
        <v>1010755</v>
      </c>
      <c r="G28" s="60">
        <v>680677</v>
      </c>
      <c r="H28" s="60">
        <v>2429311</v>
      </c>
      <c r="I28" s="60">
        <v>4120743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4120743</v>
      </c>
      <c r="W28" s="60">
        <v>7588838</v>
      </c>
      <c r="X28" s="60">
        <v>-3468095</v>
      </c>
      <c r="Y28" s="61">
        <v>-45.7</v>
      </c>
      <c r="Z28" s="62">
        <v>30355350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17522211</v>
      </c>
      <c r="C31" s="19">
        <v>0</v>
      </c>
      <c r="D31" s="59">
        <v>26125000</v>
      </c>
      <c r="E31" s="60">
        <v>26125000</v>
      </c>
      <c r="F31" s="60">
        <v>743439</v>
      </c>
      <c r="G31" s="60">
        <v>1893041</v>
      </c>
      <c r="H31" s="60">
        <v>909032</v>
      </c>
      <c r="I31" s="60">
        <v>3545512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3545512</v>
      </c>
      <c r="W31" s="60">
        <v>6531250</v>
      </c>
      <c r="X31" s="60">
        <v>-2985738</v>
      </c>
      <c r="Y31" s="61">
        <v>-45.71</v>
      </c>
      <c r="Z31" s="62">
        <v>26125000</v>
      </c>
    </row>
    <row r="32" spans="1:26" ht="13.5">
      <c r="A32" s="70" t="s">
        <v>54</v>
      </c>
      <c r="B32" s="22">
        <f>SUM(B28:B31)</f>
        <v>37665260</v>
      </c>
      <c r="C32" s="22">
        <f>SUM(C28:C31)</f>
        <v>0</v>
      </c>
      <c r="D32" s="99">
        <f aca="true" t="shared" si="5" ref="D32:Z32">SUM(D28:D31)</f>
        <v>56480350</v>
      </c>
      <c r="E32" s="100">
        <f t="shared" si="5"/>
        <v>56480350</v>
      </c>
      <c r="F32" s="100">
        <f t="shared" si="5"/>
        <v>1754194</v>
      </c>
      <c r="G32" s="100">
        <f t="shared" si="5"/>
        <v>2573718</v>
      </c>
      <c r="H32" s="100">
        <f t="shared" si="5"/>
        <v>3338343</v>
      </c>
      <c r="I32" s="100">
        <f t="shared" si="5"/>
        <v>7666255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7666255</v>
      </c>
      <c r="W32" s="100">
        <f t="shared" si="5"/>
        <v>14120088</v>
      </c>
      <c r="X32" s="100">
        <f t="shared" si="5"/>
        <v>-6453833</v>
      </c>
      <c r="Y32" s="101">
        <f>+IF(W32&lt;&gt;0,(X32/W32)*100,0)</f>
        <v>-45.70674771998588</v>
      </c>
      <c r="Z32" s="102">
        <f t="shared" si="5"/>
        <v>56480350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173043691</v>
      </c>
      <c r="C35" s="19">
        <v>0</v>
      </c>
      <c r="D35" s="59">
        <v>103083005</v>
      </c>
      <c r="E35" s="60">
        <v>103083005</v>
      </c>
      <c r="F35" s="60">
        <v>50156172</v>
      </c>
      <c r="G35" s="60">
        <v>42125494</v>
      </c>
      <c r="H35" s="60">
        <v>30938702</v>
      </c>
      <c r="I35" s="60">
        <v>30938702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30938702</v>
      </c>
      <c r="W35" s="60">
        <v>25770751</v>
      </c>
      <c r="X35" s="60">
        <v>5167951</v>
      </c>
      <c r="Y35" s="61">
        <v>20.05</v>
      </c>
      <c r="Z35" s="62">
        <v>103083005</v>
      </c>
    </row>
    <row r="36" spans="1:26" ht="13.5">
      <c r="A36" s="58" t="s">
        <v>57</v>
      </c>
      <c r="B36" s="19">
        <v>211702539</v>
      </c>
      <c r="C36" s="19">
        <v>0</v>
      </c>
      <c r="D36" s="59">
        <v>273561397</v>
      </c>
      <c r="E36" s="60">
        <v>273561397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68390349</v>
      </c>
      <c r="X36" s="60">
        <v>-68390349</v>
      </c>
      <c r="Y36" s="61">
        <v>-100</v>
      </c>
      <c r="Z36" s="62">
        <v>273561397</v>
      </c>
    </row>
    <row r="37" spans="1:26" ht="13.5">
      <c r="A37" s="58" t="s">
        <v>58</v>
      </c>
      <c r="B37" s="19">
        <v>36688610</v>
      </c>
      <c r="C37" s="19">
        <v>0</v>
      </c>
      <c r="D37" s="59">
        <v>17536345</v>
      </c>
      <c r="E37" s="60">
        <v>17536345</v>
      </c>
      <c r="F37" s="60">
        <v>8213721</v>
      </c>
      <c r="G37" s="60">
        <v>6156566</v>
      </c>
      <c r="H37" s="60">
        <v>6356265</v>
      </c>
      <c r="I37" s="60">
        <v>6356265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6356265</v>
      </c>
      <c r="W37" s="60">
        <v>4384086</v>
      </c>
      <c r="X37" s="60">
        <v>1972179</v>
      </c>
      <c r="Y37" s="61">
        <v>44.98</v>
      </c>
      <c r="Z37" s="62">
        <v>17536345</v>
      </c>
    </row>
    <row r="38" spans="1:26" ht="13.5">
      <c r="A38" s="58" t="s">
        <v>59</v>
      </c>
      <c r="B38" s="19">
        <v>29785558</v>
      </c>
      <c r="C38" s="19">
        <v>0</v>
      </c>
      <c r="D38" s="59">
        <v>31884203</v>
      </c>
      <c r="E38" s="60">
        <v>31884203</v>
      </c>
      <c r="F38" s="60">
        <v>-16777</v>
      </c>
      <c r="G38" s="60">
        <v>-129811</v>
      </c>
      <c r="H38" s="60">
        <v>-155144</v>
      </c>
      <c r="I38" s="60">
        <v>-155144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-155144</v>
      </c>
      <c r="W38" s="60">
        <v>7971051</v>
      </c>
      <c r="X38" s="60">
        <v>-8126195</v>
      </c>
      <c r="Y38" s="61">
        <v>-101.95</v>
      </c>
      <c r="Z38" s="62">
        <v>31884203</v>
      </c>
    </row>
    <row r="39" spans="1:26" ht="13.5">
      <c r="A39" s="58" t="s">
        <v>60</v>
      </c>
      <c r="B39" s="19">
        <v>318272062</v>
      </c>
      <c r="C39" s="19">
        <v>0</v>
      </c>
      <c r="D39" s="59">
        <v>327223854</v>
      </c>
      <c r="E39" s="60">
        <v>327223854</v>
      </c>
      <c r="F39" s="60">
        <v>41959228</v>
      </c>
      <c r="G39" s="60">
        <v>36098740</v>
      </c>
      <c r="H39" s="60">
        <v>24737581</v>
      </c>
      <c r="I39" s="60">
        <v>24737581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24737581</v>
      </c>
      <c r="W39" s="60">
        <v>81805964</v>
      </c>
      <c r="X39" s="60">
        <v>-57068383</v>
      </c>
      <c r="Y39" s="61">
        <v>-69.76</v>
      </c>
      <c r="Z39" s="62">
        <v>327223854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66148700</v>
      </c>
      <c r="C42" s="19">
        <v>0</v>
      </c>
      <c r="D42" s="59">
        <v>34559427</v>
      </c>
      <c r="E42" s="60">
        <v>34559427</v>
      </c>
      <c r="F42" s="60">
        <v>8239567</v>
      </c>
      <c r="G42" s="60">
        <v>-3661822</v>
      </c>
      <c r="H42" s="60">
        <v>-1304557</v>
      </c>
      <c r="I42" s="60">
        <v>3273188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3273188</v>
      </c>
      <c r="W42" s="60">
        <v>36436466</v>
      </c>
      <c r="X42" s="60">
        <v>-33163278</v>
      </c>
      <c r="Y42" s="61">
        <v>-91.02</v>
      </c>
      <c r="Z42" s="62">
        <v>34559427</v>
      </c>
    </row>
    <row r="43" spans="1:26" ht="13.5">
      <c r="A43" s="58" t="s">
        <v>63</v>
      </c>
      <c r="B43" s="19">
        <v>-37405003</v>
      </c>
      <c r="C43" s="19">
        <v>0</v>
      </c>
      <c r="D43" s="59">
        <v>-56480351</v>
      </c>
      <c r="E43" s="60">
        <v>-56480351</v>
      </c>
      <c r="F43" s="60">
        <v>-1754195</v>
      </c>
      <c r="G43" s="60">
        <v>-2573719</v>
      </c>
      <c r="H43" s="60">
        <v>-3382692</v>
      </c>
      <c r="I43" s="60">
        <v>-7710606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-7710606</v>
      </c>
      <c r="W43" s="60">
        <v>-13166667</v>
      </c>
      <c r="X43" s="60">
        <v>5456061</v>
      </c>
      <c r="Y43" s="61">
        <v>-41.44</v>
      </c>
      <c r="Z43" s="62">
        <v>-56480351</v>
      </c>
    </row>
    <row r="44" spans="1:26" ht="13.5">
      <c r="A44" s="58" t="s">
        <v>64</v>
      </c>
      <c r="B44" s="19">
        <v>-388061</v>
      </c>
      <c r="C44" s="19">
        <v>0</v>
      </c>
      <c r="D44" s="59">
        <v>-856416</v>
      </c>
      <c r="E44" s="60">
        <v>-856416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-438864</v>
      </c>
      <c r="X44" s="60">
        <v>438864</v>
      </c>
      <c r="Y44" s="61">
        <v>-100</v>
      </c>
      <c r="Z44" s="62">
        <v>-856416</v>
      </c>
    </row>
    <row r="45" spans="1:26" ht="13.5">
      <c r="A45" s="70" t="s">
        <v>65</v>
      </c>
      <c r="B45" s="22">
        <v>154252934</v>
      </c>
      <c r="C45" s="22">
        <v>0</v>
      </c>
      <c r="D45" s="99">
        <v>78846013</v>
      </c>
      <c r="E45" s="100">
        <v>78846013</v>
      </c>
      <c r="F45" s="100">
        <v>108108726</v>
      </c>
      <c r="G45" s="100">
        <v>101873185</v>
      </c>
      <c r="H45" s="100">
        <v>97185936</v>
      </c>
      <c r="I45" s="100">
        <v>97185936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97185936</v>
      </c>
      <c r="W45" s="100">
        <v>124454288</v>
      </c>
      <c r="X45" s="100">
        <v>-27268352</v>
      </c>
      <c r="Y45" s="101">
        <v>-21.91</v>
      </c>
      <c r="Z45" s="102">
        <v>78846013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1306395</v>
      </c>
      <c r="C49" s="52">
        <v>0</v>
      </c>
      <c r="D49" s="129">
        <v>1337739</v>
      </c>
      <c r="E49" s="54">
        <v>2530865</v>
      </c>
      <c r="F49" s="54">
        <v>0</v>
      </c>
      <c r="G49" s="54">
        <v>0</v>
      </c>
      <c r="H49" s="54">
        <v>0</v>
      </c>
      <c r="I49" s="54">
        <v>1288830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1064215</v>
      </c>
      <c r="W49" s="54">
        <v>980725</v>
      </c>
      <c r="X49" s="54">
        <v>3363700</v>
      </c>
      <c r="Y49" s="54">
        <v>10518430</v>
      </c>
      <c r="Z49" s="130">
        <v>22390899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25700813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25700813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100.89455245071821</v>
      </c>
      <c r="C58" s="5">
        <f>IF(C67=0,0,+(C76/C67)*100)</f>
        <v>0</v>
      </c>
      <c r="D58" s="6">
        <f aca="true" t="shared" si="6" ref="D58:Z58">IF(D67=0,0,+(D76/D67)*100)</f>
        <v>94.66504036937869</v>
      </c>
      <c r="E58" s="7">
        <f t="shared" si="6"/>
        <v>94.66504036937869</v>
      </c>
      <c r="F58" s="7">
        <f t="shared" si="6"/>
        <v>27.5539114061569</v>
      </c>
      <c r="G58" s="7">
        <f t="shared" si="6"/>
        <v>91.81985001336925</v>
      </c>
      <c r="H58" s="7">
        <f t="shared" si="6"/>
        <v>69.75231853760184</v>
      </c>
      <c r="I58" s="7">
        <f t="shared" si="6"/>
        <v>47.86652627084207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47.86652627084207</v>
      </c>
      <c r="W58" s="7">
        <f t="shared" si="6"/>
        <v>118.33548076393777</v>
      </c>
      <c r="X58" s="7">
        <f t="shared" si="6"/>
        <v>0</v>
      </c>
      <c r="Y58" s="7">
        <f t="shared" si="6"/>
        <v>0</v>
      </c>
      <c r="Z58" s="8">
        <f t="shared" si="6"/>
        <v>94.66504036937869</v>
      </c>
    </row>
    <row r="59" spans="1:26" ht="13.5">
      <c r="A59" s="37" t="s">
        <v>31</v>
      </c>
      <c r="B59" s="9">
        <f aca="true" t="shared" si="7" ref="B59:Z66">IF(B68=0,0,+(B77/B68)*100)</f>
        <v>85.8665130996229</v>
      </c>
      <c r="C59" s="9">
        <f t="shared" si="7"/>
        <v>0</v>
      </c>
      <c r="D59" s="2">
        <f t="shared" si="7"/>
        <v>99.99900255281429</v>
      </c>
      <c r="E59" s="10">
        <f t="shared" si="7"/>
        <v>99.99900255281429</v>
      </c>
      <c r="F59" s="10">
        <f t="shared" si="7"/>
        <v>2.519265257488648</v>
      </c>
      <c r="G59" s="10">
        <f t="shared" si="7"/>
        <v>126.56181845463459</v>
      </c>
      <c r="H59" s="10">
        <f t="shared" si="7"/>
        <v>94.37147378140801</v>
      </c>
      <c r="I59" s="10">
        <f t="shared" si="7"/>
        <v>11.112040767845874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11.112040767845874</v>
      </c>
      <c r="W59" s="10">
        <f t="shared" si="7"/>
        <v>194.80529393040246</v>
      </c>
      <c r="X59" s="10">
        <f t="shared" si="7"/>
        <v>0</v>
      </c>
      <c r="Y59" s="10">
        <f t="shared" si="7"/>
        <v>0</v>
      </c>
      <c r="Z59" s="11">
        <f t="shared" si="7"/>
        <v>99.99900255281429</v>
      </c>
    </row>
    <row r="60" spans="1:26" ht="13.5">
      <c r="A60" s="38" t="s">
        <v>32</v>
      </c>
      <c r="B60" s="12">
        <f t="shared" si="7"/>
        <v>107.82039104092347</v>
      </c>
      <c r="C60" s="12">
        <f t="shared" si="7"/>
        <v>0</v>
      </c>
      <c r="D60" s="3">
        <f t="shared" si="7"/>
        <v>93.32541368237253</v>
      </c>
      <c r="E60" s="13">
        <f t="shared" si="7"/>
        <v>93.32541368237253</v>
      </c>
      <c r="F60" s="13">
        <f t="shared" si="7"/>
        <v>78.25568836343906</v>
      </c>
      <c r="G60" s="13">
        <f t="shared" si="7"/>
        <v>87.80110604959498</v>
      </c>
      <c r="H60" s="13">
        <f t="shared" si="7"/>
        <v>64.94571557742398</v>
      </c>
      <c r="I60" s="13">
        <f t="shared" si="7"/>
        <v>78.16690807185478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78.16690807185478</v>
      </c>
      <c r="W60" s="13">
        <f t="shared" si="7"/>
        <v>104.17078087070983</v>
      </c>
      <c r="X60" s="13">
        <f t="shared" si="7"/>
        <v>0</v>
      </c>
      <c r="Y60" s="13">
        <f t="shared" si="7"/>
        <v>0</v>
      </c>
      <c r="Z60" s="14">
        <f t="shared" si="7"/>
        <v>93.32541368237253</v>
      </c>
    </row>
    <row r="61" spans="1:26" ht="13.5">
      <c r="A61" s="39" t="s">
        <v>103</v>
      </c>
      <c r="B61" s="12">
        <f t="shared" si="7"/>
        <v>109.65417993404796</v>
      </c>
      <c r="C61" s="12">
        <f t="shared" si="7"/>
        <v>0</v>
      </c>
      <c r="D61" s="3">
        <f t="shared" si="7"/>
        <v>92.56454107930736</v>
      </c>
      <c r="E61" s="13">
        <f t="shared" si="7"/>
        <v>92.56454107930736</v>
      </c>
      <c r="F61" s="13">
        <f t="shared" si="7"/>
        <v>63.39192410249082</v>
      </c>
      <c r="G61" s="13">
        <f t="shared" si="7"/>
        <v>88.85275659066932</v>
      </c>
      <c r="H61" s="13">
        <f t="shared" si="7"/>
        <v>64.10720614736437</v>
      </c>
      <c r="I61" s="13">
        <f t="shared" si="7"/>
        <v>72.66871571577981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72.66871571577981</v>
      </c>
      <c r="W61" s="13">
        <f t="shared" si="7"/>
        <v>107.4959956477286</v>
      </c>
      <c r="X61" s="13">
        <f t="shared" si="7"/>
        <v>0</v>
      </c>
      <c r="Y61" s="13">
        <f t="shared" si="7"/>
        <v>0</v>
      </c>
      <c r="Z61" s="14">
        <f t="shared" si="7"/>
        <v>92.56454107930736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91.15327210424225</v>
      </c>
      <c r="C64" s="12">
        <f t="shared" si="7"/>
        <v>0</v>
      </c>
      <c r="D64" s="3">
        <f t="shared" si="7"/>
        <v>100.00017996025579</v>
      </c>
      <c r="E64" s="13">
        <f t="shared" si="7"/>
        <v>100.00017996025579</v>
      </c>
      <c r="F64" s="13">
        <f t="shared" si="7"/>
        <v>94.88646279741705</v>
      </c>
      <c r="G64" s="13">
        <f t="shared" si="7"/>
        <v>74.47704236158785</v>
      </c>
      <c r="H64" s="13">
        <f t="shared" si="7"/>
        <v>65.63128256407558</v>
      </c>
      <c r="I64" s="13">
        <f t="shared" si="7"/>
        <v>78.7321455609953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78.7321455609953</v>
      </c>
      <c r="W64" s="13">
        <f t="shared" si="7"/>
        <v>75.00026994050512</v>
      </c>
      <c r="X64" s="13">
        <f t="shared" si="7"/>
        <v>0</v>
      </c>
      <c r="Y64" s="13">
        <f t="shared" si="7"/>
        <v>0</v>
      </c>
      <c r="Z64" s="14">
        <f t="shared" si="7"/>
        <v>100.00017996025579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100.00023713709132</v>
      </c>
      <c r="E66" s="16">
        <f t="shared" si="7"/>
        <v>100.00023713709132</v>
      </c>
      <c r="F66" s="16">
        <f t="shared" si="7"/>
        <v>100.00091478754058</v>
      </c>
      <c r="G66" s="16">
        <f t="shared" si="7"/>
        <v>100</v>
      </c>
      <c r="H66" s="16">
        <f t="shared" si="7"/>
        <v>100.00085764764404</v>
      </c>
      <c r="I66" s="16">
        <f t="shared" si="7"/>
        <v>100.00058962090324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100.00058962090324</v>
      </c>
      <c r="W66" s="16">
        <f t="shared" si="7"/>
        <v>65.0000711409587</v>
      </c>
      <c r="X66" s="16">
        <f t="shared" si="7"/>
        <v>0</v>
      </c>
      <c r="Y66" s="16">
        <f t="shared" si="7"/>
        <v>0</v>
      </c>
      <c r="Z66" s="17">
        <f t="shared" si="7"/>
        <v>100.00023713709132</v>
      </c>
    </row>
    <row r="67" spans="1:26" ht="13.5" hidden="1">
      <c r="A67" s="41" t="s">
        <v>285</v>
      </c>
      <c r="B67" s="24">
        <v>30671315</v>
      </c>
      <c r="C67" s="24"/>
      <c r="D67" s="25">
        <v>27176663</v>
      </c>
      <c r="E67" s="26">
        <v>27176663</v>
      </c>
      <c r="F67" s="26">
        <v>9262743</v>
      </c>
      <c r="G67" s="26">
        <v>3107877</v>
      </c>
      <c r="H67" s="26">
        <v>2355364</v>
      </c>
      <c r="I67" s="26">
        <v>14725984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14725984</v>
      </c>
      <c r="W67" s="26">
        <v>6794166</v>
      </c>
      <c r="X67" s="26"/>
      <c r="Y67" s="25"/>
      <c r="Z67" s="27">
        <v>27176663</v>
      </c>
    </row>
    <row r="68" spans="1:26" ht="13.5" hidden="1">
      <c r="A68" s="37" t="s">
        <v>31</v>
      </c>
      <c r="B68" s="19">
        <v>4311689</v>
      </c>
      <c r="C68" s="19"/>
      <c r="D68" s="20">
        <v>4611773</v>
      </c>
      <c r="E68" s="21">
        <v>4611773</v>
      </c>
      <c r="F68" s="21">
        <v>6232333</v>
      </c>
      <c r="G68" s="21">
        <v>286573</v>
      </c>
      <c r="H68" s="21">
        <v>245837</v>
      </c>
      <c r="I68" s="21">
        <v>6764743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6764743</v>
      </c>
      <c r="W68" s="21">
        <v>1152943</v>
      </c>
      <c r="X68" s="21"/>
      <c r="Y68" s="20"/>
      <c r="Z68" s="23">
        <v>4611773</v>
      </c>
    </row>
    <row r="69" spans="1:26" ht="13.5" hidden="1">
      <c r="A69" s="38" t="s">
        <v>32</v>
      </c>
      <c r="B69" s="19">
        <v>25267381</v>
      </c>
      <c r="C69" s="19"/>
      <c r="D69" s="20">
        <v>21721496</v>
      </c>
      <c r="E69" s="21">
        <v>21721496</v>
      </c>
      <c r="F69" s="21">
        <v>2921095</v>
      </c>
      <c r="G69" s="21">
        <v>2708016</v>
      </c>
      <c r="H69" s="21">
        <v>1992929</v>
      </c>
      <c r="I69" s="21">
        <v>7622040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7622040</v>
      </c>
      <c r="W69" s="21">
        <v>5430374</v>
      </c>
      <c r="X69" s="21"/>
      <c r="Y69" s="20"/>
      <c r="Z69" s="23">
        <v>21721496</v>
      </c>
    </row>
    <row r="70" spans="1:26" ht="13.5" hidden="1">
      <c r="A70" s="39" t="s">
        <v>103</v>
      </c>
      <c r="B70" s="19">
        <v>22762907</v>
      </c>
      <c r="C70" s="19"/>
      <c r="D70" s="20">
        <v>19498783</v>
      </c>
      <c r="E70" s="21">
        <v>19498783</v>
      </c>
      <c r="F70" s="21">
        <v>2714819</v>
      </c>
      <c r="G70" s="21">
        <v>2509912</v>
      </c>
      <c r="H70" s="21">
        <v>1802919</v>
      </c>
      <c r="I70" s="21">
        <v>7027650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7027650</v>
      </c>
      <c r="W70" s="21">
        <v>4874696</v>
      </c>
      <c r="X70" s="21"/>
      <c r="Y70" s="20"/>
      <c r="Z70" s="23">
        <v>19498783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2504474</v>
      </c>
      <c r="C73" s="19"/>
      <c r="D73" s="20">
        <v>2222713</v>
      </c>
      <c r="E73" s="21">
        <v>2222713</v>
      </c>
      <c r="F73" s="21">
        <v>206276</v>
      </c>
      <c r="G73" s="21">
        <v>198104</v>
      </c>
      <c r="H73" s="21">
        <v>190010</v>
      </c>
      <c r="I73" s="21">
        <v>594390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594390</v>
      </c>
      <c r="W73" s="21">
        <v>555678</v>
      </c>
      <c r="X73" s="21"/>
      <c r="Y73" s="20"/>
      <c r="Z73" s="23">
        <v>2222713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1092245</v>
      </c>
      <c r="C75" s="28"/>
      <c r="D75" s="29">
        <v>843394</v>
      </c>
      <c r="E75" s="30">
        <v>843394</v>
      </c>
      <c r="F75" s="30">
        <v>109315</v>
      </c>
      <c r="G75" s="30">
        <v>113288</v>
      </c>
      <c r="H75" s="30">
        <v>116598</v>
      </c>
      <c r="I75" s="30">
        <v>339201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339201</v>
      </c>
      <c r="W75" s="30">
        <v>210849</v>
      </c>
      <c r="X75" s="30"/>
      <c r="Y75" s="29"/>
      <c r="Z75" s="31">
        <v>843394</v>
      </c>
    </row>
    <row r="76" spans="1:26" ht="13.5" hidden="1">
      <c r="A76" s="42" t="s">
        <v>286</v>
      </c>
      <c r="B76" s="32">
        <v>30945686</v>
      </c>
      <c r="C76" s="32"/>
      <c r="D76" s="33">
        <v>25726799</v>
      </c>
      <c r="E76" s="34">
        <v>25726799</v>
      </c>
      <c r="F76" s="34">
        <v>2552248</v>
      </c>
      <c r="G76" s="34">
        <v>2853648</v>
      </c>
      <c r="H76" s="34">
        <v>1642921</v>
      </c>
      <c r="I76" s="34">
        <v>7048817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7048817</v>
      </c>
      <c r="W76" s="34">
        <v>8039909</v>
      </c>
      <c r="X76" s="34"/>
      <c r="Y76" s="33"/>
      <c r="Z76" s="35">
        <v>25726799</v>
      </c>
    </row>
    <row r="77" spans="1:26" ht="13.5" hidden="1">
      <c r="A77" s="37" t="s">
        <v>31</v>
      </c>
      <c r="B77" s="19">
        <v>3702297</v>
      </c>
      <c r="C77" s="19"/>
      <c r="D77" s="20">
        <v>4611727</v>
      </c>
      <c r="E77" s="21">
        <v>4611727</v>
      </c>
      <c r="F77" s="21">
        <v>157009</v>
      </c>
      <c r="G77" s="21">
        <v>362692</v>
      </c>
      <c r="H77" s="21">
        <v>232000</v>
      </c>
      <c r="I77" s="21">
        <v>751701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751701</v>
      </c>
      <c r="W77" s="21">
        <v>2245994</v>
      </c>
      <c r="X77" s="21"/>
      <c r="Y77" s="20"/>
      <c r="Z77" s="23">
        <v>4611727</v>
      </c>
    </row>
    <row r="78" spans="1:26" ht="13.5" hidden="1">
      <c r="A78" s="38" t="s">
        <v>32</v>
      </c>
      <c r="B78" s="19">
        <v>27243389</v>
      </c>
      <c r="C78" s="19"/>
      <c r="D78" s="20">
        <v>20271676</v>
      </c>
      <c r="E78" s="21">
        <v>20271676</v>
      </c>
      <c r="F78" s="21">
        <v>2285923</v>
      </c>
      <c r="G78" s="21">
        <v>2377668</v>
      </c>
      <c r="H78" s="21">
        <v>1294322</v>
      </c>
      <c r="I78" s="21">
        <v>5957913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5957913</v>
      </c>
      <c r="W78" s="21">
        <v>5656863</v>
      </c>
      <c r="X78" s="21"/>
      <c r="Y78" s="20"/>
      <c r="Z78" s="23">
        <v>20271676</v>
      </c>
    </row>
    <row r="79" spans="1:26" ht="13.5" hidden="1">
      <c r="A79" s="39" t="s">
        <v>103</v>
      </c>
      <c r="B79" s="19">
        <v>24960479</v>
      </c>
      <c r="C79" s="19"/>
      <c r="D79" s="20">
        <v>18048959</v>
      </c>
      <c r="E79" s="21">
        <v>18048959</v>
      </c>
      <c r="F79" s="21">
        <v>1720976</v>
      </c>
      <c r="G79" s="21">
        <v>2230126</v>
      </c>
      <c r="H79" s="21">
        <v>1155801</v>
      </c>
      <c r="I79" s="21">
        <v>5106903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5106903</v>
      </c>
      <c r="W79" s="21">
        <v>5240103</v>
      </c>
      <c r="X79" s="21"/>
      <c r="Y79" s="20"/>
      <c r="Z79" s="23">
        <v>18048959</v>
      </c>
    </row>
    <row r="80" spans="1:26" ht="13.5" hidden="1">
      <c r="A80" s="39" t="s">
        <v>104</v>
      </c>
      <c r="B80" s="19"/>
      <c r="C80" s="19"/>
      <c r="D80" s="20"/>
      <c r="E80" s="21"/>
      <c r="F80" s="21">
        <v>300968</v>
      </c>
      <c r="G80" s="21"/>
      <c r="H80" s="21"/>
      <c r="I80" s="21">
        <v>300968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300968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61525</v>
      </c>
      <c r="G81" s="21"/>
      <c r="H81" s="21"/>
      <c r="I81" s="21">
        <v>61525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61525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2282910</v>
      </c>
      <c r="C82" s="19"/>
      <c r="D82" s="20">
        <v>2222717</v>
      </c>
      <c r="E82" s="21">
        <v>2222717</v>
      </c>
      <c r="F82" s="21">
        <v>195728</v>
      </c>
      <c r="G82" s="21">
        <v>147542</v>
      </c>
      <c r="H82" s="21">
        <v>124706</v>
      </c>
      <c r="I82" s="21">
        <v>467976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467976</v>
      </c>
      <c r="W82" s="21">
        <v>416760</v>
      </c>
      <c r="X82" s="21"/>
      <c r="Y82" s="20"/>
      <c r="Z82" s="23">
        <v>2222717</v>
      </c>
    </row>
    <row r="83" spans="1:26" ht="13.5" hidden="1">
      <c r="A83" s="39" t="s">
        <v>107</v>
      </c>
      <c r="B83" s="19"/>
      <c r="C83" s="19"/>
      <c r="D83" s="20"/>
      <c r="E83" s="21"/>
      <c r="F83" s="21">
        <v>6726</v>
      </c>
      <c r="G83" s="21"/>
      <c r="H83" s="21">
        <v>13815</v>
      </c>
      <c r="I83" s="21">
        <v>20541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20541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843396</v>
      </c>
      <c r="E84" s="30">
        <v>843396</v>
      </c>
      <c r="F84" s="30">
        <v>109316</v>
      </c>
      <c r="G84" s="30">
        <v>113288</v>
      </c>
      <c r="H84" s="30">
        <v>116599</v>
      </c>
      <c r="I84" s="30">
        <v>339203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339203</v>
      </c>
      <c r="W84" s="30">
        <v>137052</v>
      </c>
      <c r="X84" s="30"/>
      <c r="Y84" s="29"/>
      <c r="Z84" s="31">
        <v>843396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658543</v>
      </c>
      <c r="D5" s="357">
        <f t="shared" si="0"/>
        <v>0</v>
      </c>
      <c r="E5" s="356">
        <f t="shared" si="0"/>
        <v>1149029</v>
      </c>
      <c r="F5" s="358">
        <f t="shared" si="0"/>
        <v>1149029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287257</v>
      </c>
      <c r="Y5" s="358">
        <f t="shared" si="0"/>
        <v>-287257</v>
      </c>
      <c r="Z5" s="359">
        <f>+IF(X5&lt;&gt;0,+(Y5/X5)*100,0)</f>
        <v>-100</v>
      </c>
      <c r="AA5" s="360">
        <f>+AA6+AA8+AA11+AA13+AA15</f>
        <v>1149029</v>
      </c>
    </row>
    <row r="6" spans="1:27" ht="13.5">
      <c r="A6" s="361" t="s">
        <v>204</v>
      </c>
      <c r="B6" s="142"/>
      <c r="C6" s="60">
        <f>+C7</f>
        <v>587486</v>
      </c>
      <c r="D6" s="340">
        <f aca="true" t="shared" si="1" ref="D6:AA6">+D7</f>
        <v>0</v>
      </c>
      <c r="E6" s="60">
        <f t="shared" si="1"/>
        <v>610000</v>
      </c>
      <c r="F6" s="59">
        <f t="shared" si="1"/>
        <v>610000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152500</v>
      </c>
      <c r="Y6" s="59">
        <f t="shared" si="1"/>
        <v>-152500</v>
      </c>
      <c r="Z6" s="61">
        <f>+IF(X6&lt;&gt;0,+(Y6/X6)*100,0)</f>
        <v>-100</v>
      </c>
      <c r="AA6" s="62">
        <f t="shared" si="1"/>
        <v>610000</v>
      </c>
    </row>
    <row r="7" spans="1:27" ht="13.5">
      <c r="A7" s="291" t="s">
        <v>228</v>
      </c>
      <c r="B7" s="142"/>
      <c r="C7" s="60">
        <v>587486</v>
      </c>
      <c r="D7" s="340"/>
      <c r="E7" s="60">
        <v>610000</v>
      </c>
      <c r="F7" s="59">
        <v>610000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152500</v>
      </c>
      <c r="Y7" s="59">
        <v>-152500</v>
      </c>
      <c r="Z7" s="61">
        <v>-100</v>
      </c>
      <c r="AA7" s="62">
        <v>610000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495000</v>
      </c>
      <c r="F8" s="59">
        <f t="shared" si="2"/>
        <v>495000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123750</v>
      </c>
      <c r="Y8" s="59">
        <f t="shared" si="2"/>
        <v>-123750</v>
      </c>
      <c r="Z8" s="61">
        <f>+IF(X8&lt;&gt;0,+(Y8/X8)*100,0)</f>
        <v>-100</v>
      </c>
      <c r="AA8" s="62">
        <f>SUM(AA9:AA10)</f>
        <v>495000</v>
      </c>
    </row>
    <row r="9" spans="1:27" ht="13.5">
      <c r="A9" s="291" t="s">
        <v>229</v>
      </c>
      <c r="B9" s="142"/>
      <c r="C9" s="60"/>
      <c r="D9" s="340"/>
      <c r="E9" s="60">
        <v>495000</v>
      </c>
      <c r="F9" s="59">
        <v>495000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123750</v>
      </c>
      <c r="Y9" s="59">
        <v>-123750</v>
      </c>
      <c r="Z9" s="61">
        <v>-100</v>
      </c>
      <c r="AA9" s="62">
        <v>495000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4029</v>
      </c>
      <c r="F11" s="364">
        <f t="shared" si="3"/>
        <v>4029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1007</v>
      </c>
      <c r="Y11" s="364">
        <f t="shared" si="3"/>
        <v>-1007</v>
      </c>
      <c r="Z11" s="365">
        <f>+IF(X11&lt;&gt;0,+(Y11/X11)*100,0)</f>
        <v>-100</v>
      </c>
      <c r="AA11" s="366">
        <f t="shared" si="3"/>
        <v>4029</v>
      </c>
    </row>
    <row r="12" spans="1:27" ht="13.5">
      <c r="A12" s="291" t="s">
        <v>231</v>
      </c>
      <c r="B12" s="136"/>
      <c r="C12" s="60"/>
      <c r="D12" s="340"/>
      <c r="E12" s="60">
        <v>4029</v>
      </c>
      <c r="F12" s="59">
        <v>4029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1007</v>
      </c>
      <c r="Y12" s="59">
        <v>-1007</v>
      </c>
      <c r="Z12" s="61">
        <v>-100</v>
      </c>
      <c r="AA12" s="62">
        <v>4029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71057</v>
      </c>
      <c r="D15" s="340">
        <f t="shared" si="5"/>
        <v>0</v>
      </c>
      <c r="E15" s="60">
        <f t="shared" si="5"/>
        <v>40000</v>
      </c>
      <c r="F15" s="59">
        <f t="shared" si="5"/>
        <v>40000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</v>
      </c>
      <c r="Y15" s="59">
        <f t="shared" si="5"/>
        <v>-10000</v>
      </c>
      <c r="Z15" s="61">
        <f>+IF(X15&lt;&gt;0,+(Y15/X15)*100,0)</f>
        <v>-100</v>
      </c>
      <c r="AA15" s="62">
        <f>SUM(AA16:AA20)</f>
        <v>40000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71057</v>
      </c>
      <c r="D17" s="340"/>
      <c r="E17" s="60">
        <v>40000</v>
      </c>
      <c r="F17" s="59">
        <v>40000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10000</v>
      </c>
      <c r="Y17" s="59">
        <v>-10000</v>
      </c>
      <c r="Z17" s="61">
        <v>-100</v>
      </c>
      <c r="AA17" s="62">
        <v>40000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377546</v>
      </c>
      <c r="D22" s="344">
        <f t="shared" si="6"/>
        <v>0</v>
      </c>
      <c r="E22" s="343">
        <f t="shared" si="6"/>
        <v>73183</v>
      </c>
      <c r="F22" s="345">
        <f t="shared" si="6"/>
        <v>73183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18296</v>
      </c>
      <c r="Y22" s="345">
        <f t="shared" si="6"/>
        <v>-18296</v>
      </c>
      <c r="Z22" s="336">
        <f>+IF(X22&lt;&gt;0,+(Y22/X22)*100,0)</f>
        <v>-100</v>
      </c>
      <c r="AA22" s="350">
        <f>SUM(AA23:AA32)</f>
        <v>73183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192295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165484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73183</v>
      </c>
      <c r="F27" s="59">
        <v>73183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18296</v>
      </c>
      <c r="Y27" s="59">
        <v>-18296</v>
      </c>
      <c r="Z27" s="61">
        <v>-100</v>
      </c>
      <c r="AA27" s="62">
        <v>73183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19767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1518384</v>
      </c>
      <c r="D40" s="344">
        <f t="shared" si="9"/>
        <v>0</v>
      </c>
      <c r="E40" s="343">
        <f t="shared" si="9"/>
        <v>1955525</v>
      </c>
      <c r="F40" s="345">
        <f t="shared" si="9"/>
        <v>1955525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488883</v>
      </c>
      <c r="Y40" s="345">
        <f t="shared" si="9"/>
        <v>-488883</v>
      </c>
      <c r="Z40" s="336">
        <f>+IF(X40&lt;&gt;0,+(Y40/X40)*100,0)</f>
        <v>-100</v>
      </c>
      <c r="AA40" s="350">
        <f>SUM(AA41:AA49)</f>
        <v>1955525</v>
      </c>
    </row>
    <row r="41" spans="1:27" ht="13.5">
      <c r="A41" s="361" t="s">
        <v>247</v>
      </c>
      <c r="B41" s="142"/>
      <c r="C41" s="362">
        <v>669296</v>
      </c>
      <c r="D41" s="363"/>
      <c r="E41" s="362">
        <v>157231</v>
      </c>
      <c r="F41" s="364">
        <v>157231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39308</v>
      </c>
      <c r="Y41" s="364">
        <v>-39308</v>
      </c>
      <c r="Z41" s="365">
        <v>-100</v>
      </c>
      <c r="AA41" s="366">
        <v>157231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44481</v>
      </c>
      <c r="D43" s="369"/>
      <c r="E43" s="305">
        <v>468650</v>
      </c>
      <c r="F43" s="370">
        <v>468650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117163</v>
      </c>
      <c r="Y43" s="370">
        <v>-117163</v>
      </c>
      <c r="Z43" s="371">
        <v>-100</v>
      </c>
      <c r="AA43" s="303">
        <v>468650</v>
      </c>
    </row>
    <row r="44" spans="1:27" ht="13.5">
      <c r="A44" s="361" t="s">
        <v>250</v>
      </c>
      <c r="B44" s="136"/>
      <c r="C44" s="60">
        <v>97620</v>
      </c>
      <c r="D44" s="368"/>
      <c r="E44" s="54">
        <v>131862</v>
      </c>
      <c r="F44" s="53">
        <v>131862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32966</v>
      </c>
      <c r="Y44" s="53">
        <v>-32966</v>
      </c>
      <c r="Z44" s="94">
        <v>-100</v>
      </c>
      <c r="AA44" s="95">
        <v>131862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706987</v>
      </c>
      <c r="D48" s="368"/>
      <c r="E48" s="54">
        <v>1197782</v>
      </c>
      <c r="F48" s="53">
        <v>1197782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299446</v>
      </c>
      <c r="Y48" s="53">
        <v>-299446</v>
      </c>
      <c r="Z48" s="94">
        <v>-100</v>
      </c>
      <c r="AA48" s="95">
        <v>1197782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2554473</v>
      </c>
      <c r="D60" s="346">
        <f t="shared" si="14"/>
        <v>0</v>
      </c>
      <c r="E60" s="219">
        <f t="shared" si="14"/>
        <v>3177737</v>
      </c>
      <c r="F60" s="264">
        <f t="shared" si="14"/>
        <v>3177737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794436</v>
      </c>
      <c r="Y60" s="264">
        <f t="shared" si="14"/>
        <v>-794436</v>
      </c>
      <c r="Z60" s="337">
        <f>+IF(X60&lt;&gt;0,+(Y60/X60)*100,0)</f>
        <v>-100</v>
      </c>
      <c r="AA60" s="232">
        <f>+AA57+AA54+AA51+AA40+AA37+AA34+AA22+AA5</f>
        <v>3177737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103993047</v>
      </c>
      <c r="D5" s="153">
        <f>SUM(D6:D8)</f>
        <v>0</v>
      </c>
      <c r="E5" s="154">
        <f t="shared" si="0"/>
        <v>105764116</v>
      </c>
      <c r="F5" s="100">
        <f t="shared" si="0"/>
        <v>105764116</v>
      </c>
      <c r="G5" s="100">
        <f t="shared" si="0"/>
        <v>40416305</v>
      </c>
      <c r="H5" s="100">
        <f t="shared" si="0"/>
        <v>2872365</v>
      </c>
      <c r="I5" s="100">
        <f t="shared" si="0"/>
        <v>986902</v>
      </c>
      <c r="J5" s="100">
        <f t="shared" si="0"/>
        <v>44275572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44275572</v>
      </c>
      <c r="X5" s="100">
        <f t="shared" si="0"/>
        <v>26441030</v>
      </c>
      <c r="Y5" s="100">
        <f t="shared" si="0"/>
        <v>17834542</v>
      </c>
      <c r="Z5" s="137">
        <f>+IF(X5&lt;&gt;0,+(Y5/X5)*100,0)</f>
        <v>67.45025439629244</v>
      </c>
      <c r="AA5" s="153">
        <f>SUM(AA6:AA8)</f>
        <v>105764116</v>
      </c>
    </row>
    <row r="6" spans="1:27" ht="13.5">
      <c r="A6" s="138" t="s">
        <v>75</v>
      </c>
      <c r="B6" s="136"/>
      <c r="C6" s="155">
        <v>4836000</v>
      </c>
      <c r="D6" s="155"/>
      <c r="E6" s="156">
        <v>5571000</v>
      </c>
      <c r="F6" s="60">
        <v>5571000</v>
      </c>
      <c r="G6" s="60">
        <v>5081000</v>
      </c>
      <c r="H6" s="60">
        <v>490000</v>
      </c>
      <c r="I6" s="60"/>
      <c r="J6" s="60">
        <v>5571000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5571000</v>
      </c>
      <c r="X6" s="60">
        <v>1392750</v>
      </c>
      <c r="Y6" s="60">
        <v>4178250</v>
      </c>
      <c r="Z6" s="140">
        <v>300</v>
      </c>
      <c r="AA6" s="155">
        <v>5571000</v>
      </c>
    </row>
    <row r="7" spans="1:27" ht="13.5">
      <c r="A7" s="138" t="s">
        <v>76</v>
      </c>
      <c r="B7" s="136"/>
      <c r="C7" s="157">
        <v>93177984</v>
      </c>
      <c r="D7" s="157"/>
      <c r="E7" s="158">
        <v>96102414</v>
      </c>
      <c r="F7" s="159">
        <v>96102414</v>
      </c>
      <c r="G7" s="159">
        <v>35305797</v>
      </c>
      <c r="H7" s="159">
        <v>1444956</v>
      </c>
      <c r="I7" s="159">
        <v>986902</v>
      </c>
      <c r="J7" s="159">
        <v>37737655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37737655</v>
      </c>
      <c r="X7" s="159">
        <v>24025604</v>
      </c>
      <c r="Y7" s="159">
        <v>13712051</v>
      </c>
      <c r="Z7" s="141">
        <v>57.07</v>
      </c>
      <c r="AA7" s="157">
        <v>96102414</v>
      </c>
    </row>
    <row r="8" spans="1:27" ht="13.5">
      <c r="A8" s="138" t="s">
        <v>77</v>
      </c>
      <c r="B8" s="136"/>
      <c r="C8" s="155">
        <v>5979063</v>
      </c>
      <c r="D8" s="155"/>
      <c r="E8" s="156">
        <v>4090702</v>
      </c>
      <c r="F8" s="60">
        <v>4090702</v>
      </c>
      <c r="G8" s="60">
        <v>29508</v>
      </c>
      <c r="H8" s="60">
        <v>937409</v>
      </c>
      <c r="I8" s="60"/>
      <c r="J8" s="60">
        <v>966917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966917</v>
      </c>
      <c r="X8" s="60">
        <v>1022676</v>
      </c>
      <c r="Y8" s="60">
        <v>-55759</v>
      </c>
      <c r="Z8" s="140">
        <v>-5.45</v>
      </c>
      <c r="AA8" s="155">
        <v>4090702</v>
      </c>
    </row>
    <row r="9" spans="1:27" ht="13.5">
      <c r="A9" s="135" t="s">
        <v>78</v>
      </c>
      <c r="B9" s="136"/>
      <c r="C9" s="153">
        <f aca="true" t="shared" si="1" ref="C9:Y9">SUM(C10:C14)</f>
        <v>7408746</v>
      </c>
      <c r="D9" s="153">
        <f>SUM(D10:D14)</f>
        <v>0</v>
      </c>
      <c r="E9" s="154">
        <f t="shared" si="1"/>
        <v>10952557</v>
      </c>
      <c r="F9" s="100">
        <f t="shared" si="1"/>
        <v>10952557</v>
      </c>
      <c r="G9" s="100">
        <f t="shared" si="1"/>
        <v>5830</v>
      </c>
      <c r="H9" s="100">
        <f t="shared" si="1"/>
        <v>5928</v>
      </c>
      <c r="I9" s="100">
        <f t="shared" si="1"/>
        <v>5908</v>
      </c>
      <c r="J9" s="100">
        <f t="shared" si="1"/>
        <v>17666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17666</v>
      </c>
      <c r="X9" s="100">
        <f t="shared" si="1"/>
        <v>2738140</v>
      </c>
      <c r="Y9" s="100">
        <f t="shared" si="1"/>
        <v>-2720474</v>
      </c>
      <c r="Z9" s="137">
        <f>+IF(X9&lt;&gt;0,+(Y9/X9)*100,0)</f>
        <v>-99.35481750385297</v>
      </c>
      <c r="AA9" s="153">
        <f>SUM(AA10:AA14)</f>
        <v>10952557</v>
      </c>
    </row>
    <row r="10" spans="1:27" ht="13.5">
      <c r="A10" s="138" t="s">
        <v>79</v>
      </c>
      <c r="B10" s="136"/>
      <c r="C10" s="155">
        <v>3715073</v>
      </c>
      <c r="D10" s="155"/>
      <c r="E10" s="156">
        <v>5105512</v>
      </c>
      <c r="F10" s="60">
        <v>5105512</v>
      </c>
      <c r="G10" s="60">
        <v>2781</v>
      </c>
      <c r="H10" s="60">
        <v>3447</v>
      </c>
      <c r="I10" s="60">
        <v>2474</v>
      </c>
      <c r="J10" s="60">
        <v>8702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8702</v>
      </c>
      <c r="X10" s="60">
        <v>1276378</v>
      </c>
      <c r="Y10" s="60">
        <v>-1267676</v>
      </c>
      <c r="Z10" s="140">
        <v>-99.32</v>
      </c>
      <c r="AA10" s="155">
        <v>5105512</v>
      </c>
    </row>
    <row r="11" spans="1:27" ht="13.5">
      <c r="A11" s="138" t="s">
        <v>80</v>
      </c>
      <c r="B11" s="136"/>
      <c r="C11" s="155">
        <v>3094896</v>
      </c>
      <c r="D11" s="155"/>
      <c r="E11" s="156">
        <v>4792950</v>
      </c>
      <c r="F11" s="60">
        <v>4792950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1198238</v>
      </c>
      <c r="Y11" s="60">
        <v>-1198238</v>
      </c>
      <c r="Z11" s="140">
        <v>-100</v>
      </c>
      <c r="AA11" s="155">
        <v>4792950</v>
      </c>
    </row>
    <row r="12" spans="1:27" ht="13.5">
      <c r="A12" s="138" t="s">
        <v>81</v>
      </c>
      <c r="B12" s="136"/>
      <c r="C12" s="155">
        <v>20070</v>
      </c>
      <c r="D12" s="155"/>
      <c r="E12" s="156">
        <v>1032895</v>
      </c>
      <c r="F12" s="60">
        <v>1032895</v>
      </c>
      <c r="G12" s="60">
        <v>2575</v>
      </c>
      <c r="H12" s="60">
        <v>1386</v>
      </c>
      <c r="I12" s="60">
        <v>3434</v>
      </c>
      <c r="J12" s="60">
        <v>7395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7395</v>
      </c>
      <c r="X12" s="60">
        <v>258224</v>
      </c>
      <c r="Y12" s="60">
        <v>-250829</v>
      </c>
      <c r="Z12" s="140">
        <v>-97.14</v>
      </c>
      <c r="AA12" s="155">
        <v>1032895</v>
      </c>
    </row>
    <row r="13" spans="1:27" ht="13.5">
      <c r="A13" s="138" t="s">
        <v>82</v>
      </c>
      <c r="B13" s="136"/>
      <c r="C13" s="155">
        <v>578707</v>
      </c>
      <c r="D13" s="155"/>
      <c r="E13" s="156">
        <v>21200</v>
      </c>
      <c r="F13" s="60">
        <v>21200</v>
      </c>
      <c r="G13" s="60">
        <v>474</v>
      </c>
      <c r="H13" s="60">
        <v>1095</v>
      </c>
      <c r="I13" s="60"/>
      <c r="J13" s="60">
        <v>1569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1569</v>
      </c>
      <c r="X13" s="60">
        <v>5300</v>
      </c>
      <c r="Y13" s="60">
        <v>-3731</v>
      </c>
      <c r="Z13" s="140">
        <v>-70.4</v>
      </c>
      <c r="AA13" s="155">
        <v>21200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22683053</v>
      </c>
      <c r="D15" s="153">
        <f>SUM(D16:D18)</f>
        <v>0</v>
      </c>
      <c r="E15" s="154">
        <f t="shared" si="2"/>
        <v>22741224</v>
      </c>
      <c r="F15" s="100">
        <f t="shared" si="2"/>
        <v>22741224</v>
      </c>
      <c r="G15" s="100">
        <f t="shared" si="2"/>
        <v>223521</v>
      </c>
      <c r="H15" s="100">
        <f t="shared" si="2"/>
        <v>196192</v>
      </c>
      <c r="I15" s="100">
        <f t="shared" si="2"/>
        <v>166184</v>
      </c>
      <c r="J15" s="100">
        <f t="shared" si="2"/>
        <v>585897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585897</v>
      </c>
      <c r="X15" s="100">
        <f t="shared" si="2"/>
        <v>5685306</v>
      </c>
      <c r="Y15" s="100">
        <f t="shared" si="2"/>
        <v>-5099409</v>
      </c>
      <c r="Z15" s="137">
        <f>+IF(X15&lt;&gt;0,+(Y15/X15)*100,0)</f>
        <v>-89.69453886914795</v>
      </c>
      <c r="AA15" s="153">
        <f>SUM(AA16:AA18)</f>
        <v>22741224</v>
      </c>
    </row>
    <row r="16" spans="1:27" ht="13.5">
      <c r="A16" s="138" t="s">
        <v>85</v>
      </c>
      <c r="B16" s="136"/>
      <c r="C16" s="155">
        <v>10554334</v>
      </c>
      <c r="D16" s="155"/>
      <c r="E16" s="156">
        <v>1287000</v>
      </c>
      <c r="F16" s="60">
        <v>1287000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321750</v>
      </c>
      <c r="Y16" s="60">
        <v>-321750</v>
      </c>
      <c r="Z16" s="140">
        <v>-100</v>
      </c>
      <c r="AA16" s="155">
        <v>1287000</v>
      </c>
    </row>
    <row r="17" spans="1:27" ht="13.5">
      <c r="A17" s="138" t="s">
        <v>86</v>
      </c>
      <c r="B17" s="136"/>
      <c r="C17" s="155">
        <v>12128719</v>
      </c>
      <c r="D17" s="155"/>
      <c r="E17" s="156">
        <v>21454224</v>
      </c>
      <c r="F17" s="60">
        <v>21454224</v>
      </c>
      <c r="G17" s="60">
        <v>223521</v>
      </c>
      <c r="H17" s="60">
        <v>196192</v>
      </c>
      <c r="I17" s="60">
        <v>166184</v>
      </c>
      <c r="J17" s="60">
        <v>585897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585897</v>
      </c>
      <c r="X17" s="60">
        <v>5363556</v>
      </c>
      <c r="Y17" s="60">
        <v>-4777659</v>
      </c>
      <c r="Z17" s="140">
        <v>-89.08</v>
      </c>
      <c r="AA17" s="155">
        <v>21454224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37305990</v>
      </c>
      <c r="D19" s="153">
        <f>SUM(D20:D23)</f>
        <v>0</v>
      </c>
      <c r="E19" s="154">
        <f t="shared" si="3"/>
        <v>35657140</v>
      </c>
      <c r="F19" s="100">
        <f t="shared" si="3"/>
        <v>35657140</v>
      </c>
      <c r="G19" s="100">
        <f t="shared" si="3"/>
        <v>12020436</v>
      </c>
      <c r="H19" s="100">
        <f t="shared" si="3"/>
        <v>2812835</v>
      </c>
      <c r="I19" s="100">
        <f t="shared" si="3"/>
        <v>2090843</v>
      </c>
      <c r="J19" s="100">
        <f t="shared" si="3"/>
        <v>16924114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16924114</v>
      </c>
      <c r="X19" s="100">
        <f t="shared" si="3"/>
        <v>8914285</v>
      </c>
      <c r="Y19" s="100">
        <f t="shared" si="3"/>
        <v>8009829</v>
      </c>
      <c r="Z19" s="137">
        <f>+IF(X19&lt;&gt;0,+(Y19/X19)*100,0)</f>
        <v>89.85385816136684</v>
      </c>
      <c r="AA19" s="153">
        <f>SUM(AA20:AA23)</f>
        <v>35657140</v>
      </c>
    </row>
    <row r="20" spans="1:27" ht="13.5">
      <c r="A20" s="138" t="s">
        <v>89</v>
      </c>
      <c r="B20" s="136"/>
      <c r="C20" s="155">
        <v>30115520</v>
      </c>
      <c r="D20" s="155"/>
      <c r="E20" s="156">
        <v>27753108</v>
      </c>
      <c r="F20" s="60">
        <v>27753108</v>
      </c>
      <c r="G20" s="60">
        <v>10542226</v>
      </c>
      <c r="H20" s="60">
        <v>2592309</v>
      </c>
      <c r="I20" s="60">
        <v>1877956</v>
      </c>
      <c r="J20" s="60">
        <v>15012491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15012491</v>
      </c>
      <c r="X20" s="60">
        <v>6938277</v>
      </c>
      <c r="Y20" s="60">
        <v>8074214</v>
      </c>
      <c r="Z20" s="140">
        <v>116.37</v>
      </c>
      <c r="AA20" s="155">
        <v>27753108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7190470</v>
      </c>
      <c r="D23" s="155"/>
      <c r="E23" s="156">
        <v>7904032</v>
      </c>
      <c r="F23" s="60">
        <v>7904032</v>
      </c>
      <c r="G23" s="60">
        <v>1478210</v>
      </c>
      <c r="H23" s="60">
        <v>220526</v>
      </c>
      <c r="I23" s="60">
        <v>212887</v>
      </c>
      <c r="J23" s="60">
        <v>1911623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1911623</v>
      </c>
      <c r="X23" s="60">
        <v>1976008</v>
      </c>
      <c r="Y23" s="60">
        <v>-64385</v>
      </c>
      <c r="Z23" s="140">
        <v>-3.26</v>
      </c>
      <c r="AA23" s="155">
        <v>7904032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171390836</v>
      </c>
      <c r="D25" s="168">
        <f>+D5+D9+D15+D19+D24</f>
        <v>0</v>
      </c>
      <c r="E25" s="169">
        <f t="shared" si="4"/>
        <v>175115037</v>
      </c>
      <c r="F25" s="73">
        <f t="shared" si="4"/>
        <v>175115037</v>
      </c>
      <c r="G25" s="73">
        <f t="shared" si="4"/>
        <v>52666092</v>
      </c>
      <c r="H25" s="73">
        <f t="shared" si="4"/>
        <v>5887320</v>
      </c>
      <c r="I25" s="73">
        <f t="shared" si="4"/>
        <v>3249837</v>
      </c>
      <c r="J25" s="73">
        <f t="shared" si="4"/>
        <v>61803249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61803249</v>
      </c>
      <c r="X25" s="73">
        <f t="shared" si="4"/>
        <v>43778761</v>
      </c>
      <c r="Y25" s="73">
        <f t="shared" si="4"/>
        <v>18024488</v>
      </c>
      <c r="Z25" s="170">
        <f>+IF(X25&lt;&gt;0,+(Y25/X25)*100,0)</f>
        <v>41.171763632141165</v>
      </c>
      <c r="AA25" s="168">
        <f>+AA5+AA9+AA15+AA19+AA24</f>
        <v>175115037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49049019</v>
      </c>
      <c r="D28" s="153">
        <f>SUM(D29:D31)</f>
        <v>0</v>
      </c>
      <c r="E28" s="154">
        <f t="shared" si="5"/>
        <v>58248337</v>
      </c>
      <c r="F28" s="100">
        <f t="shared" si="5"/>
        <v>58248337</v>
      </c>
      <c r="G28" s="100">
        <f t="shared" si="5"/>
        <v>3521207</v>
      </c>
      <c r="H28" s="100">
        <f t="shared" si="5"/>
        <v>3355836</v>
      </c>
      <c r="I28" s="100">
        <f t="shared" si="5"/>
        <v>4421646</v>
      </c>
      <c r="J28" s="100">
        <f t="shared" si="5"/>
        <v>11298689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11298689</v>
      </c>
      <c r="X28" s="100">
        <f t="shared" si="5"/>
        <v>14562084</v>
      </c>
      <c r="Y28" s="100">
        <f t="shared" si="5"/>
        <v>-3263395</v>
      </c>
      <c r="Z28" s="137">
        <f>+IF(X28&lt;&gt;0,+(Y28/X28)*100,0)</f>
        <v>-22.410219581208292</v>
      </c>
      <c r="AA28" s="153">
        <f>SUM(AA29:AA31)</f>
        <v>58248337</v>
      </c>
    </row>
    <row r="29" spans="1:27" ht="13.5">
      <c r="A29" s="138" t="s">
        <v>75</v>
      </c>
      <c r="B29" s="136"/>
      <c r="C29" s="155">
        <v>19369927</v>
      </c>
      <c r="D29" s="155"/>
      <c r="E29" s="156">
        <v>20441517</v>
      </c>
      <c r="F29" s="60">
        <v>20441517</v>
      </c>
      <c r="G29" s="60">
        <v>1867357</v>
      </c>
      <c r="H29" s="60">
        <v>1470736</v>
      </c>
      <c r="I29" s="60">
        <v>1745155</v>
      </c>
      <c r="J29" s="60">
        <v>5083248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5083248</v>
      </c>
      <c r="X29" s="60">
        <v>5110379</v>
      </c>
      <c r="Y29" s="60">
        <v>-27131</v>
      </c>
      <c r="Z29" s="140">
        <v>-0.53</v>
      </c>
      <c r="AA29" s="155">
        <v>20441517</v>
      </c>
    </row>
    <row r="30" spans="1:27" ht="13.5">
      <c r="A30" s="138" t="s">
        <v>76</v>
      </c>
      <c r="B30" s="136"/>
      <c r="C30" s="157">
        <v>12886562</v>
      </c>
      <c r="D30" s="157"/>
      <c r="E30" s="158">
        <v>15707013</v>
      </c>
      <c r="F30" s="159">
        <v>15707013</v>
      </c>
      <c r="G30" s="159">
        <v>718295</v>
      </c>
      <c r="H30" s="159">
        <v>727550</v>
      </c>
      <c r="I30" s="159">
        <v>1190769</v>
      </c>
      <c r="J30" s="159">
        <v>2636614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2636614</v>
      </c>
      <c r="X30" s="159">
        <v>3926753</v>
      </c>
      <c r="Y30" s="159">
        <v>-1290139</v>
      </c>
      <c r="Z30" s="141">
        <v>-32.86</v>
      </c>
      <c r="AA30" s="157">
        <v>15707013</v>
      </c>
    </row>
    <row r="31" spans="1:27" ht="13.5">
      <c r="A31" s="138" t="s">
        <v>77</v>
      </c>
      <c r="B31" s="136"/>
      <c r="C31" s="155">
        <v>16792530</v>
      </c>
      <c r="D31" s="155"/>
      <c r="E31" s="156">
        <v>22099807</v>
      </c>
      <c r="F31" s="60">
        <v>22099807</v>
      </c>
      <c r="G31" s="60">
        <v>935555</v>
      </c>
      <c r="H31" s="60">
        <v>1157550</v>
      </c>
      <c r="I31" s="60">
        <v>1485722</v>
      </c>
      <c r="J31" s="60">
        <v>3578827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3578827</v>
      </c>
      <c r="X31" s="60">
        <v>5524952</v>
      </c>
      <c r="Y31" s="60">
        <v>-1946125</v>
      </c>
      <c r="Z31" s="140">
        <v>-35.22</v>
      </c>
      <c r="AA31" s="155">
        <v>22099807</v>
      </c>
    </row>
    <row r="32" spans="1:27" ht="13.5">
      <c r="A32" s="135" t="s">
        <v>78</v>
      </c>
      <c r="B32" s="136"/>
      <c r="C32" s="153">
        <f aca="true" t="shared" si="6" ref="C32:Y32">SUM(C33:C37)</f>
        <v>5162780</v>
      </c>
      <c r="D32" s="153">
        <f>SUM(D33:D37)</f>
        <v>0</v>
      </c>
      <c r="E32" s="154">
        <f t="shared" si="6"/>
        <v>8418501</v>
      </c>
      <c r="F32" s="100">
        <f t="shared" si="6"/>
        <v>8418501</v>
      </c>
      <c r="G32" s="100">
        <f t="shared" si="6"/>
        <v>588795</v>
      </c>
      <c r="H32" s="100">
        <f t="shared" si="6"/>
        <v>418960</v>
      </c>
      <c r="I32" s="100">
        <f t="shared" si="6"/>
        <v>390797</v>
      </c>
      <c r="J32" s="100">
        <f t="shared" si="6"/>
        <v>1398552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1398552</v>
      </c>
      <c r="X32" s="100">
        <f t="shared" si="6"/>
        <v>2104626</v>
      </c>
      <c r="Y32" s="100">
        <f t="shared" si="6"/>
        <v>-706074</v>
      </c>
      <c r="Z32" s="137">
        <f>+IF(X32&lt;&gt;0,+(Y32/X32)*100,0)</f>
        <v>-33.548668504522894</v>
      </c>
      <c r="AA32" s="153">
        <f>SUM(AA33:AA37)</f>
        <v>8418501</v>
      </c>
    </row>
    <row r="33" spans="1:27" ht="13.5">
      <c r="A33" s="138" t="s">
        <v>79</v>
      </c>
      <c r="B33" s="136"/>
      <c r="C33" s="155">
        <v>3385136</v>
      </c>
      <c r="D33" s="155"/>
      <c r="E33" s="156">
        <v>5475367</v>
      </c>
      <c r="F33" s="60">
        <v>5475367</v>
      </c>
      <c r="G33" s="60">
        <v>266394</v>
      </c>
      <c r="H33" s="60">
        <v>297024</v>
      </c>
      <c r="I33" s="60">
        <v>284241</v>
      </c>
      <c r="J33" s="60">
        <v>847659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847659</v>
      </c>
      <c r="X33" s="60">
        <v>1368842</v>
      </c>
      <c r="Y33" s="60">
        <v>-521183</v>
      </c>
      <c r="Z33" s="140">
        <v>-38.07</v>
      </c>
      <c r="AA33" s="155">
        <v>5475367</v>
      </c>
    </row>
    <row r="34" spans="1:27" ht="13.5">
      <c r="A34" s="138" t="s">
        <v>80</v>
      </c>
      <c r="B34" s="136"/>
      <c r="C34" s="155">
        <v>122000</v>
      </c>
      <c r="D34" s="155"/>
      <c r="E34" s="156">
        <v>347529</v>
      </c>
      <c r="F34" s="60">
        <v>347529</v>
      </c>
      <c r="G34" s="60"/>
      <c r="H34" s="60"/>
      <c r="I34" s="60">
        <v>1573</v>
      </c>
      <c r="J34" s="60">
        <v>1573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1573</v>
      </c>
      <c r="X34" s="60">
        <v>86882</v>
      </c>
      <c r="Y34" s="60">
        <v>-85309</v>
      </c>
      <c r="Z34" s="140">
        <v>-98.19</v>
      </c>
      <c r="AA34" s="155">
        <v>347529</v>
      </c>
    </row>
    <row r="35" spans="1:27" ht="13.5">
      <c r="A35" s="138" t="s">
        <v>81</v>
      </c>
      <c r="B35" s="136"/>
      <c r="C35" s="155">
        <v>242005</v>
      </c>
      <c r="D35" s="155"/>
      <c r="E35" s="156">
        <v>637454</v>
      </c>
      <c r="F35" s="60">
        <v>637454</v>
      </c>
      <c r="G35" s="60">
        <v>15226</v>
      </c>
      <c r="H35" s="60">
        <v>38078</v>
      </c>
      <c r="I35" s="60">
        <v>24162</v>
      </c>
      <c r="J35" s="60">
        <v>77466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77466</v>
      </c>
      <c r="X35" s="60">
        <v>159364</v>
      </c>
      <c r="Y35" s="60">
        <v>-81898</v>
      </c>
      <c r="Z35" s="140">
        <v>-51.39</v>
      </c>
      <c r="AA35" s="155">
        <v>637454</v>
      </c>
    </row>
    <row r="36" spans="1:27" ht="13.5">
      <c r="A36" s="138" t="s">
        <v>82</v>
      </c>
      <c r="B36" s="136"/>
      <c r="C36" s="155">
        <v>1413639</v>
      </c>
      <c r="D36" s="155"/>
      <c r="E36" s="156">
        <v>1958151</v>
      </c>
      <c r="F36" s="60">
        <v>1958151</v>
      </c>
      <c r="G36" s="60">
        <v>307175</v>
      </c>
      <c r="H36" s="60">
        <v>83858</v>
      </c>
      <c r="I36" s="60">
        <v>80821</v>
      </c>
      <c r="J36" s="60">
        <v>471854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471854</v>
      </c>
      <c r="X36" s="60">
        <v>489538</v>
      </c>
      <c r="Y36" s="60">
        <v>-17684</v>
      </c>
      <c r="Z36" s="140">
        <v>-3.61</v>
      </c>
      <c r="AA36" s="155">
        <v>1958151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34969050</v>
      </c>
      <c r="D38" s="153">
        <f>SUM(D39:D41)</f>
        <v>0</v>
      </c>
      <c r="E38" s="154">
        <f t="shared" si="7"/>
        <v>39699931</v>
      </c>
      <c r="F38" s="100">
        <f t="shared" si="7"/>
        <v>39699931</v>
      </c>
      <c r="G38" s="100">
        <f t="shared" si="7"/>
        <v>1400428</v>
      </c>
      <c r="H38" s="100">
        <f t="shared" si="7"/>
        <v>1536271</v>
      </c>
      <c r="I38" s="100">
        <f t="shared" si="7"/>
        <v>2393145</v>
      </c>
      <c r="J38" s="100">
        <f t="shared" si="7"/>
        <v>5329844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5329844</v>
      </c>
      <c r="X38" s="100">
        <f t="shared" si="7"/>
        <v>9924983</v>
      </c>
      <c r="Y38" s="100">
        <f t="shared" si="7"/>
        <v>-4595139</v>
      </c>
      <c r="Z38" s="137">
        <f>+IF(X38&lt;&gt;0,+(Y38/X38)*100,0)</f>
        <v>-46.298709025496564</v>
      </c>
      <c r="AA38" s="153">
        <f>SUM(AA39:AA41)</f>
        <v>39699931</v>
      </c>
    </row>
    <row r="39" spans="1:27" ht="13.5">
      <c r="A39" s="138" t="s">
        <v>85</v>
      </c>
      <c r="B39" s="136"/>
      <c r="C39" s="155">
        <v>9732176</v>
      </c>
      <c r="D39" s="155"/>
      <c r="E39" s="156">
        <v>12479274</v>
      </c>
      <c r="F39" s="60">
        <v>12479274</v>
      </c>
      <c r="G39" s="60">
        <v>599773</v>
      </c>
      <c r="H39" s="60">
        <v>444200</v>
      </c>
      <c r="I39" s="60">
        <v>733616</v>
      </c>
      <c r="J39" s="60">
        <v>1777589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1777589</v>
      </c>
      <c r="X39" s="60">
        <v>3119819</v>
      </c>
      <c r="Y39" s="60">
        <v>-1342230</v>
      </c>
      <c r="Z39" s="140">
        <v>-43.02</v>
      </c>
      <c r="AA39" s="155">
        <v>12479274</v>
      </c>
    </row>
    <row r="40" spans="1:27" ht="13.5">
      <c r="A40" s="138" t="s">
        <v>86</v>
      </c>
      <c r="B40" s="136"/>
      <c r="C40" s="155">
        <v>25236874</v>
      </c>
      <c r="D40" s="155"/>
      <c r="E40" s="156">
        <v>27220657</v>
      </c>
      <c r="F40" s="60">
        <v>27220657</v>
      </c>
      <c r="G40" s="60">
        <v>800655</v>
      </c>
      <c r="H40" s="60">
        <v>1092071</v>
      </c>
      <c r="I40" s="60">
        <v>1659529</v>
      </c>
      <c r="J40" s="60">
        <v>3552255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3552255</v>
      </c>
      <c r="X40" s="60">
        <v>6805164</v>
      </c>
      <c r="Y40" s="60">
        <v>-3252909</v>
      </c>
      <c r="Z40" s="140">
        <v>-47.8</v>
      </c>
      <c r="AA40" s="155">
        <v>27220657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39604397</v>
      </c>
      <c r="D42" s="153">
        <f>SUM(D43:D46)</f>
        <v>0</v>
      </c>
      <c r="E42" s="154">
        <f t="shared" si="8"/>
        <v>51097842</v>
      </c>
      <c r="F42" s="100">
        <f t="shared" si="8"/>
        <v>51097842</v>
      </c>
      <c r="G42" s="100">
        <f t="shared" si="8"/>
        <v>3442240</v>
      </c>
      <c r="H42" s="100">
        <f t="shared" si="8"/>
        <v>3863022</v>
      </c>
      <c r="I42" s="100">
        <f t="shared" si="8"/>
        <v>4022713</v>
      </c>
      <c r="J42" s="100">
        <f t="shared" si="8"/>
        <v>11327975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11327975</v>
      </c>
      <c r="X42" s="100">
        <f t="shared" si="8"/>
        <v>12774460</v>
      </c>
      <c r="Y42" s="100">
        <f t="shared" si="8"/>
        <v>-1446485</v>
      </c>
      <c r="Z42" s="137">
        <f>+IF(X42&lt;&gt;0,+(Y42/X42)*100,0)</f>
        <v>-11.32325749972993</v>
      </c>
      <c r="AA42" s="153">
        <f>SUM(AA43:AA46)</f>
        <v>51097842</v>
      </c>
    </row>
    <row r="43" spans="1:27" ht="13.5">
      <c r="A43" s="138" t="s">
        <v>89</v>
      </c>
      <c r="B43" s="136"/>
      <c r="C43" s="155">
        <v>29203127</v>
      </c>
      <c r="D43" s="155"/>
      <c r="E43" s="156">
        <v>35883372</v>
      </c>
      <c r="F43" s="60">
        <v>35883372</v>
      </c>
      <c r="G43" s="60">
        <v>2824895</v>
      </c>
      <c r="H43" s="60">
        <v>3143590</v>
      </c>
      <c r="I43" s="60">
        <v>3353302</v>
      </c>
      <c r="J43" s="60">
        <v>9321787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9321787</v>
      </c>
      <c r="X43" s="60">
        <v>8970843</v>
      </c>
      <c r="Y43" s="60">
        <v>350944</v>
      </c>
      <c r="Z43" s="140">
        <v>3.91</v>
      </c>
      <c r="AA43" s="155">
        <v>35883372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>
        <v>78130</v>
      </c>
      <c r="D45" s="157"/>
      <c r="E45" s="158">
        <v>827365</v>
      </c>
      <c r="F45" s="159">
        <v>827365</v>
      </c>
      <c r="G45" s="159">
        <v>943</v>
      </c>
      <c r="H45" s="159"/>
      <c r="I45" s="159">
        <v>8249</v>
      </c>
      <c r="J45" s="159">
        <v>9192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9192</v>
      </c>
      <c r="X45" s="159">
        <v>206841</v>
      </c>
      <c r="Y45" s="159">
        <v>-197649</v>
      </c>
      <c r="Z45" s="141">
        <v>-95.56</v>
      </c>
      <c r="AA45" s="157">
        <v>827365</v>
      </c>
    </row>
    <row r="46" spans="1:27" ht="13.5">
      <c r="A46" s="138" t="s">
        <v>92</v>
      </c>
      <c r="B46" s="136"/>
      <c r="C46" s="155">
        <v>10323140</v>
      </c>
      <c r="D46" s="155"/>
      <c r="E46" s="156">
        <v>14387105</v>
      </c>
      <c r="F46" s="60">
        <v>14387105</v>
      </c>
      <c r="G46" s="60">
        <v>616402</v>
      </c>
      <c r="H46" s="60">
        <v>719432</v>
      </c>
      <c r="I46" s="60">
        <v>661162</v>
      </c>
      <c r="J46" s="60">
        <v>1996996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1996996</v>
      </c>
      <c r="X46" s="60">
        <v>3596776</v>
      </c>
      <c r="Y46" s="60">
        <v>-1599780</v>
      </c>
      <c r="Z46" s="140">
        <v>-44.48</v>
      </c>
      <c r="AA46" s="155">
        <v>14387105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128785246</v>
      </c>
      <c r="D48" s="168">
        <f>+D28+D32+D38+D42+D47</f>
        <v>0</v>
      </c>
      <c r="E48" s="169">
        <f t="shared" si="9"/>
        <v>157464611</v>
      </c>
      <c r="F48" s="73">
        <f t="shared" si="9"/>
        <v>157464611</v>
      </c>
      <c r="G48" s="73">
        <f t="shared" si="9"/>
        <v>8952670</v>
      </c>
      <c r="H48" s="73">
        <f t="shared" si="9"/>
        <v>9174089</v>
      </c>
      <c r="I48" s="73">
        <f t="shared" si="9"/>
        <v>11228301</v>
      </c>
      <c r="J48" s="73">
        <f t="shared" si="9"/>
        <v>29355060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29355060</v>
      </c>
      <c r="X48" s="73">
        <f t="shared" si="9"/>
        <v>39366153</v>
      </c>
      <c r="Y48" s="73">
        <f t="shared" si="9"/>
        <v>-10011093</v>
      </c>
      <c r="Z48" s="170">
        <f>+IF(X48&lt;&gt;0,+(Y48/X48)*100,0)</f>
        <v>-25.430712012931515</v>
      </c>
      <c r="AA48" s="168">
        <f>+AA28+AA32+AA38+AA42+AA47</f>
        <v>157464611</v>
      </c>
    </row>
    <row r="49" spans="1:27" ht="13.5">
      <c r="A49" s="148" t="s">
        <v>49</v>
      </c>
      <c r="B49" s="149"/>
      <c r="C49" s="171">
        <f aca="true" t="shared" si="10" ref="C49:Y49">+C25-C48</f>
        <v>42605590</v>
      </c>
      <c r="D49" s="171">
        <f>+D25-D48</f>
        <v>0</v>
      </c>
      <c r="E49" s="172">
        <f t="shared" si="10"/>
        <v>17650426</v>
      </c>
      <c r="F49" s="173">
        <f t="shared" si="10"/>
        <v>17650426</v>
      </c>
      <c r="G49" s="173">
        <f t="shared" si="10"/>
        <v>43713422</v>
      </c>
      <c r="H49" s="173">
        <f t="shared" si="10"/>
        <v>-3286769</v>
      </c>
      <c r="I49" s="173">
        <f t="shared" si="10"/>
        <v>-7978464</v>
      </c>
      <c r="J49" s="173">
        <f t="shared" si="10"/>
        <v>32448189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32448189</v>
      </c>
      <c r="X49" s="173">
        <f>IF(F25=F48,0,X25-X48)</f>
        <v>4412608</v>
      </c>
      <c r="Y49" s="173">
        <f t="shared" si="10"/>
        <v>28035581</v>
      </c>
      <c r="Z49" s="174">
        <f>+IF(X49&lt;&gt;0,+(Y49/X49)*100,0)</f>
        <v>635.3517239691357</v>
      </c>
      <c r="AA49" s="171">
        <f>+AA25-AA48</f>
        <v>17650426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4311689</v>
      </c>
      <c r="D5" s="155">
        <v>0</v>
      </c>
      <c r="E5" s="156">
        <v>4611773</v>
      </c>
      <c r="F5" s="60">
        <v>4611773</v>
      </c>
      <c r="G5" s="60">
        <v>6232333</v>
      </c>
      <c r="H5" s="60">
        <v>286573</v>
      </c>
      <c r="I5" s="60">
        <v>245837</v>
      </c>
      <c r="J5" s="60">
        <v>6764743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6764743</v>
      </c>
      <c r="X5" s="60">
        <v>1152943</v>
      </c>
      <c r="Y5" s="60">
        <v>5611800</v>
      </c>
      <c r="Z5" s="140">
        <v>486.74</v>
      </c>
      <c r="AA5" s="155">
        <v>4611773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22762907</v>
      </c>
      <c r="D7" s="155">
        <v>0</v>
      </c>
      <c r="E7" s="156">
        <v>19498783</v>
      </c>
      <c r="F7" s="60">
        <v>19498783</v>
      </c>
      <c r="G7" s="60">
        <v>2714819</v>
      </c>
      <c r="H7" s="60">
        <v>2509912</v>
      </c>
      <c r="I7" s="60">
        <v>1802919</v>
      </c>
      <c r="J7" s="60">
        <v>7027650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7027650</v>
      </c>
      <c r="X7" s="60">
        <v>4874696</v>
      </c>
      <c r="Y7" s="60">
        <v>2152954</v>
      </c>
      <c r="Z7" s="140">
        <v>44.17</v>
      </c>
      <c r="AA7" s="155">
        <v>19498783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2504474</v>
      </c>
      <c r="D10" s="155">
        <v>0</v>
      </c>
      <c r="E10" s="156">
        <v>2222713</v>
      </c>
      <c r="F10" s="54">
        <v>2222713</v>
      </c>
      <c r="G10" s="54">
        <v>206276</v>
      </c>
      <c r="H10" s="54">
        <v>198104</v>
      </c>
      <c r="I10" s="54">
        <v>190010</v>
      </c>
      <c r="J10" s="54">
        <v>594390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594390</v>
      </c>
      <c r="X10" s="54">
        <v>555678</v>
      </c>
      <c r="Y10" s="54">
        <v>38712</v>
      </c>
      <c r="Z10" s="184">
        <v>6.97</v>
      </c>
      <c r="AA10" s="130">
        <v>2222713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423707</v>
      </c>
      <c r="D12" s="155">
        <v>0</v>
      </c>
      <c r="E12" s="156">
        <v>277996</v>
      </c>
      <c r="F12" s="60">
        <v>277996</v>
      </c>
      <c r="G12" s="60">
        <v>28020</v>
      </c>
      <c r="H12" s="60">
        <v>25355</v>
      </c>
      <c r="I12" s="60">
        <v>28744</v>
      </c>
      <c r="J12" s="60">
        <v>82119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82119</v>
      </c>
      <c r="X12" s="60">
        <v>69499</v>
      </c>
      <c r="Y12" s="60">
        <v>12620</v>
      </c>
      <c r="Z12" s="140">
        <v>18.16</v>
      </c>
      <c r="AA12" s="155">
        <v>277996</v>
      </c>
    </row>
    <row r="13" spans="1:27" ht="13.5">
      <c r="A13" s="181" t="s">
        <v>109</v>
      </c>
      <c r="B13" s="185"/>
      <c r="C13" s="155">
        <v>7476031</v>
      </c>
      <c r="D13" s="155">
        <v>0</v>
      </c>
      <c r="E13" s="156">
        <v>7000000</v>
      </c>
      <c r="F13" s="60">
        <v>7000000</v>
      </c>
      <c r="G13" s="60">
        <v>682683</v>
      </c>
      <c r="H13" s="60">
        <v>719497</v>
      </c>
      <c r="I13" s="60">
        <v>701275</v>
      </c>
      <c r="J13" s="60">
        <v>2103455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2103455</v>
      </c>
      <c r="X13" s="60">
        <v>1750000</v>
      </c>
      <c r="Y13" s="60">
        <v>353455</v>
      </c>
      <c r="Z13" s="140">
        <v>20.2</v>
      </c>
      <c r="AA13" s="155">
        <v>7000000</v>
      </c>
    </row>
    <row r="14" spans="1:27" ht="13.5">
      <c r="A14" s="181" t="s">
        <v>110</v>
      </c>
      <c r="B14" s="185"/>
      <c r="C14" s="155">
        <v>1092245</v>
      </c>
      <c r="D14" s="155">
        <v>0</v>
      </c>
      <c r="E14" s="156">
        <v>843394</v>
      </c>
      <c r="F14" s="60">
        <v>843394</v>
      </c>
      <c r="G14" s="60">
        <v>109315</v>
      </c>
      <c r="H14" s="60">
        <v>113288</v>
      </c>
      <c r="I14" s="60">
        <v>116598</v>
      </c>
      <c r="J14" s="60">
        <v>339201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339201</v>
      </c>
      <c r="X14" s="60">
        <v>210849</v>
      </c>
      <c r="Y14" s="60">
        <v>128352</v>
      </c>
      <c r="Z14" s="140">
        <v>60.87</v>
      </c>
      <c r="AA14" s="155">
        <v>843394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65462</v>
      </c>
      <c r="D16" s="155">
        <v>0</v>
      </c>
      <c r="E16" s="156">
        <v>60000</v>
      </c>
      <c r="F16" s="60">
        <v>60000</v>
      </c>
      <c r="G16" s="60">
        <v>0</v>
      </c>
      <c r="H16" s="60">
        <v>0</v>
      </c>
      <c r="I16" s="60">
        <v>6050</v>
      </c>
      <c r="J16" s="60">
        <v>6050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6050</v>
      </c>
      <c r="X16" s="60">
        <v>15000</v>
      </c>
      <c r="Y16" s="60">
        <v>-8950</v>
      </c>
      <c r="Z16" s="140">
        <v>-59.67</v>
      </c>
      <c r="AA16" s="155">
        <v>60000</v>
      </c>
    </row>
    <row r="17" spans="1:27" ht="13.5">
      <c r="A17" s="181" t="s">
        <v>113</v>
      </c>
      <c r="B17" s="185"/>
      <c r="C17" s="155">
        <v>1749913</v>
      </c>
      <c r="D17" s="155">
        <v>0</v>
      </c>
      <c r="E17" s="156">
        <v>1140000</v>
      </c>
      <c r="F17" s="60">
        <v>1140000</v>
      </c>
      <c r="G17" s="60">
        <v>122295</v>
      </c>
      <c r="H17" s="60">
        <v>103500</v>
      </c>
      <c r="I17" s="60">
        <v>80766</v>
      </c>
      <c r="J17" s="60">
        <v>306561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306561</v>
      </c>
      <c r="X17" s="60">
        <v>285000</v>
      </c>
      <c r="Y17" s="60">
        <v>21561</v>
      </c>
      <c r="Z17" s="140">
        <v>7.57</v>
      </c>
      <c r="AA17" s="155">
        <v>1140000</v>
      </c>
    </row>
    <row r="18" spans="1:27" ht="13.5">
      <c r="A18" s="183" t="s">
        <v>114</v>
      </c>
      <c r="B18" s="182"/>
      <c r="C18" s="155">
        <v>1618736</v>
      </c>
      <c r="D18" s="155">
        <v>0</v>
      </c>
      <c r="E18" s="156">
        <v>1802037</v>
      </c>
      <c r="F18" s="60">
        <v>1802037</v>
      </c>
      <c r="G18" s="60">
        <v>102808</v>
      </c>
      <c r="H18" s="60">
        <v>94300</v>
      </c>
      <c r="I18" s="60">
        <v>48023</v>
      </c>
      <c r="J18" s="60">
        <v>245131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245131</v>
      </c>
      <c r="X18" s="60">
        <v>450509</v>
      </c>
      <c r="Y18" s="60">
        <v>-205378</v>
      </c>
      <c r="Z18" s="140">
        <v>-45.59</v>
      </c>
      <c r="AA18" s="155">
        <v>1802037</v>
      </c>
    </row>
    <row r="19" spans="1:27" ht="13.5">
      <c r="A19" s="181" t="s">
        <v>34</v>
      </c>
      <c r="B19" s="185"/>
      <c r="C19" s="155">
        <v>103398274</v>
      </c>
      <c r="D19" s="155">
        <v>0</v>
      </c>
      <c r="E19" s="156">
        <v>106932149</v>
      </c>
      <c r="F19" s="60">
        <v>106932149</v>
      </c>
      <c r="G19" s="60">
        <v>41189000</v>
      </c>
      <c r="H19" s="60">
        <v>1754000</v>
      </c>
      <c r="I19" s="60">
        <v>0</v>
      </c>
      <c r="J19" s="60">
        <v>42943000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42943000</v>
      </c>
      <c r="X19" s="60">
        <v>26733037</v>
      </c>
      <c r="Y19" s="60">
        <v>16209963</v>
      </c>
      <c r="Z19" s="140">
        <v>60.64</v>
      </c>
      <c r="AA19" s="155">
        <v>106932149</v>
      </c>
    </row>
    <row r="20" spans="1:27" ht="13.5">
      <c r="A20" s="181" t="s">
        <v>35</v>
      </c>
      <c r="B20" s="185"/>
      <c r="C20" s="155">
        <v>5844349</v>
      </c>
      <c r="D20" s="155">
        <v>0</v>
      </c>
      <c r="E20" s="156">
        <v>370842</v>
      </c>
      <c r="F20" s="54">
        <v>370842</v>
      </c>
      <c r="G20" s="54">
        <v>26973</v>
      </c>
      <c r="H20" s="54">
        <v>82791</v>
      </c>
      <c r="I20" s="54">
        <v>29615</v>
      </c>
      <c r="J20" s="54">
        <v>139379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139379</v>
      </c>
      <c r="X20" s="54">
        <v>92711</v>
      </c>
      <c r="Y20" s="54">
        <v>46668</v>
      </c>
      <c r="Z20" s="184">
        <v>50.34</v>
      </c>
      <c r="AA20" s="130">
        <v>370842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151247787</v>
      </c>
      <c r="D22" s="188">
        <f>SUM(D5:D21)</f>
        <v>0</v>
      </c>
      <c r="E22" s="189">
        <f t="shared" si="0"/>
        <v>144759687</v>
      </c>
      <c r="F22" s="190">
        <f t="shared" si="0"/>
        <v>144759687</v>
      </c>
      <c r="G22" s="190">
        <f t="shared" si="0"/>
        <v>51414522</v>
      </c>
      <c r="H22" s="190">
        <f t="shared" si="0"/>
        <v>5887320</v>
      </c>
      <c r="I22" s="190">
        <f t="shared" si="0"/>
        <v>3249837</v>
      </c>
      <c r="J22" s="190">
        <f t="shared" si="0"/>
        <v>60551679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60551679</v>
      </c>
      <c r="X22" s="190">
        <f t="shared" si="0"/>
        <v>36189922</v>
      </c>
      <c r="Y22" s="190">
        <f t="shared" si="0"/>
        <v>24361757</v>
      </c>
      <c r="Z22" s="191">
        <f>+IF(X22&lt;&gt;0,+(Y22/X22)*100,0)</f>
        <v>67.31641201105656</v>
      </c>
      <c r="AA22" s="188">
        <f>SUM(AA5:AA21)</f>
        <v>144759687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40017605</v>
      </c>
      <c r="D25" s="155">
        <v>0</v>
      </c>
      <c r="E25" s="156">
        <v>57312675</v>
      </c>
      <c r="F25" s="60">
        <v>57312675</v>
      </c>
      <c r="G25" s="60">
        <v>3277537</v>
      </c>
      <c r="H25" s="60">
        <v>3259266</v>
      </c>
      <c r="I25" s="60">
        <v>3299618</v>
      </c>
      <c r="J25" s="60">
        <v>9836421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9836421</v>
      </c>
      <c r="X25" s="60">
        <v>14328169</v>
      </c>
      <c r="Y25" s="60">
        <v>-4491748</v>
      </c>
      <c r="Z25" s="140">
        <v>-31.35</v>
      </c>
      <c r="AA25" s="155">
        <v>57312675</v>
      </c>
    </row>
    <row r="26" spans="1:27" ht="13.5">
      <c r="A26" s="183" t="s">
        <v>38</v>
      </c>
      <c r="B26" s="182"/>
      <c r="C26" s="155">
        <v>8858218</v>
      </c>
      <c r="D26" s="155">
        <v>0</v>
      </c>
      <c r="E26" s="156">
        <v>9634726</v>
      </c>
      <c r="F26" s="60">
        <v>9634726</v>
      </c>
      <c r="G26" s="60">
        <v>760381</v>
      </c>
      <c r="H26" s="60">
        <v>759271</v>
      </c>
      <c r="I26" s="60">
        <v>815801</v>
      </c>
      <c r="J26" s="60">
        <v>2335453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2335453</v>
      </c>
      <c r="X26" s="60">
        <v>2408682</v>
      </c>
      <c r="Y26" s="60">
        <v>-73229</v>
      </c>
      <c r="Z26" s="140">
        <v>-3.04</v>
      </c>
      <c r="AA26" s="155">
        <v>9634726</v>
      </c>
    </row>
    <row r="27" spans="1:27" ht="13.5">
      <c r="A27" s="183" t="s">
        <v>118</v>
      </c>
      <c r="B27" s="182"/>
      <c r="C27" s="155">
        <v>5093345</v>
      </c>
      <c r="D27" s="155">
        <v>0</v>
      </c>
      <c r="E27" s="156">
        <v>4269727</v>
      </c>
      <c r="F27" s="60">
        <v>4269727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1067432</v>
      </c>
      <c r="Y27" s="60">
        <v>-1067432</v>
      </c>
      <c r="Z27" s="140">
        <v>-100</v>
      </c>
      <c r="AA27" s="155">
        <v>4269727</v>
      </c>
    </row>
    <row r="28" spans="1:27" ht="13.5">
      <c r="A28" s="183" t="s">
        <v>39</v>
      </c>
      <c r="B28" s="182"/>
      <c r="C28" s="155">
        <v>13436599</v>
      </c>
      <c r="D28" s="155">
        <v>0</v>
      </c>
      <c r="E28" s="156">
        <v>15224445</v>
      </c>
      <c r="F28" s="60">
        <v>15224445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3806111</v>
      </c>
      <c r="Y28" s="60">
        <v>-3806111</v>
      </c>
      <c r="Z28" s="140">
        <v>-100</v>
      </c>
      <c r="AA28" s="155">
        <v>15224445</v>
      </c>
    </row>
    <row r="29" spans="1:27" ht="13.5">
      <c r="A29" s="183" t="s">
        <v>40</v>
      </c>
      <c r="B29" s="182"/>
      <c r="C29" s="155">
        <v>1147101</v>
      </c>
      <c r="D29" s="155">
        <v>0</v>
      </c>
      <c r="E29" s="156">
        <v>1638890</v>
      </c>
      <c r="F29" s="60">
        <v>1638890</v>
      </c>
      <c r="G29" s="60">
        <v>0</v>
      </c>
      <c r="H29" s="60">
        <v>0</v>
      </c>
      <c r="I29" s="60">
        <v>946332</v>
      </c>
      <c r="J29" s="60">
        <v>946332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946332</v>
      </c>
      <c r="X29" s="60">
        <v>409723</v>
      </c>
      <c r="Y29" s="60">
        <v>536609</v>
      </c>
      <c r="Z29" s="140">
        <v>130.97</v>
      </c>
      <c r="AA29" s="155">
        <v>1638890</v>
      </c>
    </row>
    <row r="30" spans="1:27" ht="13.5">
      <c r="A30" s="183" t="s">
        <v>119</v>
      </c>
      <c r="B30" s="182"/>
      <c r="C30" s="155">
        <v>19167363</v>
      </c>
      <c r="D30" s="155">
        <v>0</v>
      </c>
      <c r="E30" s="156">
        <v>26677328</v>
      </c>
      <c r="F30" s="60">
        <v>26677328</v>
      </c>
      <c r="G30" s="60">
        <v>2514212</v>
      </c>
      <c r="H30" s="60">
        <v>2579595</v>
      </c>
      <c r="I30" s="60">
        <v>2773694</v>
      </c>
      <c r="J30" s="60">
        <v>7867501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7867501</v>
      </c>
      <c r="X30" s="60">
        <v>6669332</v>
      </c>
      <c r="Y30" s="60">
        <v>1198169</v>
      </c>
      <c r="Z30" s="140">
        <v>17.97</v>
      </c>
      <c r="AA30" s="155">
        <v>26677328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333000</v>
      </c>
      <c r="D33" s="155">
        <v>0</v>
      </c>
      <c r="E33" s="156">
        <v>334000</v>
      </c>
      <c r="F33" s="60">
        <v>334000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83500</v>
      </c>
      <c r="Y33" s="60">
        <v>-83500</v>
      </c>
      <c r="Z33" s="140">
        <v>-100</v>
      </c>
      <c r="AA33" s="155">
        <v>334000</v>
      </c>
    </row>
    <row r="34" spans="1:27" ht="13.5">
      <c r="A34" s="183" t="s">
        <v>43</v>
      </c>
      <c r="B34" s="182"/>
      <c r="C34" s="155">
        <v>39739350</v>
      </c>
      <c r="D34" s="155">
        <v>0</v>
      </c>
      <c r="E34" s="156">
        <v>42372820</v>
      </c>
      <c r="F34" s="60">
        <v>42372820</v>
      </c>
      <c r="G34" s="60">
        <v>2400540</v>
      </c>
      <c r="H34" s="60">
        <v>2575957</v>
      </c>
      <c r="I34" s="60">
        <v>3392856</v>
      </c>
      <c r="J34" s="60">
        <v>8369353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8369353</v>
      </c>
      <c r="X34" s="60">
        <v>10593205</v>
      </c>
      <c r="Y34" s="60">
        <v>-2223852</v>
      </c>
      <c r="Z34" s="140">
        <v>-20.99</v>
      </c>
      <c r="AA34" s="155">
        <v>42372820</v>
      </c>
    </row>
    <row r="35" spans="1:27" ht="13.5">
      <c r="A35" s="181" t="s">
        <v>122</v>
      </c>
      <c r="B35" s="185"/>
      <c r="C35" s="155">
        <v>992665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128785246</v>
      </c>
      <c r="D36" s="188">
        <f>SUM(D25:D35)</f>
        <v>0</v>
      </c>
      <c r="E36" s="189">
        <f t="shared" si="1"/>
        <v>157464611</v>
      </c>
      <c r="F36" s="190">
        <f t="shared" si="1"/>
        <v>157464611</v>
      </c>
      <c r="G36" s="190">
        <f t="shared" si="1"/>
        <v>8952670</v>
      </c>
      <c r="H36" s="190">
        <f t="shared" si="1"/>
        <v>9174089</v>
      </c>
      <c r="I36" s="190">
        <f t="shared" si="1"/>
        <v>11228301</v>
      </c>
      <c r="J36" s="190">
        <f t="shared" si="1"/>
        <v>29355060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29355060</v>
      </c>
      <c r="X36" s="190">
        <f t="shared" si="1"/>
        <v>39366154</v>
      </c>
      <c r="Y36" s="190">
        <f t="shared" si="1"/>
        <v>-10011094</v>
      </c>
      <c r="Z36" s="191">
        <f>+IF(X36&lt;&gt;0,+(Y36/X36)*100,0)</f>
        <v>-25.430713907180262</v>
      </c>
      <c r="AA36" s="188">
        <f>SUM(AA25:AA35)</f>
        <v>157464611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22462541</v>
      </c>
      <c r="D38" s="199">
        <f>+D22-D36</f>
        <v>0</v>
      </c>
      <c r="E38" s="200">
        <f t="shared" si="2"/>
        <v>-12704924</v>
      </c>
      <c r="F38" s="106">
        <f t="shared" si="2"/>
        <v>-12704924</v>
      </c>
      <c r="G38" s="106">
        <f t="shared" si="2"/>
        <v>42461852</v>
      </c>
      <c r="H38" s="106">
        <f t="shared" si="2"/>
        <v>-3286769</v>
      </c>
      <c r="I38" s="106">
        <f t="shared" si="2"/>
        <v>-7978464</v>
      </c>
      <c r="J38" s="106">
        <f t="shared" si="2"/>
        <v>31196619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31196619</v>
      </c>
      <c r="X38" s="106">
        <f>IF(F22=F36,0,X22-X36)</f>
        <v>-3176232</v>
      </c>
      <c r="Y38" s="106">
        <f t="shared" si="2"/>
        <v>34372851</v>
      </c>
      <c r="Z38" s="201">
        <f>+IF(X38&lt;&gt;0,+(Y38/X38)*100,0)</f>
        <v>-1082.1895566822575</v>
      </c>
      <c r="AA38" s="199">
        <f>+AA22-AA36</f>
        <v>-12704924</v>
      </c>
    </row>
    <row r="39" spans="1:27" ht="13.5">
      <c r="A39" s="181" t="s">
        <v>46</v>
      </c>
      <c r="B39" s="185"/>
      <c r="C39" s="155">
        <v>20143049</v>
      </c>
      <c r="D39" s="155">
        <v>0</v>
      </c>
      <c r="E39" s="156">
        <v>30355350</v>
      </c>
      <c r="F39" s="60">
        <v>30355350</v>
      </c>
      <c r="G39" s="60">
        <v>1251570</v>
      </c>
      <c r="H39" s="60">
        <v>0</v>
      </c>
      <c r="I39" s="60">
        <v>0</v>
      </c>
      <c r="J39" s="60">
        <v>1251570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1251570</v>
      </c>
      <c r="X39" s="60">
        <v>7588838</v>
      </c>
      <c r="Y39" s="60">
        <v>-6337268</v>
      </c>
      <c r="Z39" s="140">
        <v>-83.51</v>
      </c>
      <c r="AA39" s="155">
        <v>30355350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42605590</v>
      </c>
      <c r="D42" s="206">
        <f>SUM(D38:D41)</f>
        <v>0</v>
      </c>
      <c r="E42" s="207">
        <f t="shared" si="3"/>
        <v>17650426</v>
      </c>
      <c r="F42" s="88">
        <f t="shared" si="3"/>
        <v>17650426</v>
      </c>
      <c r="G42" s="88">
        <f t="shared" si="3"/>
        <v>43713422</v>
      </c>
      <c r="H42" s="88">
        <f t="shared" si="3"/>
        <v>-3286769</v>
      </c>
      <c r="I42" s="88">
        <f t="shared" si="3"/>
        <v>-7978464</v>
      </c>
      <c r="J42" s="88">
        <f t="shared" si="3"/>
        <v>32448189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32448189</v>
      </c>
      <c r="X42" s="88">
        <f t="shared" si="3"/>
        <v>4412606</v>
      </c>
      <c r="Y42" s="88">
        <f t="shared" si="3"/>
        <v>28035583</v>
      </c>
      <c r="Z42" s="208">
        <f>+IF(X42&lt;&gt;0,+(Y42/X42)*100,0)</f>
        <v>635.3520572650266</v>
      </c>
      <c r="AA42" s="206">
        <f>SUM(AA38:AA41)</f>
        <v>17650426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42605590</v>
      </c>
      <c r="D44" s="210">
        <f>+D42-D43</f>
        <v>0</v>
      </c>
      <c r="E44" s="211">
        <f t="shared" si="4"/>
        <v>17650426</v>
      </c>
      <c r="F44" s="77">
        <f t="shared" si="4"/>
        <v>17650426</v>
      </c>
      <c r="G44" s="77">
        <f t="shared" si="4"/>
        <v>43713422</v>
      </c>
      <c r="H44" s="77">
        <f t="shared" si="4"/>
        <v>-3286769</v>
      </c>
      <c r="I44" s="77">
        <f t="shared" si="4"/>
        <v>-7978464</v>
      </c>
      <c r="J44" s="77">
        <f t="shared" si="4"/>
        <v>32448189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32448189</v>
      </c>
      <c r="X44" s="77">
        <f t="shared" si="4"/>
        <v>4412606</v>
      </c>
      <c r="Y44" s="77">
        <f t="shared" si="4"/>
        <v>28035583</v>
      </c>
      <c r="Z44" s="212">
        <f>+IF(X44&lt;&gt;0,+(Y44/X44)*100,0)</f>
        <v>635.3520572650266</v>
      </c>
      <c r="AA44" s="210">
        <f>+AA42-AA43</f>
        <v>17650426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42605590</v>
      </c>
      <c r="D46" s="206">
        <f>SUM(D44:D45)</f>
        <v>0</v>
      </c>
      <c r="E46" s="207">
        <f t="shared" si="5"/>
        <v>17650426</v>
      </c>
      <c r="F46" s="88">
        <f t="shared" si="5"/>
        <v>17650426</v>
      </c>
      <c r="G46" s="88">
        <f t="shared" si="5"/>
        <v>43713422</v>
      </c>
      <c r="H46" s="88">
        <f t="shared" si="5"/>
        <v>-3286769</v>
      </c>
      <c r="I46" s="88">
        <f t="shared" si="5"/>
        <v>-7978464</v>
      </c>
      <c r="J46" s="88">
        <f t="shared" si="5"/>
        <v>32448189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32448189</v>
      </c>
      <c r="X46" s="88">
        <f t="shared" si="5"/>
        <v>4412606</v>
      </c>
      <c r="Y46" s="88">
        <f t="shared" si="5"/>
        <v>28035583</v>
      </c>
      <c r="Z46" s="208">
        <f>+IF(X46&lt;&gt;0,+(Y46/X46)*100,0)</f>
        <v>635.3520572650266</v>
      </c>
      <c r="AA46" s="206">
        <f>SUM(AA44:AA45)</f>
        <v>17650426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42605590</v>
      </c>
      <c r="D48" s="217">
        <f>SUM(D46:D47)</f>
        <v>0</v>
      </c>
      <c r="E48" s="218">
        <f t="shared" si="6"/>
        <v>17650426</v>
      </c>
      <c r="F48" s="219">
        <f t="shared" si="6"/>
        <v>17650426</v>
      </c>
      <c r="G48" s="219">
        <f t="shared" si="6"/>
        <v>43713422</v>
      </c>
      <c r="H48" s="220">
        <f t="shared" si="6"/>
        <v>-3286769</v>
      </c>
      <c r="I48" s="220">
        <f t="shared" si="6"/>
        <v>-7978464</v>
      </c>
      <c r="J48" s="220">
        <f t="shared" si="6"/>
        <v>32448189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32448189</v>
      </c>
      <c r="X48" s="220">
        <f t="shared" si="6"/>
        <v>4412606</v>
      </c>
      <c r="Y48" s="220">
        <f t="shared" si="6"/>
        <v>28035583</v>
      </c>
      <c r="Z48" s="221">
        <f>+IF(X48&lt;&gt;0,+(Y48/X48)*100,0)</f>
        <v>635.3520572650266</v>
      </c>
      <c r="AA48" s="222">
        <f>SUM(AA46:AA47)</f>
        <v>17650426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4043771</v>
      </c>
      <c r="D5" s="153">
        <f>SUM(D6:D8)</f>
        <v>0</v>
      </c>
      <c r="E5" s="154">
        <f t="shared" si="0"/>
        <v>6525000</v>
      </c>
      <c r="F5" s="100">
        <f t="shared" si="0"/>
        <v>6525000</v>
      </c>
      <c r="G5" s="100">
        <f t="shared" si="0"/>
        <v>709123</v>
      </c>
      <c r="H5" s="100">
        <f t="shared" si="0"/>
        <v>454677</v>
      </c>
      <c r="I5" s="100">
        <f t="shared" si="0"/>
        <v>373421</v>
      </c>
      <c r="J5" s="100">
        <f t="shared" si="0"/>
        <v>1537221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1537221</v>
      </c>
      <c r="X5" s="100">
        <f t="shared" si="0"/>
        <v>1631250</v>
      </c>
      <c r="Y5" s="100">
        <f t="shared" si="0"/>
        <v>-94029</v>
      </c>
      <c r="Z5" s="137">
        <f>+IF(X5&lt;&gt;0,+(Y5/X5)*100,0)</f>
        <v>-5.764229885057471</v>
      </c>
      <c r="AA5" s="153">
        <f>SUM(AA6:AA8)</f>
        <v>6525000</v>
      </c>
    </row>
    <row r="6" spans="1:27" ht="13.5">
      <c r="A6" s="138" t="s">
        <v>75</v>
      </c>
      <c r="B6" s="136"/>
      <c r="C6" s="155">
        <v>716316</v>
      </c>
      <c r="D6" s="155"/>
      <c r="E6" s="156">
        <v>1625000</v>
      </c>
      <c r="F6" s="60">
        <v>1625000</v>
      </c>
      <c r="G6" s="60">
        <v>762</v>
      </c>
      <c r="H6" s="60"/>
      <c r="I6" s="60"/>
      <c r="J6" s="60">
        <v>762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762</v>
      </c>
      <c r="X6" s="60">
        <v>406250</v>
      </c>
      <c r="Y6" s="60">
        <v>-405488</v>
      </c>
      <c r="Z6" s="140">
        <v>-99.81</v>
      </c>
      <c r="AA6" s="62">
        <v>1625000</v>
      </c>
    </row>
    <row r="7" spans="1:27" ht="13.5">
      <c r="A7" s="138" t="s">
        <v>76</v>
      </c>
      <c r="B7" s="136"/>
      <c r="C7" s="157">
        <v>319208</v>
      </c>
      <c r="D7" s="157"/>
      <c r="E7" s="158">
        <v>500000</v>
      </c>
      <c r="F7" s="159">
        <v>500000</v>
      </c>
      <c r="G7" s="159"/>
      <c r="H7" s="159"/>
      <c r="I7" s="159">
        <v>918</v>
      </c>
      <c r="J7" s="159">
        <v>918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918</v>
      </c>
      <c r="X7" s="159">
        <v>125000</v>
      </c>
      <c r="Y7" s="159">
        <v>-124082</v>
      </c>
      <c r="Z7" s="141">
        <v>-99.27</v>
      </c>
      <c r="AA7" s="225">
        <v>500000</v>
      </c>
    </row>
    <row r="8" spans="1:27" ht="13.5">
      <c r="A8" s="138" t="s">
        <v>77</v>
      </c>
      <c r="B8" s="136"/>
      <c r="C8" s="155">
        <v>3008247</v>
      </c>
      <c r="D8" s="155"/>
      <c r="E8" s="156">
        <v>4400000</v>
      </c>
      <c r="F8" s="60">
        <v>4400000</v>
      </c>
      <c r="G8" s="60">
        <v>708361</v>
      </c>
      <c r="H8" s="60">
        <v>454677</v>
      </c>
      <c r="I8" s="60">
        <v>372503</v>
      </c>
      <c r="J8" s="60">
        <v>1535541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1535541</v>
      </c>
      <c r="X8" s="60">
        <v>1100000</v>
      </c>
      <c r="Y8" s="60">
        <v>435541</v>
      </c>
      <c r="Z8" s="140">
        <v>39.59</v>
      </c>
      <c r="AA8" s="62">
        <v>4400000</v>
      </c>
    </row>
    <row r="9" spans="1:27" ht="13.5">
      <c r="A9" s="135" t="s">
        <v>78</v>
      </c>
      <c r="B9" s="136"/>
      <c r="C9" s="153">
        <f aca="true" t="shared" si="1" ref="C9:Y9">SUM(C10:C14)</f>
        <v>5496702</v>
      </c>
      <c r="D9" s="153">
        <f>SUM(D10:D14)</f>
        <v>0</v>
      </c>
      <c r="E9" s="154">
        <f t="shared" si="1"/>
        <v>13742950</v>
      </c>
      <c r="F9" s="100">
        <f t="shared" si="1"/>
        <v>13742950</v>
      </c>
      <c r="G9" s="100">
        <f t="shared" si="1"/>
        <v>311773</v>
      </c>
      <c r="H9" s="100">
        <f t="shared" si="1"/>
        <v>758513</v>
      </c>
      <c r="I9" s="100">
        <f t="shared" si="1"/>
        <v>370670</v>
      </c>
      <c r="J9" s="100">
        <f t="shared" si="1"/>
        <v>1440956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1440956</v>
      </c>
      <c r="X9" s="100">
        <f t="shared" si="1"/>
        <v>3435738</v>
      </c>
      <c r="Y9" s="100">
        <f t="shared" si="1"/>
        <v>-1994782</v>
      </c>
      <c r="Z9" s="137">
        <f>+IF(X9&lt;&gt;0,+(Y9/X9)*100,0)</f>
        <v>-58.05978220690867</v>
      </c>
      <c r="AA9" s="102">
        <f>SUM(AA10:AA14)</f>
        <v>13742950</v>
      </c>
    </row>
    <row r="10" spans="1:27" ht="13.5">
      <c r="A10" s="138" t="s">
        <v>79</v>
      </c>
      <c r="B10" s="136"/>
      <c r="C10" s="155">
        <v>2716142</v>
      </c>
      <c r="D10" s="155"/>
      <c r="E10" s="156">
        <v>7850000</v>
      </c>
      <c r="F10" s="60">
        <v>7850000</v>
      </c>
      <c r="G10" s="60">
        <v>33667</v>
      </c>
      <c r="H10" s="60">
        <v>446240</v>
      </c>
      <c r="I10" s="60">
        <v>182804</v>
      </c>
      <c r="J10" s="60">
        <v>662711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662711</v>
      </c>
      <c r="X10" s="60">
        <v>1962500</v>
      </c>
      <c r="Y10" s="60">
        <v>-1299789</v>
      </c>
      <c r="Z10" s="140">
        <v>-66.23</v>
      </c>
      <c r="AA10" s="62">
        <v>7850000</v>
      </c>
    </row>
    <row r="11" spans="1:27" ht="13.5">
      <c r="A11" s="138" t="s">
        <v>80</v>
      </c>
      <c r="B11" s="136"/>
      <c r="C11" s="155">
        <v>2780560</v>
      </c>
      <c r="D11" s="155"/>
      <c r="E11" s="156">
        <v>4792950</v>
      </c>
      <c r="F11" s="60">
        <v>4792950</v>
      </c>
      <c r="G11" s="60">
        <v>278106</v>
      </c>
      <c r="H11" s="60">
        <v>253613</v>
      </c>
      <c r="I11" s="60">
        <v>44131</v>
      </c>
      <c r="J11" s="60">
        <v>575850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575850</v>
      </c>
      <c r="X11" s="60">
        <v>1198238</v>
      </c>
      <c r="Y11" s="60">
        <v>-622388</v>
      </c>
      <c r="Z11" s="140">
        <v>-51.94</v>
      </c>
      <c r="AA11" s="62">
        <v>4792950</v>
      </c>
    </row>
    <row r="12" spans="1:27" ht="13.5">
      <c r="A12" s="138" t="s">
        <v>81</v>
      </c>
      <c r="B12" s="136"/>
      <c r="C12" s="155"/>
      <c r="D12" s="155"/>
      <c r="E12" s="156">
        <v>1100000</v>
      </c>
      <c r="F12" s="60">
        <v>1100000</v>
      </c>
      <c r="G12" s="60"/>
      <c r="H12" s="60">
        <v>58660</v>
      </c>
      <c r="I12" s="60">
        <v>143735</v>
      </c>
      <c r="J12" s="60">
        <v>202395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202395</v>
      </c>
      <c r="X12" s="60">
        <v>275000</v>
      </c>
      <c r="Y12" s="60">
        <v>-72605</v>
      </c>
      <c r="Z12" s="140">
        <v>-26.4</v>
      </c>
      <c r="AA12" s="62">
        <v>1100000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25055966</v>
      </c>
      <c r="D15" s="153">
        <f>SUM(D16:D18)</f>
        <v>0</v>
      </c>
      <c r="E15" s="154">
        <f t="shared" si="2"/>
        <v>25814224</v>
      </c>
      <c r="F15" s="100">
        <f t="shared" si="2"/>
        <v>25814224</v>
      </c>
      <c r="G15" s="100">
        <f t="shared" si="2"/>
        <v>732649</v>
      </c>
      <c r="H15" s="100">
        <f t="shared" si="2"/>
        <v>1305385</v>
      </c>
      <c r="I15" s="100">
        <f t="shared" si="2"/>
        <v>2571625</v>
      </c>
      <c r="J15" s="100">
        <f t="shared" si="2"/>
        <v>4609659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4609659</v>
      </c>
      <c r="X15" s="100">
        <f t="shared" si="2"/>
        <v>6453556</v>
      </c>
      <c r="Y15" s="100">
        <f t="shared" si="2"/>
        <v>-1843897</v>
      </c>
      <c r="Z15" s="137">
        <f>+IF(X15&lt;&gt;0,+(Y15/X15)*100,0)</f>
        <v>-28.57179824580433</v>
      </c>
      <c r="AA15" s="102">
        <f>SUM(AA16:AA18)</f>
        <v>25814224</v>
      </c>
    </row>
    <row r="16" spans="1:27" ht="13.5">
      <c r="A16" s="138" t="s">
        <v>85</v>
      </c>
      <c r="B16" s="136"/>
      <c r="C16" s="155">
        <v>7411806</v>
      </c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25000</v>
      </c>
      <c r="Y16" s="60">
        <v>-25000</v>
      </c>
      <c r="Z16" s="140">
        <v>-100</v>
      </c>
      <c r="AA16" s="62">
        <v>100000</v>
      </c>
    </row>
    <row r="17" spans="1:27" ht="13.5">
      <c r="A17" s="138" t="s">
        <v>86</v>
      </c>
      <c r="B17" s="136"/>
      <c r="C17" s="155">
        <v>17644160</v>
      </c>
      <c r="D17" s="155"/>
      <c r="E17" s="156">
        <v>25714224</v>
      </c>
      <c r="F17" s="60">
        <v>25714224</v>
      </c>
      <c r="G17" s="60">
        <v>732649</v>
      </c>
      <c r="H17" s="60">
        <v>1305385</v>
      </c>
      <c r="I17" s="60">
        <v>2571625</v>
      </c>
      <c r="J17" s="60">
        <v>4609659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4609659</v>
      </c>
      <c r="X17" s="60">
        <v>6428556</v>
      </c>
      <c r="Y17" s="60">
        <v>-1818897</v>
      </c>
      <c r="Z17" s="140">
        <v>-28.29</v>
      </c>
      <c r="AA17" s="62">
        <v>25714224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3068821</v>
      </c>
      <c r="D19" s="153">
        <f>SUM(D20:D23)</f>
        <v>0</v>
      </c>
      <c r="E19" s="154">
        <f t="shared" si="3"/>
        <v>10398176</v>
      </c>
      <c r="F19" s="100">
        <f t="shared" si="3"/>
        <v>10398176</v>
      </c>
      <c r="G19" s="100">
        <f t="shared" si="3"/>
        <v>649</v>
      </c>
      <c r="H19" s="100">
        <f t="shared" si="3"/>
        <v>55143</v>
      </c>
      <c r="I19" s="100">
        <f t="shared" si="3"/>
        <v>22627</v>
      </c>
      <c r="J19" s="100">
        <f t="shared" si="3"/>
        <v>78419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78419</v>
      </c>
      <c r="X19" s="100">
        <f t="shared" si="3"/>
        <v>2599544</v>
      </c>
      <c r="Y19" s="100">
        <f t="shared" si="3"/>
        <v>-2521125</v>
      </c>
      <c r="Z19" s="137">
        <f>+IF(X19&lt;&gt;0,+(Y19/X19)*100,0)</f>
        <v>-96.98335554235666</v>
      </c>
      <c r="AA19" s="102">
        <f>SUM(AA20:AA23)</f>
        <v>10398176</v>
      </c>
    </row>
    <row r="20" spans="1:27" ht="13.5">
      <c r="A20" s="138" t="s">
        <v>89</v>
      </c>
      <c r="B20" s="136"/>
      <c r="C20" s="155">
        <v>781617</v>
      </c>
      <c r="D20" s="155"/>
      <c r="E20" s="156">
        <v>5428176</v>
      </c>
      <c r="F20" s="60">
        <v>5428176</v>
      </c>
      <c r="G20" s="60">
        <v>649</v>
      </c>
      <c r="H20" s="60">
        <v>55143</v>
      </c>
      <c r="I20" s="60">
        <v>22627</v>
      </c>
      <c r="J20" s="60">
        <v>78419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78419</v>
      </c>
      <c r="X20" s="60">
        <v>1357044</v>
      </c>
      <c r="Y20" s="60">
        <v>-1278625</v>
      </c>
      <c r="Z20" s="140">
        <v>-94.22</v>
      </c>
      <c r="AA20" s="62">
        <v>5428176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2287204</v>
      </c>
      <c r="D23" s="155"/>
      <c r="E23" s="156">
        <v>4970000</v>
      </c>
      <c r="F23" s="60">
        <v>4970000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1242500</v>
      </c>
      <c r="Y23" s="60">
        <v>-1242500</v>
      </c>
      <c r="Z23" s="140">
        <v>-100</v>
      </c>
      <c r="AA23" s="62">
        <v>4970000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37665260</v>
      </c>
      <c r="D25" s="217">
        <f>+D5+D9+D15+D19+D24</f>
        <v>0</v>
      </c>
      <c r="E25" s="230">
        <f t="shared" si="4"/>
        <v>56480350</v>
      </c>
      <c r="F25" s="219">
        <f t="shared" si="4"/>
        <v>56480350</v>
      </c>
      <c r="G25" s="219">
        <f t="shared" si="4"/>
        <v>1754194</v>
      </c>
      <c r="H25" s="219">
        <f t="shared" si="4"/>
        <v>2573718</v>
      </c>
      <c r="I25" s="219">
        <f t="shared" si="4"/>
        <v>3338343</v>
      </c>
      <c r="J25" s="219">
        <f t="shared" si="4"/>
        <v>7666255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7666255</v>
      </c>
      <c r="X25" s="219">
        <f t="shared" si="4"/>
        <v>14120088</v>
      </c>
      <c r="Y25" s="219">
        <f t="shared" si="4"/>
        <v>-6453833</v>
      </c>
      <c r="Z25" s="231">
        <f>+IF(X25&lt;&gt;0,+(Y25/X25)*100,0)</f>
        <v>-45.70674771998588</v>
      </c>
      <c r="AA25" s="232">
        <f>+AA5+AA9+AA15+AA19+AA24</f>
        <v>56480350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20143049</v>
      </c>
      <c r="D28" s="155"/>
      <c r="E28" s="156">
        <v>30355350</v>
      </c>
      <c r="F28" s="60">
        <v>30355350</v>
      </c>
      <c r="G28" s="60">
        <v>1010755</v>
      </c>
      <c r="H28" s="60">
        <v>680677</v>
      </c>
      <c r="I28" s="60">
        <v>2429311</v>
      </c>
      <c r="J28" s="60">
        <v>4120743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4120743</v>
      </c>
      <c r="X28" s="60">
        <v>7588838</v>
      </c>
      <c r="Y28" s="60">
        <v>-3468095</v>
      </c>
      <c r="Z28" s="140">
        <v>-45.7</v>
      </c>
      <c r="AA28" s="155">
        <v>30355350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20143049</v>
      </c>
      <c r="D32" s="210">
        <f>SUM(D28:D31)</f>
        <v>0</v>
      </c>
      <c r="E32" s="211">
        <f t="shared" si="5"/>
        <v>30355350</v>
      </c>
      <c r="F32" s="77">
        <f t="shared" si="5"/>
        <v>30355350</v>
      </c>
      <c r="G32" s="77">
        <f t="shared" si="5"/>
        <v>1010755</v>
      </c>
      <c r="H32" s="77">
        <f t="shared" si="5"/>
        <v>680677</v>
      </c>
      <c r="I32" s="77">
        <f t="shared" si="5"/>
        <v>2429311</v>
      </c>
      <c r="J32" s="77">
        <f t="shared" si="5"/>
        <v>4120743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4120743</v>
      </c>
      <c r="X32" s="77">
        <f t="shared" si="5"/>
        <v>7588838</v>
      </c>
      <c r="Y32" s="77">
        <f t="shared" si="5"/>
        <v>-3468095</v>
      </c>
      <c r="Z32" s="212">
        <f>+IF(X32&lt;&gt;0,+(Y32/X32)*100,0)</f>
        <v>-45.69994773903462</v>
      </c>
      <c r="AA32" s="79">
        <f>SUM(AA28:AA31)</f>
        <v>30355350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17522211</v>
      </c>
      <c r="D35" s="155"/>
      <c r="E35" s="156">
        <v>26125000</v>
      </c>
      <c r="F35" s="60">
        <v>26125000</v>
      </c>
      <c r="G35" s="60">
        <v>743439</v>
      </c>
      <c r="H35" s="60">
        <v>1893041</v>
      </c>
      <c r="I35" s="60">
        <v>909032</v>
      </c>
      <c r="J35" s="60">
        <v>3545512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3545512</v>
      </c>
      <c r="X35" s="60">
        <v>6531250</v>
      </c>
      <c r="Y35" s="60">
        <v>-2985738</v>
      </c>
      <c r="Z35" s="140">
        <v>-45.71</v>
      </c>
      <c r="AA35" s="62">
        <v>26125000</v>
      </c>
    </row>
    <row r="36" spans="1:27" ht="13.5">
      <c r="A36" s="238" t="s">
        <v>139</v>
      </c>
      <c r="B36" s="149"/>
      <c r="C36" s="222">
        <f aca="true" t="shared" si="6" ref="C36:Y36">SUM(C32:C35)</f>
        <v>37665260</v>
      </c>
      <c r="D36" s="222">
        <f>SUM(D32:D35)</f>
        <v>0</v>
      </c>
      <c r="E36" s="218">
        <f t="shared" si="6"/>
        <v>56480350</v>
      </c>
      <c r="F36" s="220">
        <f t="shared" si="6"/>
        <v>56480350</v>
      </c>
      <c r="G36" s="220">
        <f t="shared" si="6"/>
        <v>1754194</v>
      </c>
      <c r="H36" s="220">
        <f t="shared" si="6"/>
        <v>2573718</v>
      </c>
      <c r="I36" s="220">
        <f t="shared" si="6"/>
        <v>3338343</v>
      </c>
      <c r="J36" s="220">
        <f t="shared" si="6"/>
        <v>7666255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7666255</v>
      </c>
      <c r="X36" s="220">
        <f t="shared" si="6"/>
        <v>14120088</v>
      </c>
      <c r="Y36" s="220">
        <f t="shared" si="6"/>
        <v>-6453833</v>
      </c>
      <c r="Z36" s="221">
        <f>+IF(X36&lt;&gt;0,+(Y36/X36)*100,0)</f>
        <v>-45.70674771998588</v>
      </c>
      <c r="AA36" s="239">
        <f>SUM(AA32:AA35)</f>
        <v>56480350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1177231</v>
      </c>
      <c r="D6" s="155"/>
      <c r="E6" s="59">
        <v>500000</v>
      </c>
      <c r="F6" s="60">
        <v>500000</v>
      </c>
      <c r="G6" s="60">
        <v>7397278</v>
      </c>
      <c r="H6" s="60">
        <v>1161738</v>
      </c>
      <c r="I6" s="60">
        <v>1376264</v>
      </c>
      <c r="J6" s="60">
        <v>1376264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1376264</v>
      </c>
      <c r="X6" s="60">
        <v>125000</v>
      </c>
      <c r="Y6" s="60">
        <v>1251264</v>
      </c>
      <c r="Z6" s="140">
        <v>1001.01</v>
      </c>
      <c r="AA6" s="62">
        <v>500000</v>
      </c>
    </row>
    <row r="7" spans="1:27" ht="13.5">
      <c r="A7" s="249" t="s">
        <v>144</v>
      </c>
      <c r="B7" s="182"/>
      <c r="C7" s="155">
        <v>153075703</v>
      </c>
      <c r="D7" s="155"/>
      <c r="E7" s="59">
        <v>78345999</v>
      </c>
      <c r="F7" s="60">
        <v>78345999</v>
      </c>
      <c r="G7" s="60">
        <v>35090344</v>
      </c>
      <c r="H7" s="60">
        <v>32168319</v>
      </c>
      <c r="I7" s="60">
        <v>23021773</v>
      </c>
      <c r="J7" s="60">
        <v>23021773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23021773</v>
      </c>
      <c r="X7" s="60">
        <v>19586500</v>
      </c>
      <c r="Y7" s="60">
        <v>3435273</v>
      </c>
      <c r="Z7" s="140">
        <v>17.54</v>
      </c>
      <c r="AA7" s="62">
        <v>78345999</v>
      </c>
    </row>
    <row r="8" spans="1:27" ht="13.5">
      <c r="A8" s="249" t="s">
        <v>145</v>
      </c>
      <c r="B8" s="182"/>
      <c r="C8" s="155">
        <v>13445548</v>
      </c>
      <c r="D8" s="155"/>
      <c r="E8" s="59">
        <v>11866668</v>
      </c>
      <c r="F8" s="60">
        <v>11866668</v>
      </c>
      <c r="G8" s="60">
        <v>1371847</v>
      </c>
      <c r="H8" s="60">
        <v>2080658</v>
      </c>
      <c r="I8" s="60">
        <v>905630</v>
      </c>
      <c r="J8" s="60">
        <v>905630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905630</v>
      </c>
      <c r="X8" s="60">
        <v>2966667</v>
      </c>
      <c r="Y8" s="60">
        <v>-2061037</v>
      </c>
      <c r="Z8" s="140">
        <v>-69.47</v>
      </c>
      <c r="AA8" s="62">
        <v>11866668</v>
      </c>
    </row>
    <row r="9" spans="1:27" ht="13.5">
      <c r="A9" s="249" t="s">
        <v>146</v>
      </c>
      <c r="B9" s="182"/>
      <c r="C9" s="155">
        <v>1593392</v>
      </c>
      <c r="D9" s="155"/>
      <c r="E9" s="59">
        <v>7329806</v>
      </c>
      <c r="F9" s="60">
        <v>7329806</v>
      </c>
      <c r="G9" s="60">
        <v>6296703</v>
      </c>
      <c r="H9" s="60">
        <v>6714779</v>
      </c>
      <c r="I9" s="60">
        <v>5635035</v>
      </c>
      <c r="J9" s="60">
        <v>5635035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5635035</v>
      </c>
      <c r="X9" s="60">
        <v>1832452</v>
      </c>
      <c r="Y9" s="60">
        <v>3802583</v>
      </c>
      <c r="Z9" s="140">
        <v>207.51</v>
      </c>
      <c r="AA9" s="62">
        <v>7329806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3751817</v>
      </c>
      <c r="D11" s="155"/>
      <c r="E11" s="59">
        <v>5040532</v>
      </c>
      <c r="F11" s="60">
        <v>5040532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1260133</v>
      </c>
      <c r="Y11" s="60">
        <v>-1260133</v>
      </c>
      <c r="Z11" s="140">
        <v>-100</v>
      </c>
      <c r="AA11" s="62">
        <v>5040532</v>
      </c>
    </row>
    <row r="12" spans="1:27" ht="13.5">
      <c r="A12" s="250" t="s">
        <v>56</v>
      </c>
      <c r="B12" s="251"/>
      <c r="C12" s="168">
        <f aca="true" t="shared" si="0" ref="C12:Y12">SUM(C6:C11)</f>
        <v>173043691</v>
      </c>
      <c r="D12" s="168">
        <f>SUM(D6:D11)</f>
        <v>0</v>
      </c>
      <c r="E12" s="72">
        <f t="shared" si="0"/>
        <v>103083005</v>
      </c>
      <c r="F12" s="73">
        <f t="shared" si="0"/>
        <v>103083005</v>
      </c>
      <c r="G12" s="73">
        <f t="shared" si="0"/>
        <v>50156172</v>
      </c>
      <c r="H12" s="73">
        <f t="shared" si="0"/>
        <v>42125494</v>
      </c>
      <c r="I12" s="73">
        <f t="shared" si="0"/>
        <v>30938702</v>
      </c>
      <c r="J12" s="73">
        <f t="shared" si="0"/>
        <v>30938702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30938702</v>
      </c>
      <c r="X12" s="73">
        <f t="shared" si="0"/>
        <v>25770752</v>
      </c>
      <c r="Y12" s="73">
        <f t="shared" si="0"/>
        <v>5167950</v>
      </c>
      <c r="Z12" s="170">
        <f>+IF(X12&lt;&gt;0,+(Y12/X12)*100,0)</f>
        <v>20.053547525504882</v>
      </c>
      <c r="AA12" s="74">
        <f>SUM(AA6:AA11)</f>
        <v>103083005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10262000</v>
      </c>
      <c r="D17" s="155"/>
      <c r="E17" s="59">
        <v>12548500</v>
      </c>
      <c r="F17" s="60">
        <v>12548500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3137125</v>
      </c>
      <c r="Y17" s="60">
        <v>-3137125</v>
      </c>
      <c r="Z17" s="140">
        <v>-100</v>
      </c>
      <c r="AA17" s="62">
        <v>12548500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201257572</v>
      </c>
      <c r="D19" s="155"/>
      <c r="E19" s="59">
        <v>259362343</v>
      </c>
      <c r="F19" s="60">
        <v>259362343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64840586</v>
      </c>
      <c r="Y19" s="60">
        <v>-64840586</v>
      </c>
      <c r="Z19" s="140">
        <v>-100</v>
      </c>
      <c r="AA19" s="62">
        <v>259362343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181180</v>
      </c>
      <c r="D22" s="155"/>
      <c r="E22" s="59">
        <v>214833</v>
      </c>
      <c r="F22" s="60">
        <v>214833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53708</v>
      </c>
      <c r="Y22" s="60">
        <v>-53708</v>
      </c>
      <c r="Z22" s="140">
        <v>-100</v>
      </c>
      <c r="AA22" s="62">
        <v>214833</v>
      </c>
    </row>
    <row r="23" spans="1:27" ht="13.5">
      <c r="A23" s="249" t="s">
        <v>158</v>
      </c>
      <c r="B23" s="182"/>
      <c r="C23" s="155">
        <v>1787</v>
      </c>
      <c r="D23" s="155"/>
      <c r="E23" s="59">
        <v>1435721</v>
      </c>
      <c r="F23" s="60">
        <v>1435721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358930</v>
      </c>
      <c r="Y23" s="159">
        <v>-358930</v>
      </c>
      <c r="Z23" s="141">
        <v>-100</v>
      </c>
      <c r="AA23" s="225">
        <v>1435721</v>
      </c>
    </row>
    <row r="24" spans="1:27" ht="13.5">
      <c r="A24" s="250" t="s">
        <v>57</v>
      </c>
      <c r="B24" s="253"/>
      <c r="C24" s="168">
        <f aca="true" t="shared" si="1" ref="C24:Y24">SUM(C15:C23)</f>
        <v>211702539</v>
      </c>
      <c r="D24" s="168">
        <f>SUM(D15:D23)</f>
        <v>0</v>
      </c>
      <c r="E24" s="76">
        <f t="shared" si="1"/>
        <v>273561397</v>
      </c>
      <c r="F24" s="77">
        <f t="shared" si="1"/>
        <v>273561397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68390349</v>
      </c>
      <c r="Y24" s="77">
        <f t="shared" si="1"/>
        <v>-68390349</v>
      </c>
      <c r="Z24" s="212">
        <f>+IF(X24&lt;&gt;0,+(Y24/X24)*100,0)</f>
        <v>-100</v>
      </c>
      <c r="AA24" s="79">
        <f>SUM(AA15:AA23)</f>
        <v>273561397</v>
      </c>
    </row>
    <row r="25" spans="1:27" ht="13.5">
      <c r="A25" s="250" t="s">
        <v>159</v>
      </c>
      <c r="B25" s="251"/>
      <c r="C25" s="168">
        <f aca="true" t="shared" si="2" ref="C25:Y25">+C12+C24</f>
        <v>384746230</v>
      </c>
      <c r="D25" s="168">
        <f>+D12+D24</f>
        <v>0</v>
      </c>
      <c r="E25" s="72">
        <f t="shared" si="2"/>
        <v>376644402</v>
      </c>
      <c r="F25" s="73">
        <f t="shared" si="2"/>
        <v>376644402</v>
      </c>
      <c r="G25" s="73">
        <f t="shared" si="2"/>
        <v>50156172</v>
      </c>
      <c r="H25" s="73">
        <f t="shared" si="2"/>
        <v>42125494</v>
      </c>
      <c r="I25" s="73">
        <f t="shared" si="2"/>
        <v>30938702</v>
      </c>
      <c r="J25" s="73">
        <f t="shared" si="2"/>
        <v>30938702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30938702</v>
      </c>
      <c r="X25" s="73">
        <f t="shared" si="2"/>
        <v>94161101</v>
      </c>
      <c r="Y25" s="73">
        <f t="shared" si="2"/>
        <v>-63222399</v>
      </c>
      <c r="Z25" s="170">
        <f>+IF(X25&lt;&gt;0,+(Y25/X25)*100,0)</f>
        <v>-67.14279923298689</v>
      </c>
      <c r="AA25" s="74">
        <f>+AA12+AA24</f>
        <v>376644402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792539</v>
      </c>
      <c r="D30" s="155"/>
      <c r="E30" s="59">
        <v>970964</v>
      </c>
      <c r="F30" s="60">
        <v>970964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242741</v>
      </c>
      <c r="Y30" s="60">
        <v>-242741</v>
      </c>
      <c r="Z30" s="140">
        <v>-100</v>
      </c>
      <c r="AA30" s="62">
        <v>970964</v>
      </c>
    </row>
    <row r="31" spans="1:27" ht="13.5">
      <c r="A31" s="249" t="s">
        <v>163</v>
      </c>
      <c r="B31" s="182"/>
      <c r="C31" s="155">
        <v>949266</v>
      </c>
      <c r="D31" s="155"/>
      <c r="E31" s="59">
        <v>575377</v>
      </c>
      <c r="F31" s="60">
        <v>575377</v>
      </c>
      <c r="G31" s="60">
        <v>9850</v>
      </c>
      <c r="H31" s="60">
        <v>25250</v>
      </c>
      <c r="I31" s="60">
        <v>72960</v>
      </c>
      <c r="J31" s="60">
        <v>72960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72960</v>
      </c>
      <c r="X31" s="60">
        <v>143844</v>
      </c>
      <c r="Y31" s="60">
        <v>-70884</v>
      </c>
      <c r="Z31" s="140">
        <v>-49.28</v>
      </c>
      <c r="AA31" s="62">
        <v>575377</v>
      </c>
    </row>
    <row r="32" spans="1:27" ht="13.5">
      <c r="A32" s="249" t="s">
        <v>164</v>
      </c>
      <c r="B32" s="182"/>
      <c r="C32" s="155">
        <v>29470136</v>
      </c>
      <c r="D32" s="155"/>
      <c r="E32" s="59">
        <v>3565278</v>
      </c>
      <c r="F32" s="60">
        <v>3565278</v>
      </c>
      <c r="G32" s="60">
        <v>1821403</v>
      </c>
      <c r="H32" s="60">
        <v>-277967</v>
      </c>
      <c r="I32" s="60">
        <v>-35570</v>
      </c>
      <c r="J32" s="60">
        <v>-35570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-35570</v>
      </c>
      <c r="X32" s="60">
        <v>891320</v>
      </c>
      <c r="Y32" s="60">
        <v>-926890</v>
      </c>
      <c r="Z32" s="140">
        <v>-103.99</v>
      </c>
      <c r="AA32" s="62">
        <v>3565278</v>
      </c>
    </row>
    <row r="33" spans="1:27" ht="13.5">
      <c r="A33" s="249" t="s">
        <v>165</v>
      </c>
      <c r="B33" s="182"/>
      <c r="C33" s="155">
        <v>5476669</v>
      </c>
      <c r="D33" s="155"/>
      <c r="E33" s="59">
        <v>12424726</v>
      </c>
      <c r="F33" s="60">
        <v>12424726</v>
      </c>
      <c r="G33" s="60">
        <v>6382468</v>
      </c>
      <c r="H33" s="60">
        <v>6409283</v>
      </c>
      <c r="I33" s="60">
        <v>6318875</v>
      </c>
      <c r="J33" s="60">
        <v>6318875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6318875</v>
      </c>
      <c r="X33" s="60">
        <v>3106182</v>
      </c>
      <c r="Y33" s="60">
        <v>3212693</v>
      </c>
      <c r="Z33" s="140">
        <v>103.43</v>
      </c>
      <c r="AA33" s="62">
        <v>12424726</v>
      </c>
    </row>
    <row r="34" spans="1:27" ht="13.5">
      <c r="A34" s="250" t="s">
        <v>58</v>
      </c>
      <c r="B34" s="251"/>
      <c r="C34" s="168">
        <f aca="true" t="shared" si="3" ref="C34:Y34">SUM(C29:C33)</f>
        <v>36688610</v>
      </c>
      <c r="D34" s="168">
        <f>SUM(D29:D33)</f>
        <v>0</v>
      </c>
      <c r="E34" s="72">
        <f t="shared" si="3"/>
        <v>17536345</v>
      </c>
      <c r="F34" s="73">
        <f t="shared" si="3"/>
        <v>17536345</v>
      </c>
      <c r="G34" s="73">
        <f t="shared" si="3"/>
        <v>8213721</v>
      </c>
      <c r="H34" s="73">
        <f t="shared" si="3"/>
        <v>6156566</v>
      </c>
      <c r="I34" s="73">
        <f t="shared" si="3"/>
        <v>6356265</v>
      </c>
      <c r="J34" s="73">
        <f t="shared" si="3"/>
        <v>6356265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6356265</v>
      </c>
      <c r="X34" s="73">
        <f t="shared" si="3"/>
        <v>4384087</v>
      </c>
      <c r="Y34" s="73">
        <f t="shared" si="3"/>
        <v>1972178</v>
      </c>
      <c r="Z34" s="170">
        <f>+IF(X34&lt;&gt;0,+(Y34/X34)*100,0)</f>
        <v>44.984919322997015</v>
      </c>
      <c r="AA34" s="74">
        <f>SUM(AA29:AA33)</f>
        <v>17536345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14439371</v>
      </c>
      <c r="D37" s="155"/>
      <c r="E37" s="59">
        <v>13367004</v>
      </c>
      <c r="F37" s="60">
        <v>13367004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3341751</v>
      </c>
      <c r="Y37" s="60">
        <v>-3341751</v>
      </c>
      <c r="Z37" s="140">
        <v>-100</v>
      </c>
      <c r="AA37" s="62">
        <v>13367004</v>
      </c>
    </row>
    <row r="38" spans="1:27" ht="13.5">
      <c r="A38" s="249" t="s">
        <v>165</v>
      </c>
      <c r="B38" s="182"/>
      <c r="C38" s="155">
        <v>15346187</v>
      </c>
      <c r="D38" s="155"/>
      <c r="E38" s="59">
        <v>18517199</v>
      </c>
      <c r="F38" s="60">
        <v>18517199</v>
      </c>
      <c r="G38" s="60">
        <v>-16777</v>
      </c>
      <c r="H38" s="60">
        <v>-129811</v>
      </c>
      <c r="I38" s="60">
        <v>-155144</v>
      </c>
      <c r="J38" s="60">
        <v>-155144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-155144</v>
      </c>
      <c r="X38" s="60">
        <v>4629300</v>
      </c>
      <c r="Y38" s="60">
        <v>-4784444</v>
      </c>
      <c r="Z38" s="140">
        <v>-103.35</v>
      </c>
      <c r="AA38" s="62">
        <v>18517199</v>
      </c>
    </row>
    <row r="39" spans="1:27" ht="13.5">
      <c r="A39" s="250" t="s">
        <v>59</v>
      </c>
      <c r="B39" s="253"/>
      <c r="C39" s="168">
        <f aca="true" t="shared" si="4" ref="C39:Y39">SUM(C37:C38)</f>
        <v>29785558</v>
      </c>
      <c r="D39" s="168">
        <f>SUM(D37:D38)</f>
        <v>0</v>
      </c>
      <c r="E39" s="76">
        <f t="shared" si="4"/>
        <v>31884203</v>
      </c>
      <c r="F39" s="77">
        <f t="shared" si="4"/>
        <v>31884203</v>
      </c>
      <c r="G39" s="77">
        <f t="shared" si="4"/>
        <v>-16777</v>
      </c>
      <c r="H39" s="77">
        <f t="shared" si="4"/>
        <v>-129811</v>
      </c>
      <c r="I39" s="77">
        <f t="shared" si="4"/>
        <v>-155144</v>
      </c>
      <c r="J39" s="77">
        <f t="shared" si="4"/>
        <v>-155144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-155144</v>
      </c>
      <c r="X39" s="77">
        <f t="shared" si="4"/>
        <v>7971051</v>
      </c>
      <c r="Y39" s="77">
        <f t="shared" si="4"/>
        <v>-8126195</v>
      </c>
      <c r="Z39" s="212">
        <f>+IF(X39&lt;&gt;0,+(Y39/X39)*100,0)</f>
        <v>-101.94634308574865</v>
      </c>
      <c r="AA39" s="79">
        <f>SUM(AA37:AA38)</f>
        <v>31884203</v>
      </c>
    </row>
    <row r="40" spans="1:27" ht="13.5">
      <c r="A40" s="250" t="s">
        <v>167</v>
      </c>
      <c r="B40" s="251"/>
      <c r="C40" s="168">
        <f aca="true" t="shared" si="5" ref="C40:Y40">+C34+C39</f>
        <v>66474168</v>
      </c>
      <c r="D40" s="168">
        <f>+D34+D39</f>
        <v>0</v>
      </c>
      <c r="E40" s="72">
        <f t="shared" si="5"/>
        <v>49420548</v>
      </c>
      <c r="F40" s="73">
        <f t="shared" si="5"/>
        <v>49420548</v>
      </c>
      <c r="G40" s="73">
        <f t="shared" si="5"/>
        <v>8196944</v>
      </c>
      <c r="H40" s="73">
        <f t="shared" si="5"/>
        <v>6026755</v>
      </c>
      <c r="I40" s="73">
        <f t="shared" si="5"/>
        <v>6201121</v>
      </c>
      <c r="J40" s="73">
        <f t="shared" si="5"/>
        <v>6201121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6201121</v>
      </c>
      <c r="X40" s="73">
        <f t="shared" si="5"/>
        <v>12355138</v>
      </c>
      <c r="Y40" s="73">
        <f t="shared" si="5"/>
        <v>-6154017</v>
      </c>
      <c r="Z40" s="170">
        <f>+IF(X40&lt;&gt;0,+(Y40/X40)*100,0)</f>
        <v>-49.809374852794036</v>
      </c>
      <c r="AA40" s="74">
        <f>+AA34+AA39</f>
        <v>49420548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318272062</v>
      </c>
      <c r="D42" s="257">
        <f>+D25-D40</f>
        <v>0</v>
      </c>
      <c r="E42" s="258">
        <f t="shared" si="6"/>
        <v>327223854</v>
      </c>
      <c r="F42" s="259">
        <f t="shared" si="6"/>
        <v>327223854</v>
      </c>
      <c r="G42" s="259">
        <f t="shared" si="6"/>
        <v>41959228</v>
      </c>
      <c r="H42" s="259">
        <f t="shared" si="6"/>
        <v>36098739</v>
      </c>
      <c r="I42" s="259">
        <f t="shared" si="6"/>
        <v>24737581</v>
      </c>
      <c r="J42" s="259">
        <f t="shared" si="6"/>
        <v>24737581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24737581</v>
      </c>
      <c r="X42" s="259">
        <f t="shared" si="6"/>
        <v>81805963</v>
      </c>
      <c r="Y42" s="259">
        <f t="shared" si="6"/>
        <v>-57068382</v>
      </c>
      <c r="Z42" s="260">
        <f>+IF(X42&lt;&gt;0,+(Y42/X42)*100,0)</f>
        <v>-69.7606628015613</v>
      </c>
      <c r="AA42" s="261">
        <f>+AA25-AA40</f>
        <v>327223854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203133921</v>
      </c>
      <c r="D45" s="155"/>
      <c r="E45" s="59">
        <v>246193536</v>
      </c>
      <c r="F45" s="60">
        <v>246193536</v>
      </c>
      <c r="G45" s="60">
        <v>41959228</v>
      </c>
      <c r="H45" s="60">
        <v>36098740</v>
      </c>
      <c r="I45" s="60">
        <v>24737581</v>
      </c>
      <c r="J45" s="60">
        <v>24737581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24737581</v>
      </c>
      <c r="X45" s="60">
        <v>61548384</v>
      </c>
      <c r="Y45" s="60">
        <v>-36810803</v>
      </c>
      <c r="Z45" s="139">
        <v>-59.81</v>
      </c>
      <c r="AA45" s="62">
        <v>246193536</v>
      </c>
    </row>
    <row r="46" spans="1:27" ht="13.5">
      <c r="A46" s="249" t="s">
        <v>171</v>
      </c>
      <c r="B46" s="182"/>
      <c r="C46" s="155">
        <v>115138141</v>
      </c>
      <c r="D46" s="155"/>
      <c r="E46" s="59">
        <v>81030318</v>
      </c>
      <c r="F46" s="60">
        <v>81030318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20257580</v>
      </c>
      <c r="Y46" s="60">
        <v>-20257580</v>
      </c>
      <c r="Z46" s="139">
        <v>-100</v>
      </c>
      <c r="AA46" s="62">
        <v>81030318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318272062</v>
      </c>
      <c r="D48" s="217">
        <f>SUM(D45:D47)</f>
        <v>0</v>
      </c>
      <c r="E48" s="264">
        <f t="shared" si="7"/>
        <v>327223854</v>
      </c>
      <c r="F48" s="219">
        <f t="shared" si="7"/>
        <v>327223854</v>
      </c>
      <c r="G48" s="219">
        <f t="shared" si="7"/>
        <v>41959228</v>
      </c>
      <c r="H48" s="219">
        <f t="shared" si="7"/>
        <v>36098740</v>
      </c>
      <c r="I48" s="219">
        <f t="shared" si="7"/>
        <v>24737581</v>
      </c>
      <c r="J48" s="219">
        <f t="shared" si="7"/>
        <v>24737581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24737581</v>
      </c>
      <c r="X48" s="219">
        <f t="shared" si="7"/>
        <v>81805964</v>
      </c>
      <c r="Y48" s="219">
        <f t="shared" si="7"/>
        <v>-57068383</v>
      </c>
      <c r="Z48" s="265">
        <f>+IF(X48&lt;&gt;0,+(Y48/X48)*100,0)</f>
        <v>-69.76066317120839</v>
      </c>
      <c r="AA48" s="232">
        <f>SUM(AA45:AA47)</f>
        <v>327223854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35066252</v>
      </c>
      <c r="D6" s="155"/>
      <c r="E6" s="59">
        <v>28531499</v>
      </c>
      <c r="F6" s="60">
        <v>28531499</v>
      </c>
      <c r="G6" s="60">
        <v>15893699</v>
      </c>
      <c r="H6" s="60">
        <v>7082258</v>
      </c>
      <c r="I6" s="60">
        <v>20195690</v>
      </c>
      <c r="J6" s="60">
        <v>43171647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43171647</v>
      </c>
      <c r="X6" s="60">
        <v>8814881</v>
      </c>
      <c r="Y6" s="60">
        <v>34356766</v>
      </c>
      <c r="Z6" s="140">
        <v>389.76</v>
      </c>
      <c r="AA6" s="62">
        <v>28531499</v>
      </c>
    </row>
    <row r="7" spans="1:27" ht="13.5">
      <c r="A7" s="249" t="s">
        <v>178</v>
      </c>
      <c r="B7" s="182"/>
      <c r="C7" s="155">
        <v>98037195</v>
      </c>
      <c r="D7" s="155"/>
      <c r="E7" s="59">
        <v>106932150</v>
      </c>
      <c r="F7" s="60">
        <v>106932150</v>
      </c>
      <c r="G7" s="60">
        <v>41189000</v>
      </c>
      <c r="H7" s="60">
        <v>1754000</v>
      </c>
      <c r="I7" s="60"/>
      <c r="J7" s="60">
        <v>42943000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42943000</v>
      </c>
      <c r="X7" s="60">
        <v>44336513</v>
      </c>
      <c r="Y7" s="60">
        <v>-1393513</v>
      </c>
      <c r="Z7" s="140">
        <v>-3.14</v>
      </c>
      <c r="AA7" s="62">
        <v>106932150</v>
      </c>
    </row>
    <row r="8" spans="1:27" ht="13.5">
      <c r="A8" s="249" t="s">
        <v>179</v>
      </c>
      <c r="B8" s="182"/>
      <c r="C8" s="155">
        <v>36353126</v>
      </c>
      <c r="D8" s="155"/>
      <c r="E8" s="59">
        <v>30355351</v>
      </c>
      <c r="F8" s="60">
        <v>30355351</v>
      </c>
      <c r="G8" s="60">
        <v>1250000</v>
      </c>
      <c r="H8" s="60"/>
      <c r="I8" s="60"/>
      <c r="J8" s="60">
        <v>1250000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1250000</v>
      </c>
      <c r="X8" s="60">
        <v>14869495</v>
      </c>
      <c r="Y8" s="60">
        <v>-13619495</v>
      </c>
      <c r="Z8" s="140">
        <v>-91.59</v>
      </c>
      <c r="AA8" s="62">
        <v>30355351</v>
      </c>
    </row>
    <row r="9" spans="1:27" ht="13.5">
      <c r="A9" s="249" t="s">
        <v>180</v>
      </c>
      <c r="B9" s="182"/>
      <c r="C9" s="155">
        <v>7476031</v>
      </c>
      <c r="D9" s="155"/>
      <c r="E9" s="59">
        <v>7843392</v>
      </c>
      <c r="F9" s="60">
        <v>7843392</v>
      </c>
      <c r="G9" s="60">
        <v>791999</v>
      </c>
      <c r="H9" s="60">
        <v>832785</v>
      </c>
      <c r="I9" s="60">
        <v>817874</v>
      </c>
      <c r="J9" s="60">
        <v>2442658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2442658</v>
      </c>
      <c r="X9" s="60">
        <v>1887051</v>
      </c>
      <c r="Y9" s="60">
        <v>555607</v>
      </c>
      <c r="Z9" s="140">
        <v>29.44</v>
      </c>
      <c r="AA9" s="62">
        <v>7843392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-109303802</v>
      </c>
      <c r="D12" s="155"/>
      <c r="E12" s="59">
        <v>-137130081</v>
      </c>
      <c r="F12" s="60">
        <v>-137130081</v>
      </c>
      <c r="G12" s="60">
        <v>-50885131</v>
      </c>
      <c r="H12" s="60">
        <v>-13330865</v>
      </c>
      <c r="I12" s="60">
        <v>-21760977</v>
      </c>
      <c r="J12" s="60">
        <v>-85976973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-85976973</v>
      </c>
      <c r="X12" s="60">
        <v>-32978253</v>
      </c>
      <c r="Y12" s="60">
        <v>-52998720</v>
      </c>
      <c r="Z12" s="140">
        <v>160.71</v>
      </c>
      <c r="AA12" s="62">
        <v>-137130081</v>
      </c>
    </row>
    <row r="13" spans="1:27" ht="13.5">
      <c r="A13" s="249" t="s">
        <v>40</v>
      </c>
      <c r="B13" s="182"/>
      <c r="C13" s="155">
        <v>-1147102</v>
      </c>
      <c r="D13" s="155"/>
      <c r="E13" s="59">
        <v>-1638888</v>
      </c>
      <c r="F13" s="60">
        <v>-1638888</v>
      </c>
      <c r="G13" s="60"/>
      <c r="H13" s="60"/>
      <c r="I13" s="60">
        <v>-557144</v>
      </c>
      <c r="J13" s="60">
        <v>-557144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-557144</v>
      </c>
      <c r="X13" s="60">
        <v>-409722</v>
      </c>
      <c r="Y13" s="60">
        <v>-147422</v>
      </c>
      <c r="Z13" s="140">
        <v>35.98</v>
      </c>
      <c r="AA13" s="62">
        <v>-1638888</v>
      </c>
    </row>
    <row r="14" spans="1:27" ht="13.5">
      <c r="A14" s="249" t="s">
        <v>42</v>
      </c>
      <c r="B14" s="182"/>
      <c r="C14" s="155">
        <v>-333000</v>
      </c>
      <c r="D14" s="155"/>
      <c r="E14" s="59">
        <v>-333996</v>
      </c>
      <c r="F14" s="60">
        <v>-333996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-83499</v>
      </c>
      <c r="Y14" s="60">
        <v>83499</v>
      </c>
      <c r="Z14" s="140">
        <v>-100</v>
      </c>
      <c r="AA14" s="62">
        <v>-333996</v>
      </c>
    </row>
    <row r="15" spans="1:27" ht="13.5">
      <c r="A15" s="250" t="s">
        <v>184</v>
      </c>
      <c r="B15" s="251"/>
      <c r="C15" s="168">
        <f aca="true" t="shared" si="0" ref="C15:Y15">SUM(C6:C14)</f>
        <v>66148700</v>
      </c>
      <c r="D15" s="168">
        <f>SUM(D6:D14)</f>
        <v>0</v>
      </c>
      <c r="E15" s="72">
        <f t="shared" si="0"/>
        <v>34559427</v>
      </c>
      <c r="F15" s="73">
        <f t="shared" si="0"/>
        <v>34559427</v>
      </c>
      <c r="G15" s="73">
        <f t="shared" si="0"/>
        <v>8239567</v>
      </c>
      <c r="H15" s="73">
        <f t="shared" si="0"/>
        <v>-3661822</v>
      </c>
      <c r="I15" s="73">
        <f t="shared" si="0"/>
        <v>-1304557</v>
      </c>
      <c r="J15" s="73">
        <f t="shared" si="0"/>
        <v>3273188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3273188</v>
      </c>
      <c r="X15" s="73">
        <f t="shared" si="0"/>
        <v>36436466</v>
      </c>
      <c r="Y15" s="73">
        <f t="shared" si="0"/>
        <v>-33163278</v>
      </c>
      <c r="Z15" s="170">
        <f>+IF(X15&lt;&gt;0,+(Y15/X15)*100,0)</f>
        <v>-91.01672483824309</v>
      </c>
      <c r="AA15" s="74">
        <f>SUM(AA6:AA14)</f>
        <v>34559427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236209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-37641212</v>
      </c>
      <c r="D24" s="155"/>
      <c r="E24" s="59">
        <v>-56480351</v>
      </c>
      <c r="F24" s="60">
        <v>-56480351</v>
      </c>
      <c r="G24" s="60">
        <v>-1754195</v>
      </c>
      <c r="H24" s="60">
        <v>-2573719</v>
      </c>
      <c r="I24" s="60">
        <v>-3382692</v>
      </c>
      <c r="J24" s="60">
        <v>-7710606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-7710606</v>
      </c>
      <c r="X24" s="60">
        <v>-13166667</v>
      </c>
      <c r="Y24" s="60">
        <v>5456061</v>
      </c>
      <c r="Z24" s="140">
        <v>-41.44</v>
      </c>
      <c r="AA24" s="62">
        <v>-56480351</v>
      </c>
    </row>
    <row r="25" spans="1:27" ht="13.5">
      <c r="A25" s="250" t="s">
        <v>191</v>
      </c>
      <c r="B25" s="251"/>
      <c r="C25" s="168">
        <f aca="true" t="shared" si="1" ref="C25:Y25">SUM(C19:C24)</f>
        <v>-37405003</v>
      </c>
      <c r="D25" s="168">
        <f>SUM(D19:D24)</f>
        <v>0</v>
      </c>
      <c r="E25" s="72">
        <f t="shared" si="1"/>
        <v>-56480351</v>
      </c>
      <c r="F25" s="73">
        <f t="shared" si="1"/>
        <v>-56480351</v>
      </c>
      <c r="G25" s="73">
        <f t="shared" si="1"/>
        <v>-1754195</v>
      </c>
      <c r="H25" s="73">
        <f t="shared" si="1"/>
        <v>-2573719</v>
      </c>
      <c r="I25" s="73">
        <f t="shared" si="1"/>
        <v>-3382692</v>
      </c>
      <c r="J25" s="73">
        <f t="shared" si="1"/>
        <v>-7710606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-7710606</v>
      </c>
      <c r="X25" s="73">
        <f t="shared" si="1"/>
        <v>-13166667</v>
      </c>
      <c r="Y25" s="73">
        <f t="shared" si="1"/>
        <v>5456061</v>
      </c>
      <c r="Z25" s="170">
        <f>+IF(X25&lt;&gt;0,+(Y25/X25)*100,0)</f>
        <v>-41.43843692560919</v>
      </c>
      <c r="AA25" s="74">
        <f>SUM(AA19:AA24)</f>
        <v>-56480351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416509</v>
      </c>
      <c r="D31" s="155"/>
      <c r="E31" s="59">
        <v>42624</v>
      </c>
      <c r="F31" s="60">
        <v>42624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10656</v>
      </c>
      <c r="Y31" s="60">
        <v>-10656</v>
      </c>
      <c r="Z31" s="140">
        <v>-100</v>
      </c>
      <c r="AA31" s="62">
        <v>42624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-804570</v>
      </c>
      <c r="D33" s="155"/>
      <c r="E33" s="59">
        <v>-899040</v>
      </c>
      <c r="F33" s="60">
        <v>-899040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-449520</v>
      </c>
      <c r="Y33" s="60">
        <v>449520</v>
      </c>
      <c r="Z33" s="140">
        <v>-100</v>
      </c>
      <c r="AA33" s="62">
        <v>-899040</v>
      </c>
    </row>
    <row r="34" spans="1:27" ht="13.5">
      <c r="A34" s="250" t="s">
        <v>197</v>
      </c>
      <c r="B34" s="251"/>
      <c r="C34" s="168">
        <f aca="true" t="shared" si="2" ref="C34:Y34">SUM(C29:C33)</f>
        <v>-388061</v>
      </c>
      <c r="D34" s="168">
        <f>SUM(D29:D33)</f>
        <v>0</v>
      </c>
      <c r="E34" s="72">
        <f t="shared" si="2"/>
        <v>-856416</v>
      </c>
      <c r="F34" s="73">
        <f t="shared" si="2"/>
        <v>-856416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-438864</v>
      </c>
      <c r="Y34" s="73">
        <f t="shared" si="2"/>
        <v>438864</v>
      </c>
      <c r="Z34" s="170">
        <f>+IF(X34&lt;&gt;0,+(Y34/X34)*100,0)</f>
        <v>-100</v>
      </c>
      <c r="AA34" s="74">
        <f>SUM(AA29:AA33)</f>
        <v>-856416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28355636</v>
      </c>
      <c r="D36" s="153">
        <f>+D15+D25+D34</f>
        <v>0</v>
      </c>
      <c r="E36" s="99">
        <f t="shared" si="3"/>
        <v>-22777340</v>
      </c>
      <c r="F36" s="100">
        <f t="shared" si="3"/>
        <v>-22777340</v>
      </c>
      <c r="G36" s="100">
        <f t="shared" si="3"/>
        <v>6485372</v>
      </c>
      <c r="H36" s="100">
        <f t="shared" si="3"/>
        <v>-6235541</v>
      </c>
      <c r="I36" s="100">
        <f t="shared" si="3"/>
        <v>-4687249</v>
      </c>
      <c r="J36" s="100">
        <f t="shared" si="3"/>
        <v>-4437418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-4437418</v>
      </c>
      <c r="X36" s="100">
        <f t="shared" si="3"/>
        <v>22830935</v>
      </c>
      <c r="Y36" s="100">
        <f t="shared" si="3"/>
        <v>-27268353</v>
      </c>
      <c r="Z36" s="137">
        <f>+IF(X36&lt;&gt;0,+(Y36/X36)*100,0)</f>
        <v>-119.43598893343615</v>
      </c>
      <c r="AA36" s="102">
        <f>+AA15+AA25+AA34</f>
        <v>-22777340</v>
      </c>
    </row>
    <row r="37" spans="1:27" ht="13.5">
      <c r="A37" s="249" t="s">
        <v>199</v>
      </c>
      <c r="B37" s="182"/>
      <c r="C37" s="153">
        <v>125897298</v>
      </c>
      <c r="D37" s="153"/>
      <c r="E37" s="99">
        <v>101623354</v>
      </c>
      <c r="F37" s="100">
        <v>101623354</v>
      </c>
      <c r="G37" s="100">
        <v>101623354</v>
      </c>
      <c r="H37" s="100">
        <v>108108726</v>
      </c>
      <c r="I37" s="100">
        <v>101873185</v>
      </c>
      <c r="J37" s="100">
        <v>101623354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101623354</v>
      </c>
      <c r="X37" s="100">
        <v>101623354</v>
      </c>
      <c r="Y37" s="100"/>
      <c r="Z37" s="137"/>
      <c r="AA37" s="102">
        <v>101623354</v>
      </c>
    </row>
    <row r="38" spans="1:27" ht="13.5">
      <c r="A38" s="269" t="s">
        <v>200</v>
      </c>
      <c r="B38" s="256"/>
      <c r="C38" s="257">
        <v>154252934</v>
      </c>
      <c r="D38" s="257"/>
      <c r="E38" s="258">
        <v>78846013</v>
      </c>
      <c r="F38" s="259">
        <v>78846013</v>
      </c>
      <c r="G38" s="259">
        <v>108108726</v>
      </c>
      <c r="H38" s="259">
        <v>101873185</v>
      </c>
      <c r="I38" s="259">
        <v>97185936</v>
      </c>
      <c r="J38" s="259">
        <v>97185936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97185936</v>
      </c>
      <c r="X38" s="259">
        <v>124454288</v>
      </c>
      <c r="Y38" s="259">
        <v>-27268352</v>
      </c>
      <c r="Z38" s="260">
        <v>-21.91</v>
      </c>
      <c r="AA38" s="261">
        <v>78846013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36372356</v>
      </c>
      <c r="D5" s="200">
        <f t="shared" si="0"/>
        <v>0</v>
      </c>
      <c r="E5" s="106">
        <f t="shared" si="0"/>
        <v>52980350</v>
      </c>
      <c r="F5" s="106">
        <f t="shared" si="0"/>
        <v>52980350</v>
      </c>
      <c r="G5" s="106">
        <f t="shared" si="0"/>
        <v>1720527</v>
      </c>
      <c r="H5" s="106">
        <f t="shared" si="0"/>
        <v>2573718</v>
      </c>
      <c r="I5" s="106">
        <f t="shared" si="0"/>
        <v>3338343</v>
      </c>
      <c r="J5" s="106">
        <f t="shared" si="0"/>
        <v>7632588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7632588</v>
      </c>
      <c r="X5" s="106">
        <f t="shared" si="0"/>
        <v>13245088</v>
      </c>
      <c r="Y5" s="106">
        <f t="shared" si="0"/>
        <v>-5612500</v>
      </c>
      <c r="Z5" s="201">
        <f>+IF(X5&lt;&gt;0,+(Y5/X5)*100,0)</f>
        <v>-42.37419940131768</v>
      </c>
      <c r="AA5" s="199">
        <f>SUM(AA11:AA18)</f>
        <v>52980350</v>
      </c>
    </row>
    <row r="6" spans="1:27" ht="13.5">
      <c r="A6" s="291" t="s">
        <v>204</v>
      </c>
      <c r="B6" s="142"/>
      <c r="C6" s="62">
        <v>8494936</v>
      </c>
      <c r="D6" s="156"/>
      <c r="E6" s="60">
        <v>19554224</v>
      </c>
      <c r="F6" s="60">
        <v>19554224</v>
      </c>
      <c r="G6" s="60">
        <v>732649</v>
      </c>
      <c r="H6" s="60">
        <v>1305385</v>
      </c>
      <c r="I6" s="60">
        <v>2385180</v>
      </c>
      <c r="J6" s="60">
        <v>4423214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4423214</v>
      </c>
      <c r="X6" s="60">
        <v>4888556</v>
      </c>
      <c r="Y6" s="60">
        <v>-465342</v>
      </c>
      <c r="Z6" s="140">
        <v>-9.52</v>
      </c>
      <c r="AA6" s="155">
        <v>19554224</v>
      </c>
    </row>
    <row r="7" spans="1:27" ht="13.5">
      <c r="A7" s="291" t="s">
        <v>205</v>
      </c>
      <c r="B7" s="142"/>
      <c r="C7" s="62">
        <v>727896</v>
      </c>
      <c r="D7" s="156"/>
      <c r="E7" s="60">
        <v>4908176</v>
      </c>
      <c r="F7" s="60">
        <v>4908176</v>
      </c>
      <c r="G7" s="60">
        <v>649</v>
      </c>
      <c r="H7" s="60">
        <v>55143</v>
      </c>
      <c r="I7" s="60">
        <v>22627</v>
      </c>
      <c r="J7" s="60">
        <v>78419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78419</v>
      </c>
      <c r="X7" s="60">
        <v>1227044</v>
      </c>
      <c r="Y7" s="60">
        <v>-1148625</v>
      </c>
      <c r="Z7" s="140">
        <v>-93.61</v>
      </c>
      <c r="AA7" s="155">
        <v>4908176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1027478</v>
      </c>
      <c r="D10" s="156"/>
      <c r="E10" s="60">
        <v>1750000</v>
      </c>
      <c r="F10" s="60">
        <v>1750000</v>
      </c>
      <c r="G10" s="60">
        <v>417684</v>
      </c>
      <c r="H10" s="60">
        <v>171077</v>
      </c>
      <c r="I10" s="60">
        <v>182651</v>
      </c>
      <c r="J10" s="60">
        <v>771412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771412</v>
      </c>
      <c r="X10" s="60">
        <v>437500</v>
      </c>
      <c r="Y10" s="60">
        <v>333912</v>
      </c>
      <c r="Z10" s="140">
        <v>76.32</v>
      </c>
      <c r="AA10" s="155">
        <v>1750000</v>
      </c>
    </row>
    <row r="11" spans="1:27" ht="13.5">
      <c r="A11" s="292" t="s">
        <v>209</v>
      </c>
      <c r="B11" s="142"/>
      <c r="C11" s="293">
        <f aca="true" t="shared" si="1" ref="C11:Y11">SUM(C6:C10)</f>
        <v>10250310</v>
      </c>
      <c r="D11" s="294">
        <f t="shared" si="1"/>
        <v>0</v>
      </c>
      <c r="E11" s="295">
        <f t="shared" si="1"/>
        <v>26212400</v>
      </c>
      <c r="F11" s="295">
        <f t="shared" si="1"/>
        <v>26212400</v>
      </c>
      <c r="G11" s="295">
        <f t="shared" si="1"/>
        <v>1150982</v>
      </c>
      <c r="H11" s="295">
        <f t="shared" si="1"/>
        <v>1531605</v>
      </c>
      <c r="I11" s="295">
        <f t="shared" si="1"/>
        <v>2590458</v>
      </c>
      <c r="J11" s="295">
        <f t="shared" si="1"/>
        <v>5273045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5273045</v>
      </c>
      <c r="X11" s="295">
        <f t="shared" si="1"/>
        <v>6553100</v>
      </c>
      <c r="Y11" s="295">
        <f t="shared" si="1"/>
        <v>-1280055</v>
      </c>
      <c r="Z11" s="296">
        <f>+IF(X11&lt;&gt;0,+(Y11/X11)*100,0)</f>
        <v>-19.533579527246648</v>
      </c>
      <c r="AA11" s="297">
        <f>SUM(AA6:AA10)</f>
        <v>26212400</v>
      </c>
    </row>
    <row r="12" spans="1:27" ht="13.5">
      <c r="A12" s="298" t="s">
        <v>210</v>
      </c>
      <c r="B12" s="136"/>
      <c r="C12" s="62">
        <v>5020678</v>
      </c>
      <c r="D12" s="156"/>
      <c r="E12" s="60">
        <v>10442950</v>
      </c>
      <c r="F12" s="60">
        <v>10442950</v>
      </c>
      <c r="G12" s="60">
        <v>278106</v>
      </c>
      <c r="H12" s="60">
        <v>699853</v>
      </c>
      <c r="I12" s="60">
        <v>226935</v>
      </c>
      <c r="J12" s="60">
        <v>1204894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1204894</v>
      </c>
      <c r="X12" s="60">
        <v>2610738</v>
      </c>
      <c r="Y12" s="60">
        <v>-1405844</v>
      </c>
      <c r="Z12" s="140">
        <v>-53.85</v>
      </c>
      <c r="AA12" s="155">
        <v>10442950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21101368</v>
      </c>
      <c r="D15" s="156"/>
      <c r="E15" s="60">
        <v>16325000</v>
      </c>
      <c r="F15" s="60">
        <v>16325000</v>
      </c>
      <c r="G15" s="60">
        <v>291439</v>
      </c>
      <c r="H15" s="60">
        <v>342260</v>
      </c>
      <c r="I15" s="60">
        <v>520950</v>
      </c>
      <c r="J15" s="60">
        <v>1154649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1154649</v>
      </c>
      <c r="X15" s="60">
        <v>4081250</v>
      </c>
      <c r="Y15" s="60">
        <v>-2926601</v>
      </c>
      <c r="Z15" s="140">
        <v>-71.71</v>
      </c>
      <c r="AA15" s="155">
        <v>16325000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1292904</v>
      </c>
      <c r="D20" s="154">
        <f t="shared" si="2"/>
        <v>0</v>
      </c>
      <c r="E20" s="100">
        <f t="shared" si="2"/>
        <v>3500000</v>
      </c>
      <c r="F20" s="100">
        <f t="shared" si="2"/>
        <v>3500000</v>
      </c>
      <c r="G20" s="100">
        <f t="shared" si="2"/>
        <v>33667</v>
      </c>
      <c r="H20" s="100">
        <f t="shared" si="2"/>
        <v>0</v>
      </c>
      <c r="I20" s="100">
        <f t="shared" si="2"/>
        <v>0</v>
      </c>
      <c r="J20" s="100">
        <f t="shared" si="2"/>
        <v>33667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33667</v>
      </c>
      <c r="X20" s="100">
        <f t="shared" si="2"/>
        <v>875000</v>
      </c>
      <c r="Y20" s="100">
        <f t="shared" si="2"/>
        <v>-841333</v>
      </c>
      <c r="Z20" s="137">
        <f>+IF(X20&lt;&gt;0,+(Y20/X20)*100,0)</f>
        <v>-96.15234285714286</v>
      </c>
      <c r="AA20" s="153">
        <f>SUM(AA26:AA33)</f>
        <v>3500000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438596</v>
      </c>
      <c r="D27" s="156"/>
      <c r="E27" s="60">
        <v>2100000</v>
      </c>
      <c r="F27" s="60">
        <v>2100000</v>
      </c>
      <c r="G27" s="60">
        <v>33667</v>
      </c>
      <c r="H27" s="60"/>
      <c r="I27" s="60"/>
      <c r="J27" s="60">
        <v>33667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33667</v>
      </c>
      <c r="X27" s="60">
        <v>525000</v>
      </c>
      <c r="Y27" s="60">
        <v>-491333</v>
      </c>
      <c r="Z27" s="140">
        <v>-93.59</v>
      </c>
      <c r="AA27" s="155">
        <v>2100000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854308</v>
      </c>
      <c r="D30" s="156"/>
      <c r="E30" s="60">
        <v>1400000</v>
      </c>
      <c r="F30" s="60">
        <v>1400000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350000</v>
      </c>
      <c r="Y30" s="60">
        <v>-350000</v>
      </c>
      <c r="Z30" s="140">
        <v>-100</v>
      </c>
      <c r="AA30" s="155">
        <v>1400000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8494936</v>
      </c>
      <c r="D36" s="156">
        <f t="shared" si="4"/>
        <v>0</v>
      </c>
      <c r="E36" s="60">
        <f t="shared" si="4"/>
        <v>19554224</v>
      </c>
      <c r="F36" s="60">
        <f t="shared" si="4"/>
        <v>19554224</v>
      </c>
      <c r="G36" s="60">
        <f t="shared" si="4"/>
        <v>732649</v>
      </c>
      <c r="H36" s="60">
        <f t="shared" si="4"/>
        <v>1305385</v>
      </c>
      <c r="I36" s="60">
        <f t="shared" si="4"/>
        <v>2385180</v>
      </c>
      <c r="J36" s="60">
        <f t="shared" si="4"/>
        <v>4423214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4423214</v>
      </c>
      <c r="X36" s="60">
        <f t="shared" si="4"/>
        <v>4888556</v>
      </c>
      <c r="Y36" s="60">
        <f t="shared" si="4"/>
        <v>-465342</v>
      </c>
      <c r="Z36" s="140">
        <f aca="true" t="shared" si="5" ref="Z36:Z49">+IF(X36&lt;&gt;0,+(Y36/X36)*100,0)</f>
        <v>-9.519007248766302</v>
      </c>
      <c r="AA36" s="155">
        <f>AA6+AA21</f>
        <v>19554224</v>
      </c>
    </row>
    <row r="37" spans="1:27" ht="13.5">
      <c r="A37" s="291" t="s">
        <v>205</v>
      </c>
      <c r="B37" s="142"/>
      <c r="C37" s="62">
        <f t="shared" si="4"/>
        <v>727896</v>
      </c>
      <c r="D37" s="156">
        <f t="shared" si="4"/>
        <v>0</v>
      </c>
      <c r="E37" s="60">
        <f t="shared" si="4"/>
        <v>4908176</v>
      </c>
      <c r="F37" s="60">
        <f t="shared" si="4"/>
        <v>4908176</v>
      </c>
      <c r="G37" s="60">
        <f t="shared" si="4"/>
        <v>649</v>
      </c>
      <c r="H37" s="60">
        <f t="shared" si="4"/>
        <v>55143</v>
      </c>
      <c r="I37" s="60">
        <f t="shared" si="4"/>
        <v>22627</v>
      </c>
      <c r="J37" s="60">
        <f t="shared" si="4"/>
        <v>78419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78419</v>
      </c>
      <c r="X37" s="60">
        <f t="shared" si="4"/>
        <v>1227044</v>
      </c>
      <c r="Y37" s="60">
        <f t="shared" si="4"/>
        <v>-1148625</v>
      </c>
      <c r="Z37" s="140">
        <f t="shared" si="5"/>
        <v>-93.60911263165788</v>
      </c>
      <c r="AA37" s="155">
        <f>AA7+AA22</f>
        <v>4908176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1027478</v>
      </c>
      <c r="D40" s="156">
        <f t="shared" si="4"/>
        <v>0</v>
      </c>
      <c r="E40" s="60">
        <f t="shared" si="4"/>
        <v>1750000</v>
      </c>
      <c r="F40" s="60">
        <f t="shared" si="4"/>
        <v>1750000</v>
      </c>
      <c r="G40" s="60">
        <f t="shared" si="4"/>
        <v>417684</v>
      </c>
      <c r="H40" s="60">
        <f t="shared" si="4"/>
        <v>171077</v>
      </c>
      <c r="I40" s="60">
        <f t="shared" si="4"/>
        <v>182651</v>
      </c>
      <c r="J40" s="60">
        <f t="shared" si="4"/>
        <v>771412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771412</v>
      </c>
      <c r="X40" s="60">
        <f t="shared" si="4"/>
        <v>437500</v>
      </c>
      <c r="Y40" s="60">
        <f t="shared" si="4"/>
        <v>333912</v>
      </c>
      <c r="Z40" s="140">
        <f t="shared" si="5"/>
        <v>76.32274285714286</v>
      </c>
      <c r="AA40" s="155">
        <f>AA10+AA25</f>
        <v>1750000</v>
      </c>
    </row>
    <row r="41" spans="1:27" ht="13.5">
      <c r="A41" s="292" t="s">
        <v>209</v>
      </c>
      <c r="B41" s="142"/>
      <c r="C41" s="293">
        <f aca="true" t="shared" si="6" ref="C41:Y41">SUM(C36:C40)</f>
        <v>10250310</v>
      </c>
      <c r="D41" s="294">
        <f t="shared" si="6"/>
        <v>0</v>
      </c>
      <c r="E41" s="295">
        <f t="shared" si="6"/>
        <v>26212400</v>
      </c>
      <c r="F41" s="295">
        <f t="shared" si="6"/>
        <v>26212400</v>
      </c>
      <c r="G41" s="295">
        <f t="shared" si="6"/>
        <v>1150982</v>
      </c>
      <c r="H41" s="295">
        <f t="shared" si="6"/>
        <v>1531605</v>
      </c>
      <c r="I41" s="295">
        <f t="shared" si="6"/>
        <v>2590458</v>
      </c>
      <c r="J41" s="295">
        <f t="shared" si="6"/>
        <v>5273045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5273045</v>
      </c>
      <c r="X41" s="295">
        <f t="shared" si="6"/>
        <v>6553100</v>
      </c>
      <c r="Y41" s="295">
        <f t="shared" si="6"/>
        <v>-1280055</v>
      </c>
      <c r="Z41" s="296">
        <f t="shared" si="5"/>
        <v>-19.533579527246648</v>
      </c>
      <c r="AA41" s="297">
        <f>SUM(AA36:AA40)</f>
        <v>26212400</v>
      </c>
    </row>
    <row r="42" spans="1:27" ht="13.5">
      <c r="A42" s="298" t="s">
        <v>210</v>
      </c>
      <c r="B42" s="136"/>
      <c r="C42" s="95">
        <f aca="true" t="shared" si="7" ref="C42:Y48">C12+C27</f>
        <v>5459274</v>
      </c>
      <c r="D42" s="129">
        <f t="shared" si="7"/>
        <v>0</v>
      </c>
      <c r="E42" s="54">
        <f t="shared" si="7"/>
        <v>12542950</v>
      </c>
      <c r="F42" s="54">
        <f t="shared" si="7"/>
        <v>12542950</v>
      </c>
      <c r="G42" s="54">
        <f t="shared" si="7"/>
        <v>311773</v>
      </c>
      <c r="H42" s="54">
        <f t="shared" si="7"/>
        <v>699853</v>
      </c>
      <c r="I42" s="54">
        <f t="shared" si="7"/>
        <v>226935</v>
      </c>
      <c r="J42" s="54">
        <f t="shared" si="7"/>
        <v>1238561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1238561</v>
      </c>
      <c r="X42" s="54">
        <f t="shared" si="7"/>
        <v>3135738</v>
      </c>
      <c r="Y42" s="54">
        <f t="shared" si="7"/>
        <v>-1897177</v>
      </c>
      <c r="Z42" s="184">
        <f t="shared" si="5"/>
        <v>-60.50177023718181</v>
      </c>
      <c r="AA42" s="130">
        <f aca="true" t="shared" si="8" ref="AA42:AA48">AA12+AA27</f>
        <v>12542950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21955676</v>
      </c>
      <c r="D45" s="129">
        <f t="shared" si="7"/>
        <v>0</v>
      </c>
      <c r="E45" s="54">
        <f t="shared" si="7"/>
        <v>17725000</v>
      </c>
      <c r="F45" s="54">
        <f t="shared" si="7"/>
        <v>17725000</v>
      </c>
      <c r="G45" s="54">
        <f t="shared" si="7"/>
        <v>291439</v>
      </c>
      <c r="H45" s="54">
        <f t="shared" si="7"/>
        <v>342260</v>
      </c>
      <c r="I45" s="54">
        <f t="shared" si="7"/>
        <v>520950</v>
      </c>
      <c r="J45" s="54">
        <f t="shared" si="7"/>
        <v>1154649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1154649</v>
      </c>
      <c r="X45" s="54">
        <f t="shared" si="7"/>
        <v>4431250</v>
      </c>
      <c r="Y45" s="54">
        <f t="shared" si="7"/>
        <v>-3276601</v>
      </c>
      <c r="Z45" s="184">
        <f t="shared" si="5"/>
        <v>-73.94304090267984</v>
      </c>
      <c r="AA45" s="130">
        <f t="shared" si="8"/>
        <v>17725000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37665260</v>
      </c>
      <c r="D49" s="218">
        <f t="shared" si="9"/>
        <v>0</v>
      </c>
      <c r="E49" s="220">
        <f t="shared" si="9"/>
        <v>56480350</v>
      </c>
      <c r="F49" s="220">
        <f t="shared" si="9"/>
        <v>56480350</v>
      </c>
      <c r="G49" s="220">
        <f t="shared" si="9"/>
        <v>1754194</v>
      </c>
      <c r="H49" s="220">
        <f t="shared" si="9"/>
        <v>2573718</v>
      </c>
      <c r="I49" s="220">
        <f t="shared" si="9"/>
        <v>3338343</v>
      </c>
      <c r="J49" s="220">
        <f t="shared" si="9"/>
        <v>7666255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7666255</v>
      </c>
      <c r="X49" s="220">
        <f t="shared" si="9"/>
        <v>14120088</v>
      </c>
      <c r="Y49" s="220">
        <f t="shared" si="9"/>
        <v>-6453833</v>
      </c>
      <c r="Z49" s="221">
        <f t="shared" si="5"/>
        <v>-45.70674771998588</v>
      </c>
      <c r="AA49" s="222">
        <f>SUM(AA41:AA48)</f>
        <v>56480350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2554473</v>
      </c>
      <c r="D51" s="129">
        <f t="shared" si="10"/>
        <v>0</v>
      </c>
      <c r="E51" s="54">
        <f t="shared" si="10"/>
        <v>3177737</v>
      </c>
      <c r="F51" s="54">
        <f t="shared" si="10"/>
        <v>3177737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794434</v>
      </c>
      <c r="Y51" s="54">
        <f t="shared" si="10"/>
        <v>-794434</v>
      </c>
      <c r="Z51" s="184">
        <f>+IF(X51&lt;&gt;0,+(Y51/X51)*100,0)</f>
        <v>-100</v>
      </c>
      <c r="AA51" s="130">
        <f>SUM(AA57:AA61)</f>
        <v>3177737</v>
      </c>
    </row>
    <row r="52" spans="1:27" ht="13.5">
      <c r="A52" s="310" t="s">
        <v>204</v>
      </c>
      <c r="B52" s="142"/>
      <c r="C52" s="62">
        <v>587486</v>
      </c>
      <c r="D52" s="156"/>
      <c r="E52" s="60">
        <v>610000</v>
      </c>
      <c r="F52" s="60">
        <v>610000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152500</v>
      </c>
      <c r="Y52" s="60">
        <v>-152500</v>
      </c>
      <c r="Z52" s="140">
        <v>-100</v>
      </c>
      <c r="AA52" s="155">
        <v>610000</v>
      </c>
    </row>
    <row r="53" spans="1:27" ht="13.5">
      <c r="A53" s="310" t="s">
        <v>205</v>
      </c>
      <c r="B53" s="142"/>
      <c r="C53" s="62"/>
      <c r="D53" s="156"/>
      <c r="E53" s="60">
        <v>495000</v>
      </c>
      <c r="F53" s="60">
        <v>495000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123750</v>
      </c>
      <c r="Y53" s="60">
        <v>-123750</v>
      </c>
      <c r="Z53" s="140">
        <v>-100</v>
      </c>
      <c r="AA53" s="155">
        <v>495000</v>
      </c>
    </row>
    <row r="54" spans="1:27" ht="13.5">
      <c r="A54" s="310" t="s">
        <v>206</v>
      </c>
      <c r="B54" s="142"/>
      <c r="C54" s="62"/>
      <c r="D54" s="156"/>
      <c r="E54" s="60">
        <v>4029</v>
      </c>
      <c r="F54" s="60">
        <v>4029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1007</v>
      </c>
      <c r="Y54" s="60">
        <v>-1007</v>
      </c>
      <c r="Z54" s="140">
        <v>-100</v>
      </c>
      <c r="AA54" s="155">
        <v>4029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71057</v>
      </c>
      <c r="D56" s="156"/>
      <c r="E56" s="60">
        <v>40000</v>
      </c>
      <c r="F56" s="60">
        <v>40000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10000</v>
      </c>
      <c r="Y56" s="60">
        <v>-10000</v>
      </c>
      <c r="Z56" s="140">
        <v>-100</v>
      </c>
      <c r="AA56" s="155">
        <v>40000</v>
      </c>
    </row>
    <row r="57" spans="1:27" ht="13.5">
      <c r="A57" s="138" t="s">
        <v>209</v>
      </c>
      <c r="B57" s="142"/>
      <c r="C57" s="293">
        <f aca="true" t="shared" si="11" ref="C57:Y57">SUM(C52:C56)</f>
        <v>658543</v>
      </c>
      <c r="D57" s="294">
        <f t="shared" si="11"/>
        <v>0</v>
      </c>
      <c r="E57" s="295">
        <f t="shared" si="11"/>
        <v>1149029</v>
      </c>
      <c r="F57" s="295">
        <f t="shared" si="11"/>
        <v>1149029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287257</v>
      </c>
      <c r="Y57" s="295">
        <f t="shared" si="11"/>
        <v>-287257</v>
      </c>
      <c r="Z57" s="296">
        <f>+IF(X57&lt;&gt;0,+(Y57/X57)*100,0)</f>
        <v>-100</v>
      </c>
      <c r="AA57" s="297">
        <f>SUM(AA52:AA56)</f>
        <v>1149029</v>
      </c>
    </row>
    <row r="58" spans="1:27" ht="13.5">
      <c r="A58" s="311" t="s">
        <v>210</v>
      </c>
      <c r="B58" s="136"/>
      <c r="C58" s="62">
        <v>377546</v>
      </c>
      <c r="D58" s="156"/>
      <c r="E58" s="60">
        <v>73183</v>
      </c>
      <c r="F58" s="60">
        <v>73183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18296</v>
      </c>
      <c r="Y58" s="60">
        <v>-18296</v>
      </c>
      <c r="Z58" s="140">
        <v>-100</v>
      </c>
      <c r="AA58" s="155">
        <v>73183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1518384</v>
      </c>
      <c r="D61" s="156"/>
      <c r="E61" s="60">
        <v>1955525</v>
      </c>
      <c r="F61" s="60">
        <v>1955525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488881</v>
      </c>
      <c r="Y61" s="60">
        <v>-488881</v>
      </c>
      <c r="Z61" s="140">
        <v>-100</v>
      </c>
      <c r="AA61" s="155">
        <v>1955525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106139</v>
      </c>
      <c r="H68" s="60">
        <v>409021</v>
      </c>
      <c r="I68" s="60">
        <v>96146</v>
      </c>
      <c r="J68" s="60">
        <v>611306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611306</v>
      </c>
      <c r="X68" s="60"/>
      <c r="Y68" s="60">
        <v>611306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106139</v>
      </c>
      <c r="H69" s="220">
        <f t="shared" si="12"/>
        <v>409021</v>
      </c>
      <c r="I69" s="220">
        <f t="shared" si="12"/>
        <v>96146</v>
      </c>
      <c r="J69" s="220">
        <f t="shared" si="12"/>
        <v>611306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611306</v>
      </c>
      <c r="X69" s="220">
        <f t="shared" si="12"/>
        <v>0</v>
      </c>
      <c r="Y69" s="220">
        <f t="shared" si="12"/>
        <v>611306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10250310</v>
      </c>
      <c r="D5" s="357">
        <f t="shared" si="0"/>
        <v>0</v>
      </c>
      <c r="E5" s="356">
        <f t="shared" si="0"/>
        <v>26212400</v>
      </c>
      <c r="F5" s="358">
        <f t="shared" si="0"/>
        <v>26212400</v>
      </c>
      <c r="G5" s="358">
        <f t="shared" si="0"/>
        <v>1150982</v>
      </c>
      <c r="H5" s="356">
        <f t="shared" si="0"/>
        <v>1531605</v>
      </c>
      <c r="I5" s="356">
        <f t="shared" si="0"/>
        <v>2590458</v>
      </c>
      <c r="J5" s="358">
        <f t="shared" si="0"/>
        <v>5273045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5273045</v>
      </c>
      <c r="X5" s="356">
        <f t="shared" si="0"/>
        <v>6553100</v>
      </c>
      <c r="Y5" s="358">
        <f t="shared" si="0"/>
        <v>-1280055</v>
      </c>
      <c r="Z5" s="359">
        <f>+IF(X5&lt;&gt;0,+(Y5/X5)*100,0)</f>
        <v>-19.533579527246648</v>
      </c>
      <c r="AA5" s="360">
        <f>+AA6+AA8+AA11+AA13+AA15</f>
        <v>26212400</v>
      </c>
    </row>
    <row r="6" spans="1:27" ht="13.5">
      <c r="A6" s="361" t="s">
        <v>204</v>
      </c>
      <c r="B6" s="142"/>
      <c r="C6" s="60">
        <f>+C7</f>
        <v>8494936</v>
      </c>
      <c r="D6" s="340">
        <f aca="true" t="shared" si="1" ref="D6:AA6">+D7</f>
        <v>0</v>
      </c>
      <c r="E6" s="60">
        <f t="shared" si="1"/>
        <v>19554224</v>
      </c>
      <c r="F6" s="59">
        <f t="shared" si="1"/>
        <v>19554224</v>
      </c>
      <c r="G6" s="59">
        <f t="shared" si="1"/>
        <v>732649</v>
      </c>
      <c r="H6" s="60">
        <f t="shared" si="1"/>
        <v>1305385</v>
      </c>
      <c r="I6" s="60">
        <f t="shared" si="1"/>
        <v>2385180</v>
      </c>
      <c r="J6" s="59">
        <f t="shared" si="1"/>
        <v>4423214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4423214</v>
      </c>
      <c r="X6" s="60">
        <f t="shared" si="1"/>
        <v>4888556</v>
      </c>
      <c r="Y6" s="59">
        <f t="shared" si="1"/>
        <v>-465342</v>
      </c>
      <c r="Z6" s="61">
        <f>+IF(X6&lt;&gt;0,+(Y6/X6)*100,0)</f>
        <v>-9.519007248766302</v>
      </c>
      <c r="AA6" s="62">
        <f t="shared" si="1"/>
        <v>19554224</v>
      </c>
    </row>
    <row r="7" spans="1:27" ht="13.5">
      <c r="A7" s="291" t="s">
        <v>228</v>
      </c>
      <c r="B7" s="142"/>
      <c r="C7" s="60">
        <v>8494936</v>
      </c>
      <c r="D7" s="340"/>
      <c r="E7" s="60">
        <v>19554224</v>
      </c>
      <c r="F7" s="59">
        <v>19554224</v>
      </c>
      <c r="G7" s="59">
        <v>732649</v>
      </c>
      <c r="H7" s="60">
        <v>1305385</v>
      </c>
      <c r="I7" s="60">
        <v>2385180</v>
      </c>
      <c r="J7" s="59">
        <v>4423214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4423214</v>
      </c>
      <c r="X7" s="60">
        <v>4888556</v>
      </c>
      <c r="Y7" s="59">
        <v>-465342</v>
      </c>
      <c r="Z7" s="61">
        <v>-9.52</v>
      </c>
      <c r="AA7" s="62">
        <v>19554224</v>
      </c>
    </row>
    <row r="8" spans="1:27" ht="13.5">
      <c r="A8" s="361" t="s">
        <v>205</v>
      </c>
      <c r="B8" s="142"/>
      <c r="C8" s="60">
        <f aca="true" t="shared" si="2" ref="C8:Y8">SUM(C9:C10)</f>
        <v>727896</v>
      </c>
      <c r="D8" s="340">
        <f t="shared" si="2"/>
        <v>0</v>
      </c>
      <c r="E8" s="60">
        <f t="shared" si="2"/>
        <v>4908176</v>
      </c>
      <c r="F8" s="59">
        <f t="shared" si="2"/>
        <v>4908176</v>
      </c>
      <c r="G8" s="59">
        <f t="shared" si="2"/>
        <v>649</v>
      </c>
      <c r="H8" s="60">
        <f t="shared" si="2"/>
        <v>55143</v>
      </c>
      <c r="I8" s="60">
        <f t="shared" si="2"/>
        <v>22627</v>
      </c>
      <c r="J8" s="59">
        <f t="shared" si="2"/>
        <v>78419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78419</v>
      </c>
      <c r="X8" s="60">
        <f t="shared" si="2"/>
        <v>1227044</v>
      </c>
      <c r="Y8" s="59">
        <f t="shared" si="2"/>
        <v>-1148625</v>
      </c>
      <c r="Z8" s="61">
        <f>+IF(X8&lt;&gt;0,+(Y8/X8)*100,0)</f>
        <v>-93.60911263165788</v>
      </c>
      <c r="AA8" s="62">
        <f>SUM(AA9:AA10)</f>
        <v>4908176</v>
      </c>
    </row>
    <row r="9" spans="1:27" ht="13.5">
      <c r="A9" s="291" t="s">
        <v>229</v>
      </c>
      <c r="B9" s="142"/>
      <c r="C9" s="60">
        <v>727896</v>
      </c>
      <c r="D9" s="340"/>
      <c r="E9" s="60">
        <v>3400000</v>
      </c>
      <c r="F9" s="59">
        <v>3400000</v>
      </c>
      <c r="G9" s="59">
        <v>649</v>
      </c>
      <c r="H9" s="60">
        <v>55143</v>
      </c>
      <c r="I9" s="60">
        <v>22627</v>
      </c>
      <c r="J9" s="59">
        <v>78419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78419</v>
      </c>
      <c r="X9" s="60">
        <v>850000</v>
      </c>
      <c r="Y9" s="59">
        <v>-771581</v>
      </c>
      <c r="Z9" s="61">
        <v>-90.77</v>
      </c>
      <c r="AA9" s="62">
        <v>3400000</v>
      </c>
    </row>
    <row r="10" spans="1:27" ht="13.5">
      <c r="A10" s="291" t="s">
        <v>230</v>
      </c>
      <c r="B10" s="142"/>
      <c r="C10" s="60"/>
      <c r="D10" s="340"/>
      <c r="E10" s="60">
        <v>1508176</v>
      </c>
      <c r="F10" s="59">
        <v>1508176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377044</v>
      </c>
      <c r="Y10" s="59">
        <v>-377044</v>
      </c>
      <c r="Z10" s="61">
        <v>-100</v>
      </c>
      <c r="AA10" s="62">
        <v>1508176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1027478</v>
      </c>
      <c r="D15" s="340">
        <f t="shared" si="5"/>
        <v>0</v>
      </c>
      <c r="E15" s="60">
        <f t="shared" si="5"/>
        <v>1750000</v>
      </c>
      <c r="F15" s="59">
        <f t="shared" si="5"/>
        <v>1750000</v>
      </c>
      <c r="G15" s="59">
        <f t="shared" si="5"/>
        <v>417684</v>
      </c>
      <c r="H15" s="60">
        <f t="shared" si="5"/>
        <v>171077</v>
      </c>
      <c r="I15" s="60">
        <f t="shared" si="5"/>
        <v>182651</v>
      </c>
      <c r="J15" s="59">
        <f t="shared" si="5"/>
        <v>771412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771412</v>
      </c>
      <c r="X15" s="60">
        <f t="shared" si="5"/>
        <v>437500</v>
      </c>
      <c r="Y15" s="59">
        <f t="shared" si="5"/>
        <v>333912</v>
      </c>
      <c r="Z15" s="61">
        <f>+IF(X15&lt;&gt;0,+(Y15/X15)*100,0)</f>
        <v>76.32274285714286</v>
      </c>
      <c r="AA15" s="62">
        <f>SUM(AA16:AA20)</f>
        <v>1750000</v>
      </c>
    </row>
    <row r="16" spans="1:27" ht="13.5">
      <c r="A16" s="291" t="s">
        <v>233</v>
      </c>
      <c r="B16" s="300"/>
      <c r="C16" s="60"/>
      <c r="D16" s="340"/>
      <c r="E16" s="60">
        <v>1750000</v>
      </c>
      <c r="F16" s="59">
        <v>1750000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437500</v>
      </c>
      <c r="Y16" s="59">
        <v>-437500</v>
      </c>
      <c r="Z16" s="61">
        <v>-100</v>
      </c>
      <c r="AA16" s="62">
        <v>1750000</v>
      </c>
    </row>
    <row r="17" spans="1:27" ht="13.5">
      <c r="A17" s="291" t="s">
        <v>234</v>
      </c>
      <c r="B17" s="136"/>
      <c r="C17" s="60">
        <v>1027478</v>
      </c>
      <c r="D17" s="340"/>
      <c r="E17" s="60"/>
      <c r="F17" s="59"/>
      <c r="G17" s="59">
        <v>417684</v>
      </c>
      <c r="H17" s="60">
        <v>171077</v>
      </c>
      <c r="I17" s="60">
        <v>182651</v>
      </c>
      <c r="J17" s="59">
        <v>771412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771412</v>
      </c>
      <c r="X17" s="60"/>
      <c r="Y17" s="59">
        <v>771412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5020678</v>
      </c>
      <c r="D22" s="344">
        <f t="shared" si="6"/>
        <v>0</v>
      </c>
      <c r="E22" s="343">
        <f t="shared" si="6"/>
        <v>10442950</v>
      </c>
      <c r="F22" s="345">
        <f t="shared" si="6"/>
        <v>10442950</v>
      </c>
      <c r="G22" s="345">
        <f t="shared" si="6"/>
        <v>278106</v>
      </c>
      <c r="H22" s="343">
        <f t="shared" si="6"/>
        <v>699853</v>
      </c>
      <c r="I22" s="343">
        <f t="shared" si="6"/>
        <v>226935</v>
      </c>
      <c r="J22" s="345">
        <f t="shared" si="6"/>
        <v>1204894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1204894</v>
      </c>
      <c r="X22" s="343">
        <f t="shared" si="6"/>
        <v>2610738</v>
      </c>
      <c r="Y22" s="345">
        <f t="shared" si="6"/>
        <v>-1405844</v>
      </c>
      <c r="Z22" s="336">
        <f>+IF(X22&lt;&gt;0,+(Y22/X22)*100,0)</f>
        <v>-53.84852865358377</v>
      </c>
      <c r="AA22" s="350">
        <f>SUM(AA23:AA32)</f>
        <v>10442950</v>
      </c>
    </row>
    <row r="23" spans="1:27" ht="13.5">
      <c r="A23" s="361" t="s">
        <v>236</v>
      </c>
      <c r="B23" s="142"/>
      <c r="C23" s="60"/>
      <c r="D23" s="340"/>
      <c r="E23" s="60">
        <v>500000</v>
      </c>
      <c r="F23" s="59">
        <v>500000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125000</v>
      </c>
      <c r="Y23" s="59">
        <v>-125000</v>
      </c>
      <c r="Z23" s="61">
        <v>-100</v>
      </c>
      <c r="AA23" s="62">
        <v>500000</v>
      </c>
    </row>
    <row r="24" spans="1:27" ht="13.5">
      <c r="A24" s="361" t="s">
        <v>237</v>
      </c>
      <c r="B24" s="142"/>
      <c r="C24" s="60">
        <v>2780560</v>
      </c>
      <c r="D24" s="340"/>
      <c r="E24" s="60">
        <v>4792950</v>
      </c>
      <c r="F24" s="59">
        <v>4792950</v>
      </c>
      <c r="G24" s="59">
        <v>278106</v>
      </c>
      <c r="H24" s="60">
        <v>253613</v>
      </c>
      <c r="I24" s="60">
        <v>44131</v>
      </c>
      <c r="J24" s="59">
        <v>575850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575850</v>
      </c>
      <c r="X24" s="60">
        <v>1198238</v>
      </c>
      <c r="Y24" s="59">
        <v>-622388</v>
      </c>
      <c r="Z24" s="61">
        <v>-51.94</v>
      </c>
      <c r="AA24" s="62">
        <v>4792950</v>
      </c>
    </row>
    <row r="25" spans="1:27" ht="13.5">
      <c r="A25" s="361" t="s">
        <v>238</v>
      </c>
      <c r="B25" s="142"/>
      <c r="C25" s="60">
        <v>1954286</v>
      </c>
      <c r="D25" s="340"/>
      <c r="E25" s="60">
        <v>2850000</v>
      </c>
      <c r="F25" s="59">
        <v>2850000</v>
      </c>
      <c r="G25" s="59"/>
      <c r="H25" s="60">
        <v>314876</v>
      </c>
      <c r="I25" s="60">
        <v>182804</v>
      </c>
      <c r="J25" s="59">
        <v>497680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497680</v>
      </c>
      <c r="X25" s="60">
        <v>712500</v>
      </c>
      <c r="Y25" s="59">
        <v>-214820</v>
      </c>
      <c r="Z25" s="61">
        <v>-30.15</v>
      </c>
      <c r="AA25" s="62">
        <v>2850000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285832</v>
      </c>
      <c r="D32" s="340"/>
      <c r="E32" s="60">
        <v>2300000</v>
      </c>
      <c r="F32" s="59">
        <v>2300000</v>
      </c>
      <c r="G32" s="59"/>
      <c r="H32" s="60">
        <v>131364</v>
      </c>
      <c r="I32" s="60"/>
      <c r="J32" s="59">
        <v>131364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131364</v>
      </c>
      <c r="X32" s="60">
        <v>575000</v>
      </c>
      <c r="Y32" s="59">
        <v>-443636</v>
      </c>
      <c r="Z32" s="61">
        <v>-77.15</v>
      </c>
      <c r="AA32" s="62">
        <v>2300000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21101368</v>
      </c>
      <c r="D40" s="344">
        <f t="shared" si="9"/>
        <v>0</v>
      </c>
      <c r="E40" s="343">
        <f t="shared" si="9"/>
        <v>16325000</v>
      </c>
      <c r="F40" s="345">
        <f t="shared" si="9"/>
        <v>16325000</v>
      </c>
      <c r="G40" s="345">
        <f t="shared" si="9"/>
        <v>291439</v>
      </c>
      <c r="H40" s="343">
        <f t="shared" si="9"/>
        <v>342260</v>
      </c>
      <c r="I40" s="343">
        <f t="shared" si="9"/>
        <v>520950</v>
      </c>
      <c r="J40" s="345">
        <f t="shared" si="9"/>
        <v>1154649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1154649</v>
      </c>
      <c r="X40" s="343">
        <f t="shared" si="9"/>
        <v>4081250</v>
      </c>
      <c r="Y40" s="345">
        <f t="shared" si="9"/>
        <v>-2926601</v>
      </c>
      <c r="Z40" s="336">
        <f>+IF(X40&lt;&gt;0,+(Y40/X40)*100,0)</f>
        <v>-71.7084471669219</v>
      </c>
      <c r="AA40" s="350">
        <f>SUM(AA41:AA49)</f>
        <v>16325000</v>
      </c>
    </row>
    <row r="41" spans="1:27" ht="13.5">
      <c r="A41" s="361" t="s">
        <v>247</v>
      </c>
      <c r="B41" s="142"/>
      <c r="C41" s="362">
        <v>9677935</v>
      </c>
      <c r="D41" s="363"/>
      <c r="E41" s="362">
        <v>8500000</v>
      </c>
      <c r="F41" s="364">
        <v>8500000</v>
      </c>
      <c r="G41" s="364">
        <v>762</v>
      </c>
      <c r="H41" s="362"/>
      <c r="I41" s="362"/>
      <c r="J41" s="364">
        <v>762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762</v>
      </c>
      <c r="X41" s="362">
        <v>2125000</v>
      </c>
      <c r="Y41" s="364">
        <v>-2124238</v>
      </c>
      <c r="Z41" s="365">
        <v>-99.96</v>
      </c>
      <c r="AA41" s="366">
        <v>8500000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643196</v>
      </c>
      <c r="D43" s="369"/>
      <c r="E43" s="305">
        <v>60000</v>
      </c>
      <c r="F43" s="370">
        <v>60000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</v>
      </c>
      <c r="Y43" s="370">
        <v>-15000</v>
      </c>
      <c r="Z43" s="371">
        <v>-100</v>
      </c>
      <c r="AA43" s="303">
        <v>60000</v>
      </c>
    </row>
    <row r="44" spans="1:27" ht="13.5">
      <c r="A44" s="361" t="s">
        <v>250</v>
      </c>
      <c r="B44" s="136"/>
      <c r="C44" s="60">
        <v>1411585</v>
      </c>
      <c r="D44" s="368"/>
      <c r="E44" s="54">
        <v>2665000</v>
      </c>
      <c r="F44" s="53">
        <v>2665000</v>
      </c>
      <c r="G44" s="53"/>
      <c r="H44" s="54">
        <v>27987</v>
      </c>
      <c r="I44" s="54">
        <v>4712</v>
      </c>
      <c r="J44" s="53">
        <v>32699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32699</v>
      </c>
      <c r="X44" s="54">
        <v>666250</v>
      </c>
      <c r="Y44" s="53">
        <v>-633551</v>
      </c>
      <c r="Z44" s="94">
        <v>-95.09</v>
      </c>
      <c r="AA44" s="95">
        <v>2665000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4000000</v>
      </c>
      <c r="F47" s="53">
        <v>4000000</v>
      </c>
      <c r="G47" s="53"/>
      <c r="H47" s="54">
        <v>255613</v>
      </c>
      <c r="I47" s="54">
        <v>372503</v>
      </c>
      <c r="J47" s="53">
        <v>628116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628116</v>
      </c>
      <c r="X47" s="54">
        <v>1000000</v>
      </c>
      <c r="Y47" s="53">
        <v>-371884</v>
      </c>
      <c r="Z47" s="94">
        <v>-37.19</v>
      </c>
      <c r="AA47" s="95">
        <v>4000000</v>
      </c>
    </row>
    <row r="48" spans="1:27" ht="13.5">
      <c r="A48" s="361" t="s">
        <v>254</v>
      </c>
      <c r="B48" s="136"/>
      <c r="C48" s="60">
        <v>9368652</v>
      </c>
      <c r="D48" s="368"/>
      <c r="E48" s="54">
        <v>1100000</v>
      </c>
      <c r="F48" s="53">
        <v>1100000</v>
      </c>
      <c r="G48" s="53">
        <v>290677</v>
      </c>
      <c r="H48" s="54">
        <v>58660</v>
      </c>
      <c r="I48" s="54">
        <v>143735</v>
      </c>
      <c r="J48" s="53">
        <v>493072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493072</v>
      </c>
      <c r="X48" s="54">
        <v>275000</v>
      </c>
      <c r="Y48" s="53">
        <v>218072</v>
      </c>
      <c r="Z48" s="94">
        <v>79.3</v>
      </c>
      <c r="AA48" s="95">
        <v>1100000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36372356</v>
      </c>
      <c r="D60" s="346">
        <f t="shared" si="14"/>
        <v>0</v>
      </c>
      <c r="E60" s="219">
        <f t="shared" si="14"/>
        <v>52980350</v>
      </c>
      <c r="F60" s="264">
        <f t="shared" si="14"/>
        <v>52980350</v>
      </c>
      <c r="G60" s="264">
        <f t="shared" si="14"/>
        <v>1720527</v>
      </c>
      <c r="H60" s="219">
        <f t="shared" si="14"/>
        <v>2573718</v>
      </c>
      <c r="I60" s="219">
        <f t="shared" si="14"/>
        <v>3338343</v>
      </c>
      <c r="J60" s="264">
        <f t="shared" si="14"/>
        <v>7632588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7632588</v>
      </c>
      <c r="X60" s="219">
        <f t="shared" si="14"/>
        <v>13245088</v>
      </c>
      <c r="Y60" s="264">
        <f t="shared" si="14"/>
        <v>-5612500</v>
      </c>
      <c r="Z60" s="337">
        <f>+IF(X60&lt;&gt;0,+(Y60/X60)*100,0)</f>
        <v>-42.37419940131768</v>
      </c>
      <c r="AA60" s="232">
        <f>+AA57+AA54+AA51+AA40+AA37+AA34+AA22+AA5</f>
        <v>52980350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438596</v>
      </c>
      <c r="D22" s="344">
        <f t="shared" si="6"/>
        <v>0</v>
      </c>
      <c r="E22" s="343">
        <f t="shared" si="6"/>
        <v>2100000</v>
      </c>
      <c r="F22" s="345">
        <f t="shared" si="6"/>
        <v>2100000</v>
      </c>
      <c r="G22" s="345">
        <f t="shared" si="6"/>
        <v>33667</v>
      </c>
      <c r="H22" s="343">
        <f t="shared" si="6"/>
        <v>0</v>
      </c>
      <c r="I22" s="343">
        <f t="shared" si="6"/>
        <v>0</v>
      </c>
      <c r="J22" s="345">
        <f t="shared" si="6"/>
        <v>33667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33667</v>
      </c>
      <c r="X22" s="343">
        <f t="shared" si="6"/>
        <v>525000</v>
      </c>
      <c r="Y22" s="345">
        <f t="shared" si="6"/>
        <v>-491333</v>
      </c>
      <c r="Z22" s="336">
        <f>+IF(X22&lt;&gt;0,+(Y22/X22)*100,0)</f>
        <v>-93.58723809523809</v>
      </c>
      <c r="AA22" s="350">
        <f>SUM(AA23:AA32)</f>
        <v>2100000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438596</v>
      </c>
      <c r="D25" s="340"/>
      <c r="E25" s="60">
        <v>2100000</v>
      </c>
      <c r="F25" s="59">
        <v>2100000</v>
      </c>
      <c r="G25" s="59">
        <v>33667</v>
      </c>
      <c r="H25" s="60"/>
      <c r="I25" s="60"/>
      <c r="J25" s="59">
        <v>33667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33667</v>
      </c>
      <c r="X25" s="60">
        <v>525000</v>
      </c>
      <c r="Y25" s="59">
        <v>-491333</v>
      </c>
      <c r="Z25" s="61">
        <v>-93.59</v>
      </c>
      <c r="AA25" s="62">
        <v>2100000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854308</v>
      </c>
      <c r="D40" s="344">
        <f t="shared" si="9"/>
        <v>0</v>
      </c>
      <c r="E40" s="343">
        <f t="shared" si="9"/>
        <v>1400000</v>
      </c>
      <c r="F40" s="345">
        <f t="shared" si="9"/>
        <v>1400000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350000</v>
      </c>
      <c r="Y40" s="345">
        <f t="shared" si="9"/>
        <v>-350000</v>
      </c>
      <c r="Z40" s="336">
        <f>+IF(X40&lt;&gt;0,+(Y40/X40)*100,0)</f>
        <v>-100</v>
      </c>
      <c r="AA40" s="350">
        <f>SUM(AA41:AA49)</f>
        <v>1400000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854308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1400000</v>
      </c>
      <c r="F49" s="53">
        <v>1400000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350000</v>
      </c>
      <c r="Y49" s="53">
        <v>-350000</v>
      </c>
      <c r="Z49" s="94">
        <v>-100</v>
      </c>
      <c r="AA49" s="95">
        <v>1400000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1292904</v>
      </c>
      <c r="D60" s="346">
        <f t="shared" si="14"/>
        <v>0</v>
      </c>
      <c r="E60" s="219">
        <f t="shared" si="14"/>
        <v>3500000</v>
      </c>
      <c r="F60" s="264">
        <f t="shared" si="14"/>
        <v>3500000</v>
      </c>
      <c r="G60" s="264">
        <f t="shared" si="14"/>
        <v>33667</v>
      </c>
      <c r="H60" s="219">
        <f t="shared" si="14"/>
        <v>0</v>
      </c>
      <c r="I60" s="219">
        <f t="shared" si="14"/>
        <v>0</v>
      </c>
      <c r="J60" s="264">
        <f t="shared" si="14"/>
        <v>33667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33667</v>
      </c>
      <c r="X60" s="219">
        <f t="shared" si="14"/>
        <v>875000</v>
      </c>
      <c r="Y60" s="264">
        <f t="shared" si="14"/>
        <v>-841333</v>
      </c>
      <c r="Z60" s="337">
        <f>+IF(X60&lt;&gt;0,+(Y60/X60)*100,0)</f>
        <v>-96.15234285714286</v>
      </c>
      <c r="AA60" s="232">
        <f>+AA57+AA54+AA51+AA40+AA37+AA34+AA22+AA5</f>
        <v>3500000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2013-11-05T07:58:05Z</dcterms:created>
  <dcterms:modified xsi:type="dcterms:W3CDTF">2013-11-05T07:58:09Z</dcterms:modified>
  <cp:category/>
  <cp:version/>
  <cp:contentType/>
  <cp:contentStatus/>
</cp:coreProperties>
</file>