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<sst xmlns="http://schemas.openxmlformats.org/spreadsheetml/2006/main" count="855" uniqueCount="302">
  <si>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Maletswai(EC143)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</si>
  <si>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</si>
  <si>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</si>
  <si>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</si>
  <si>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</si>
  <si>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</si>
  <si>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</si>
  <si>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</si>
  <si>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</si>
  <si>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</si>
  <si>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</si>
  <si>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</si>
  <si>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</si>
  <si>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</si>
  <si>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</si>
  <si>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</si>
  <si>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</si>
  <si>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</si>
  <si>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</si>
  <si>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</si>
  <si>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</si>
  <si>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</si>
  <si>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</si>
  <si>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</si>
  <si>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</si>
  <si>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</si>
  <si>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</si>
  <si>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</si>
  <si>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</si>
  <si>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</si>
  <si>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</si>
  <si>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</si>
  <si>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</si>
  <si>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</si>
  <si>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</si>
  <si>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</si>
  <si>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</si>
  <si>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</si>
  <si>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</si>
  <si>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</si>
  <si>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</si>
  <si>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</si>
  <si>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</si>
  <si>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</si>
  <si>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</si>
  <si>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</si>
  <si>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</si>
  <si>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</si>
  <si>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</si>
  <si>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</si>
  <si>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</si>
  <si>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</si>
  <si>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</si>
  <si>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</si>
  <si>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</si>
  <si>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</si>
  <si>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</si>
  <si>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</si>
  <si>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</si>
  <si>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</si>
  <si>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</si>
  <si>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</si>
  <si>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</si>
  <si>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</si>
  <si>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</si>
  <si>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</si>
  <si>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</si>
  <si>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</si>
  <si>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</si>
  <si>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</si>
  <si>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Maletswai(EC143)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</si>
  <si>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</si>
  <si>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</si>
  <si>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</si>
  <si>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</si>
  <si>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</si>
  <si>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</si>
  <si>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</si>
  <si>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</si>
  <si>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</si>
  <si>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</si>
  <si>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</si>
  <si>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</si>
  <si>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</si>
  <si>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</si>
  <si>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</si>
  <si>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</si>
  <si>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</si>
  <si>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</si>
  <si>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</si>
  <si>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</si>
  <si>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</si>
  <si>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</si>
  <si>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</si>
  <si>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</si>
  <si>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</si>
  <si>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</si>
  <si>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</si>
  <si>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</si>
  <si>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</si>
  <si>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Maletswai(EC143)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</si>
  <si>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</si>
  <si>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</si>
  <si>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</si>
  <si>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</si>
  <si>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</si>
  <si>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</si>
  <si>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</si>
  <si>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</si>
  <si>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</si>
  <si>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</si>
  <si>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</si>
  <si>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</si>
  <si>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</si>
  <si>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</si>
  <si>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</si>
  <si>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</si>
  <si>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</si>
  <si>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</si>
  <si>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</si>
  <si>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</si>
  <si>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</si>
  <si>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</si>
  <si>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</si>
  <si>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</si>
  <si>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</si>
  <si>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</si>
  <si>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</si>
  <si>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</si>
  <si>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Maletswai(EC143)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</si>
  <si>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</si>
  <si>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</si>
  <si>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</si>
  <si>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</si>
  <si>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</si>
  <si>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</si>
  <si>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</si>
  <si>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</si>
  <si>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</si>
  <si>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</si>
  <si>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Maletswai(EC143)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</si>
  <si>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</si>
  <si>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</si>
  <si>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</si>
  <si>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</si>
  <si>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</si>
  <si>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</si>
  <si>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</si>
  <si>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</si>
  <si>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</si>
  <si>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</si>
  <si>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</si>
  <si>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</si>
  <si>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</si>
  <si>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</si>
  <si>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</si>
  <si>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</si>
  <si>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</si>
  <si>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</si>
  <si>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</si>
  <si>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</si>
  <si>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</si>
  <si>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</si>
  <si>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</si>
  <si>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</si>
  <si>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</si>
  <si>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</si>
  <si>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</si>
  <si>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</si>
  <si>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</si>
  <si>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</si>
  <si>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</si>
  <si>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</si>
  <si>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</si>
  <si>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Maletswai(EC143)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</si>
  <si>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</si>
  <si>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</si>
  <si>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</si>
  <si>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</si>
  <si>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</si>
  <si>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</si>
  <si>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</si>
  <si>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</si>
  <si>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</si>
  <si>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</si>
  <si>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</si>
  <si>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</si>
  <si>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</si>
  <si>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</si>
  <si>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</si>
  <si>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</si>
  <si>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</si>
  <si>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</si>
  <si>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</si>
  <si>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</si>
  <si>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</si>
  <si>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</si>
  <si>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</si>
  <si>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</si>
  <si>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</si>
  <si>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</si>
  <si>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Maletswai(EC143)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</si>
  <si>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</si>
  <si>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</si>
  <si>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</si>
  <si>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</si>
  <si>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</si>
  <si>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</si>
  <si>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</si>
  <si>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</si>
  <si>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</si>
  <si>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</si>
  <si>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</si>
  <si>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</si>
  <si>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</si>
  <si>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</si>
  <si>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</si>
  <si>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</si>
  <si>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</si>
  <si>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</si>
  <si>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</si>
  <si>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</si>
  <si>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</si>
  <si>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</si>
  <si>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</si>
  <si>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</si>
  <si>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Maletswai(EC143)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</si>
  <si>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</si>
  <si>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</si>
  <si>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</si>
  <si>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</si>
  <si>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</si>
  <si>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</si>
  <si>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</si>
  <si>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</si>
  <si>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</si>
  <si>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</si>
  <si>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</si>
  <si>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</si>
  <si>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</si>
  <si>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</si>
  <si>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</si>
  <si>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</si>
  <si>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</si>
  <si>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</si>
  <si>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</si>
  <si>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</si>
  <si>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</si>
  <si>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</si>
  <si>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</si>
  <si>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</si>
  <si>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</si>
  <si>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</si>
  <si>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</si>
  <si>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</si>
  <si>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</si>
  <si>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</si>
  <si>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</si>
  <si>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</si>
  <si>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</si>
  <si>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</si>
  <si>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</si>
  <si>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Maletswai(EC143)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</si>
  <si>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</si>
  <si>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</si>
  <si>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Maletswai(EC143)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</si>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</sst>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13675391</v>
      </c>
      <c r="E5" s="60">
        <v>13675391</v>
      </c>
      <c r="F5" s="60">
        <v>11221022</v>
      </c>
      <c r="G5" s="60">
        <v>130794</v>
      </c>
      <c r="H5" s="60">
        <v>47574</v>
      </c>
      <c r="I5" s="60">
        <v>11399390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11399390</v>
      </c>
      <c r="W5" s="60">
        <v>3418848</v>
      </c>
      <c r="X5" s="60">
        <v>7980542</v>
      </c>
      <c r="Y5" s="61">
        <v>233.43</v>
      </c>
      <c r="Z5" s="62">
        <v>13675391</v>
      </c>
    </row>
    <row r="6" spans="1:26" ht="13.5">
      <c r="A6" s="58" t="s">
        <v>32</v>
      </c>
      <c r="B6" s="19">
        <v>0</v>
      </c>
      <c r="C6" s="19">
        <v>0</v>
      </c>
      <c r="D6" s="59">
        <v>60897908</v>
      </c>
      <c r="E6" s="60">
        <v>60897908</v>
      </c>
      <c r="F6" s="60">
        <v>5115692</v>
      </c>
      <c r="G6" s="60">
        <v>6481812</v>
      </c>
      <c r="H6" s="60">
        <v>4817828</v>
      </c>
      <c r="I6" s="60">
        <v>16415332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16415332</v>
      </c>
      <c r="W6" s="60">
        <v>15224477</v>
      </c>
      <c r="X6" s="60">
        <v>1190855</v>
      </c>
      <c r="Y6" s="61">
        <v>7.82</v>
      </c>
      <c r="Z6" s="62">
        <v>60897908</v>
      </c>
    </row>
    <row r="7" spans="1:26" ht="13.5">
      <c r="A7" s="58" t="s">
        <v>33</v>
      </c>
      <c r="B7" s="19">
        <v>0</v>
      </c>
      <c r="C7" s="19">
        <v>0</v>
      </c>
      <c r="D7" s="59">
        <v>159615</v>
      </c>
      <c r="E7" s="60">
        <v>159615</v>
      </c>
      <c r="F7" s="60">
        <v>18895</v>
      </c>
      <c r="G7" s="60">
        <v>26187</v>
      </c>
      <c r="H7" s="60">
        <v>11900</v>
      </c>
      <c r="I7" s="60">
        <v>56982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56982</v>
      </c>
      <c r="W7" s="60">
        <v>39904</v>
      </c>
      <c r="X7" s="60">
        <v>17078</v>
      </c>
      <c r="Y7" s="61">
        <v>42.8</v>
      </c>
      <c r="Z7" s="62">
        <v>159615</v>
      </c>
    </row>
    <row r="8" spans="1:26" ht="13.5">
      <c r="A8" s="58" t="s">
        <v>34</v>
      </c>
      <c r="B8" s="19">
        <v>0</v>
      </c>
      <c r="C8" s="19">
        <v>0</v>
      </c>
      <c r="D8" s="59">
        <v>29942100</v>
      </c>
      <c r="E8" s="60">
        <v>29942100</v>
      </c>
      <c r="F8" s="60">
        <v>8927000</v>
      </c>
      <c r="G8" s="60">
        <v>297344</v>
      </c>
      <c r="H8" s="60">
        <v>88211</v>
      </c>
      <c r="I8" s="60">
        <v>9312555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9312555</v>
      </c>
      <c r="W8" s="60">
        <v>7485525</v>
      </c>
      <c r="X8" s="60">
        <v>1827030</v>
      </c>
      <c r="Y8" s="61">
        <v>24.41</v>
      </c>
      <c r="Z8" s="62">
        <v>29942100</v>
      </c>
    </row>
    <row r="9" spans="1:26" ht="13.5">
      <c r="A9" s="58" t="s">
        <v>35</v>
      </c>
      <c r="B9" s="19">
        <v>0</v>
      </c>
      <c r="C9" s="19">
        <v>0</v>
      </c>
      <c r="D9" s="59">
        <v>16572553</v>
      </c>
      <c r="E9" s="60">
        <v>16572553</v>
      </c>
      <c r="F9" s="60">
        <v>860876</v>
      </c>
      <c r="G9" s="60">
        <v>1470350</v>
      </c>
      <c r="H9" s="60">
        <v>853448</v>
      </c>
      <c r="I9" s="60">
        <v>3184674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3184674</v>
      </c>
      <c r="W9" s="60">
        <v>4143138</v>
      </c>
      <c r="X9" s="60">
        <v>-958464</v>
      </c>
      <c r="Y9" s="61">
        <v>-23.13</v>
      </c>
      <c r="Z9" s="62">
        <v>16572553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121247567</v>
      </c>
      <c r="E10" s="66">
        <f t="shared" si="0"/>
        <v>121247567</v>
      </c>
      <c r="F10" s="66">
        <f t="shared" si="0"/>
        <v>26143485</v>
      </c>
      <c r="G10" s="66">
        <f t="shared" si="0"/>
        <v>8406487</v>
      </c>
      <c r="H10" s="66">
        <f t="shared" si="0"/>
        <v>5818961</v>
      </c>
      <c r="I10" s="66">
        <f t="shared" si="0"/>
        <v>40368933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40368933</v>
      </c>
      <c r="W10" s="66">
        <f t="shared" si="0"/>
        <v>30311892</v>
      </c>
      <c r="X10" s="66">
        <f t="shared" si="0"/>
        <v>10057041</v>
      </c>
      <c r="Y10" s="67">
        <f>+IF(W10&lt;&gt;0,(X10/W10)*100,0)</f>
        <v>33.17853270261058</v>
      </c>
      <c r="Z10" s="68">
        <f t="shared" si="0"/>
        <v>121247567</v>
      </c>
    </row>
    <row r="11" spans="1:26" ht="13.5">
      <c r="A11" s="58" t="s">
        <v>37</v>
      </c>
      <c r="B11" s="19">
        <v>0</v>
      </c>
      <c r="C11" s="19">
        <v>0</v>
      </c>
      <c r="D11" s="59">
        <v>45401301</v>
      </c>
      <c r="E11" s="60">
        <v>45401301</v>
      </c>
      <c r="F11" s="60">
        <v>3248953</v>
      </c>
      <c r="G11" s="60">
        <v>3326536</v>
      </c>
      <c r="H11" s="60">
        <v>3305276</v>
      </c>
      <c r="I11" s="60">
        <v>9880765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9880765</v>
      </c>
      <c r="W11" s="60">
        <v>11350325</v>
      </c>
      <c r="X11" s="60">
        <v>-1469560</v>
      </c>
      <c r="Y11" s="61">
        <v>-12.95</v>
      </c>
      <c r="Z11" s="62">
        <v>45401301</v>
      </c>
    </row>
    <row r="12" spans="1:26" ht="13.5">
      <c r="A12" s="58" t="s">
        <v>38</v>
      </c>
      <c r="B12" s="19">
        <v>0</v>
      </c>
      <c r="C12" s="19">
        <v>0</v>
      </c>
      <c r="D12" s="59">
        <v>3443064</v>
      </c>
      <c r="E12" s="60">
        <v>3443064</v>
      </c>
      <c r="F12" s="60">
        <v>256436</v>
      </c>
      <c r="G12" s="60">
        <v>236611</v>
      </c>
      <c r="H12" s="60">
        <v>222807</v>
      </c>
      <c r="I12" s="60">
        <v>715854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715854</v>
      </c>
      <c r="W12" s="60">
        <v>860766</v>
      </c>
      <c r="X12" s="60">
        <v>-144912</v>
      </c>
      <c r="Y12" s="61">
        <v>-16.84</v>
      </c>
      <c r="Z12" s="62">
        <v>3443064</v>
      </c>
    </row>
    <row r="13" spans="1:26" ht="13.5">
      <c r="A13" s="58" t="s">
        <v>278</v>
      </c>
      <c r="B13" s="19">
        <v>0</v>
      </c>
      <c r="C13" s="19">
        <v>0</v>
      </c>
      <c r="D13" s="59">
        <v>3467772</v>
      </c>
      <c r="E13" s="60">
        <v>3467772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866943</v>
      </c>
      <c r="X13" s="60">
        <v>-866943</v>
      </c>
      <c r="Y13" s="61">
        <v>-100</v>
      </c>
      <c r="Z13" s="62">
        <v>3467772</v>
      </c>
    </row>
    <row r="14" spans="1:26" ht="13.5">
      <c r="A14" s="58" t="s">
        <v>40</v>
      </c>
      <c r="B14" s="19">
        <v>0</v>
      </c>
      <c r="C14" s="19">
        <v>0</v>
      </c>
      <c r="D14" s="59">
        <v>614403</v>
      </c>
      <c r="E14" s="60">
        <v>614403</v>
      </c>
      <c r="F14" s="60">
        <v>28438</v>
      </c>
      <c r="G14" s="60">
        <v>28806</v>
      </c>
      <c r="H14" s="60">
        <v>133315</v>
      </c>
      <c r="I14" s="60">
        <v>190559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190559</v>
      </c>
      <c r="W14" s="60">
        <v>153601</v>
      </c>
      <c r="X14" s="60">
        <v>36958</v>
      </c>
      <c r="Y14" s="61">
        <v>24.06</v>
      </c>
      <c r="Z14" s="62">
        <v>614403</v>
      </c>
    </row>
    <row r="15" spans="1:26" ht="13.5">
      <c r="A15" s="58" t="s">
        <v>41</v>
      </c>
      <c r="B15" s="19">
        <v>0</v>
      </c>
      <c r="C15" s="19">
        <v>0</v>
      </c>
      <c r="D15" s="59">
        <v>41257561</v>
      </c>
      <c r="E15" s="60">
        <v>41257561</v>
      </c>
      <c r="F15" s="60">
        <v>1328888</v>
      </c>
      <c r="G15" s="60">
        <v>0</v>
      </c>
      <c r="H15" s="60">
        <v>5170944</v>
      </c>
      <c r="I15" s="60">
        <v>6499832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6499832</v>
      </c>
      <c r="W15" s="60">
        <v>10314390</v>
      </c>
      <c r="X15" s="60">
        <v>-3814558</v>
      </c>
      <c r="Y15" s="61">
        <v>-36.98</v>
      </c>
      <c r="Z15" s="62">
        <v>41257561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25804</v>
      </c>
      <c r="G16" s="60">
        <v>30956</v>
      </c>
      <c r="H16" s="60">
        <v>0</v>
      </c>
      <c r="I16" s="60">
        <v>56760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56760</v>
      </c>
      <c r="W16" s="60">
        <v>0</v>
      </c>
      <c r="X16" s="60">
        <v>56760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26349262</v>
      </c>
      <c r="E17" s="60">
        <v>26349262</v>
      </c>
      <c r="F17" s="60">
        <v>2116477</v>
      </c>
      <c r="G17" s="60">
        <v>2021048</v>
      </c>
      <c r="H17" s="60">
        <v>2242568</v>
      </c>
      <c r="I17" s="60">
        <v>6380093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6380093</v>
      </c>
      <c r="W17" s="60">
        <v>6587316</v>
      </c>
      <c r="X17" s="60">
        <v>-207223</v>
      </c>
      <c r="Y17" s="61">
        <v>-3.15</v>
      </c>
      <c r="Z17" s="62">
        <v>26349262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120533363</v>
      </c>
      <c r="E18" s="73">
        <f t="shared" si="1"/>
        <v>120533363</v>
      </c>
      <c r="F18" s="73">
        <f t="shared" si="1"/>
        <v>7004996</v>
      </c>
      <c r="G18" s="73">
        <f t="shared" si="1"/>
        <v>5643957</v>
      </c>
      <c r="H18" s="73">
        <f t="shared" si="1"/>
        <v>11074910</v>
      </c>
      <c r="I18" s="73">
        <f t="shared" si="1"/>
        <v>23723863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23723863</v>
      </c>
      <c r="W18" s="73">
        <f t="shared" si="1"/>
        <v>30133341</v>
      </c>
      <c r="X18" s="73">
        <f t="shared" si="1"/>
        <v>-6409478</v>
      </c>
      <c r="Y18" s="67">
        <f>+IF(W18&lt;&gt;0,(X18/W18)*100,0)</f>
        <v>-21.270386181207055</v>
      </c>
      <c r="Z18" s="74">
        <f t="shared" si="1"/>
        <v>120533363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714204</v>
      </c>
      <c r="E19" s="77">
        <f t="shared" si="2"/>
        <v>714204</v>
      </c>
      <c r="F19" s="77">
        <f t="shared" si="2"/>
        <v>19138489</v>
      </c>
      <c r="G19" s="77">
        <f t="shared" si="2"/>
        <v>2762530</v>
      </c>
      <c r="H19" s="77">
        <f t="shared" si="2"/>
        <v>-5255949</v>
      </c>
      <c r="I19" s="77">
        <f t="shared" si="2"/>
        <v>16645070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16645070</v>
      </c>
      <c r="W19" s="77">
        <f>IF(E10=E18,0,W10-W18)</f>
        <v>178551</v>
      </c>
      <c r="X19" s="77">
        <f t="shared" si="2"/>
        <v>16466519</v>
      </c>
      <c r="Y19" s="78">
        <f>+IF(W19&lt;&gt;0,(X19/W19)*100,0)</f>
        <v>9222.30567176885</v>
      </c>
      <c r="Z19" s="79">
        <f t="shared" si="2"/>
        <v>714204</v>
      </c>
    </row>
    <row r="20" spans="1:26" ht="13.5">
      <c r="A20" s="58" t="s">
        <v>46</v>
      </c>
      <c r="B20" s="19">
        <v>0</v>
      </c>
      <c r="C20" s="19">
        <v>0</v>
      </c>
      <c r="D20" s="59">
        <v>17875700</v>
      </c>
      <c r="E20" s="60">
        <v>17875700</v>
      </c>
      <c r="F20" s="60">
        <v>0</v>
      </c>
      <c r="G20" s="60">
        <v>1452575</v>
      </c>
      <c r="H20" s="60">
        <v>715757</v>
      </c>
      <c r="I20" s="60">
        <v>2168332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2168332</v>
      </c>
      <c r="W20" s="60">
        <v>4468925</v>
      </c>
      <c r="X20" s="60">
        <v>-2300593</v>
      </c>
      <c r="Y20" s="61">
        <v>-51.48</v>
      </c>
      <c r="Z20" s="62">
        <v>17875700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18589904</v>
      </c>
      <c r="E22" s="88">
        <f t="shared" si="3"/>
        <v>18589904</v>
      </c>
      <c r="F22" s="88">
        <f t="shared" si="3"/>
        <v>19138489</v>
      </c>
      <c r="G22" s="88">
        <f t="shared" si="3"/>
        <v>4215105</v>
      </c>
      <c r="H22" s="88">
        <f t="shared" si="3"/>
        <v>-4540192</v>
      </c>
      <c r="I22" s="88">
        <f t="shared" si="3"/>
        <v>18813402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18813402</v>
      </c>
      <c r="W22" s="88">
        <f t="shared" si="3"/>
        <v>4647476</v>
      </c>
      <c r="X22" s="88">
        <f t="shared" si="3"/>
        <v>14165926</v>
      </c>
      <c r="Y22" s="89">
        <f>+IF(W22&lt;&gt;0,(X22/W22)*100,0)</f>
        <v>304.8090189169347</v>
      </c>
      <c r="Z22" s="90">
        <f t="shared" si="3"/>
        <v>18589904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18589904</v>
      </c>
      <c r="E24" s="77">
        <f t="shared" si="4"/>
        <v>18589904</v>
      </c>
      <c r="F24" s="77">
        <f t="shared" si="4"/>
        <v>19138489</v>
      </c>
      <c r="G24" s="77">
        <f t="shared" si="4"/>
        <v>4215105</v>
      </c>
      <c r="H24" s="77">
        <f t="shared" si="4"/>
        <v>-4540192</v>
      </c>
      <c r="I24" s="77">
        <f t="shared" si="4"/>
        <v>18813402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18813402</v>
      </c>
      <c r="W24" s="77">
        <f t="shared" si="4"/>
        <v>4647476</v>
      </c>
      <c r="X24" s="77">
        <f t="shared" si="4"/>
        <v>14165926</v>
      </c>
      <c r="Y24" s="78">
        <f>+IF(W24&lt;&gt;0,(X24/W24)*100,0)</f>
        <v>304.8090189169347</v>
      </c>
      <c r="Z24" s="79">
        <f t="shared" si="4"/>
        <v>18589904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16746731</v>
      </c>
      <c r="C27" s="22">
        <v>0</v>
      </c>
      <c r="D27" s="99">
        <v>17950700</v>
      </c>
      <c r="E27" s="100">
        <v>17950700</v>
      </c>
      <c r="F27" s="100">
        <v>131377</v>
      </c>
      <c r="G27" s="100">
        <v>1260717</v>
      </c>
      <c r="H27" s="100">
        <v>792749</v>
      </c>
      <c r="I27" s="100">
        <v>2184843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2184843</v>
      </c>
      <c r="W27" s="100">
        <v>4487675</v>
      </c>
      <c r="X27" s="100">
        <v>-2302832</v>
      </c>
      <c r="Y27" s="101">
        <v>-51.31</v>
      </c>
      <c r="Z27" s="102">
        <v>17950700</v>
      </c>
    </row>
    <row r="28" spans="1:26" ht="13.5">
      <c r="A28" s="103" t="s">
        <v>46</v>
      </c>
      <c r="B28" s="19">
        <v>14198871</v>
      </c>
      <c r="C28" s="19">
        <v>0</v>
      </c>
      <c r="D28" s="59">
        <v>17875700</v>
      </c>
      <c r="E28" s="60">
        <v>17875700</v>
      </c>
      <c r="F28" s="60">
        <v>104610</v>
      </c>
      <c r="G28" s="60">
        <v>1258779</v>
      </c>
      <c r="H28" s="60">
        <v>786734</v>
      </c>
      <c r="I28" s="60">
        <v>2150123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2150123</v>
      </c>
      <c r="W28" s="60">
        <v>4468925</v>
      </c>
      <c r="X28" s="60">
        <v>-2318802</v>
      </c>
      <c r="Y28" s="61">
        <v>-51.89</v>
      </c>
      <c r="Z28" s="62">
        <v>17875700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2255867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291993</v>
      </c>
      <c r="C31" s="19">
        <v>0</v>
      </c>
      <c r="D31" s="59">
        <v>75000</v>
      </c>
      <c r="E31" s="60">
        <v>75000</v>
      </c>
      <c r="F31" s="60">
        <v>26767</v>
      </c>
      <c r="G31" s="60">
        <v>1938</v>
      </c>
      <c r="H31" s="60">
        <v>6015</v>
      </c>
      <c r="I31" s="60">
        <v>34720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34720</v>
      </c>
      <c r="W31" s="60">
        <v>18750</v>
      </c>
      <c r="X31" s="60">
        <v>15970</v>
      </c>
      <c r="Y31" s="61">
        <v>85.17</v>
      </c>
      <c r="Z31" s="62">
        <v>75000</v>
      </c>
    </row>
    <row r="32" spans="1:26" ht="13.5">
      <c r="A32" s="70" t="s">
        <v>54</v>
      </c>
      <c r="B32" s="22">
        <f>SUM(B28:B31)</f>
        <v>16746731</v>
      </c>
      <c r="C32" s="22">
        <f>SUM(C28:C31)</f>
        <v>0</v>
      </c>
      <c r="D32" s="99">
        <f aca="true" t="shared" si="5" ref="D32:Z32">SUM(D28:D31)</f>
        <v>17950700</v>
      </c>
      <c r="E32" s="100">
        <f t="shared" si="5"/>
        <v>17950700</v>
      </c>
      <c r="F32" s="100">
        <f t="shared" si="5"/>
        <v>131377</v>
      </c>
      <c r="G32" s="100">
        <f t="shared" si="5"/>
        <v>1260717</v>
      </c>
      <c r="H32" s="100">
        <f t="shared" si="5"/>
        <v>792749</v>
      </c>
      <c r="I32" s="100">
        <f t="shared" si="5"/>
        <v>2184843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2184843</v>
      </c>
      <c r="W32" s="100">
        <f t="shared" si="5"/>
        <v>4487675</v>
      </c>
      <c r="X32" s="100">
        <f t="shared" si="5"/>
        <v>-2302832</v>
      </c>
      <c r="Y32" s="101">
        <f>+IF(W32&lt;&gt;0,(X32/W32)*100,0)</f>
        <v>-51.31458940319876</v>
      </c>
      <c r="Z32" s="102">
        <f t="shared" si="5"/>
        <v>17950700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12355645</v>
      </c>
      <c r="C35" s="19">
        <v>0</v>
      </c>
      <c r="D35" s="59">
        <v>29764625</v>
      </c>
      <c r="E35" s="60">
        <v>29764625</v>
      </c>
      <c r="F35" s="60">
        <v>48173755</v>
      </c>
      <c r="G35" s="60">
        <v>31365853</v>
      </c>
      <c r="H35" s="60">
        <v>32047025</v>
      </c>
      <c r="I35" s="60">
        <v>32047025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32047025</v>
      </c>
      <c r="W35" s="60">
        <v>7441156</v>
      </c>
      <c r="X35" s="60">
        <v>24605869</v>
      </c>
      <c r="Y35" s="61">
        <v>330.67</v>
      </c>
      <c r="Z35" s="62">
        <v>29764625</v>
      </c>
    </row>
    <row r="36" spans="1:26" ht="13.5">
      <c r="A36" s="58" t="s">
        <v>57</v>
      </c>
      <c r="B36" s="19">
        <v>256083151</v>
      </c>
      <c r="C36" s="19">
        <v>0</v>
      </c>
      <c r="D36" s="59">
        <v>297148326</v>
      </c>
      <c r="E36" s="60">
        <v>297148326</v>
      </c>
      <c r="F36" s="60">
        <v>302231550</v>
      </c>
      <c r="G36" s="60">
        <v>256090801</v>
      </c>
      <c r="H36" s="60">
        <v>256090801</v>
      </c>
      <c r="I36" s="60">
        <v>256090801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256090801</v>
      </c>
      <c r="W36" s="60">
        <v>74287082</v>
      </c>
      <c r="X36" s="60">
        <v>181803719</v>
      </c>
      <c r="Y36" s="61">
        <v>244.73</v>
      </c>
      <c r="Z36" s="62">
        <v>297148326</v>
      </c>
    </row>
    <row r="37" spans="1:26" ht="13.5">
      <c r="A37" s="58" t="s">
        <v>58</v>
      </c>
      <c r="B37" s="19">
        <v>45121373</v>
      </c>
      <c r="C37" s="19">
        <v>0</v>
      </c>
      <c r="D37" s="59">
        <v>48052470</v>
      </c>
      <c r="E37" s="60">
        <v>48052470</v>
      </c>
      <c r="F37" s="60">
        <v>64322613</v>
      </c>
      <c r="G37" s="60">
        <v>61477468</v>
      </c>
      <c r="H37" s="60">
        <v>48229693</v>
      </c>
      <c r="I37" s="60">
        <v>48229693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48229693</v>
      </c>
      <c r="W37" s="60">
        <v>12013118</v>
      </c>
      <c r="X37" s="60">
        <v>36216575</v>
      </c>
      <c r="Y37" s="61">
        <v>301.48</v>
      </c>
      <c r="Z37" s="62">
        <v>48052470</v>
      </c>
    </row>
    <row r="38" spans="1:26" ht="13.5">
      <c r="A38" s="58" t="s">
        <v>59</v>
      </c>
      <c r="B38" s="19">
        <v>20829034</v>
      </c>
      <c r="C38" s="19">
        <v>0</v>
      </c>
      <c r="D38" s="59">
        <v>19318125</v>
      </c>
      <c r="E38" s="60">
        <v>19318125</v>
      </c>
      <c r="F38" s="60">
        <v>23033437</v>
      </c>
      <c r="G38" s="60">
        <v>22882239</v>
      </c>
      <c r="H38" s="60">
        <v>22681511</v>
      </c>
      <c r="I38" s="60">
        <v>22681511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22681511</v>
      </c>
      <c r="W38" s="60">
        <v>4829531</v>
      </c>
      <c r="X38" s="60">
        <v>17851980</v>
      </c>
      <c r="Y38" s="61">
        <v>369.64</v>
      </c>
      <c r="Z38" s="62">
        <v>19318125</v>
      </c>
    </row>
    <row r="39" spans="1:26" ht="13.5">
      <c r="A39" s="58" t="s">
        <v>60</v>
      </c>
      <c r="B39" s="19">
        <v>202488391</v>
      </c>
      <c r="C39" s="19">
        <v>0</v>
      </c>
      <c r="D39" s="59">
        <v>259542358</v>
      </c>
      <c r="E39" s="60">
        <v>259542358</v>
      </c>
      <c r="F39" s="60">
        <v>263049256</v>
      </c>
      <c r="G39" s="60">
        <v>203096948</v>
      </c>
      <c r="H39" s="60">
        <v>217226622</v>
      </c>
      <c r="I39" s="60">
        <v>217226622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217226622</v>
      </c>
      <c r="W39" s="60">
        <v>64885590</v>
      </c>
      <c r="X39" s="60">
        <v>152341032</v>
      </c>
      <c r="Y39" s="61">
        <v>234.78</v>
      </c>
      <c r="Z39" s="62">
        <v>259542358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15382001</v>
      </c>
      <c r="C42" s="19">
        <v>0</v>
      </c>
      <c r="D42" s="59">
        <v>22317647</v>
      </c>
      <c r="E42" s="60">
        <v>22317647</v>
      </c>
      <c r="F42" s="60">
        <v>0</v>
      </c>
      <c r="G42" s="60">
        <v>0</v>
      </c>
      <c r="H42" s="60">
        <v>-4545697</v>
      </c>
      <c r="I42" s="60">
        <v>-4545697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-4545697</v>
      </c>
      <c r="W42" s="60">
        <v>6948644</v>
      </c>
      <c r="X42" s="60">
        <v>-11494341</v>
      </c>
      <c r="Y42" s="61">
        <v>-165.42</v>
      </c>
      <c r="Z42" s="62">
        <v>22317647</v>
      </c>
    </row>
    <row r="43" spans="1:26" ht="13.5">
      <c r="A43" s="58" t="s">
        <v>63</v>
      </c>
      <c r="B43" s="19">
        <v>-14207059</v>
      </c>
      <c r="C43" s="19">
        <v>0</v>
      </c>
      <c r="D43" s="59">
        <v>-17885902</v>
      </c>
      <c r="E43" s="60">
        <v>-17885902</v>
      </c>
      <c r="F43" s="60">
        <v>0</v>
      </c>
      <c r="G43" s="60">
        <v>0</v>
      </c>
      <c r="H43" s="60">
        <v>-891372</v>
      </c>
      <c r="I43" s="60">
        <v>-891372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-891372</v>
      </c>
      <c r="W43" s="60">
        <v>-4727161</v>
      </c>
      <c r="X43" s="60">
        <v>3835789</v>
      </c>
      <c r="Y43" s="61">
        <v>-81.14</v>
      </c>
      <c r="Z43" s="62">
        <v>-17885902</v>
      </c>
    </row>
    <row r="44" spans="1:26" ht="13.5">
      <c r="A44" s="58" t="s">
        <v>64</v>
      </c>
      <c r="B44" s="19">
        <v>-1216982</v>
      </c>
      <c r="C44" s="19">
        <v>0</v>
      </c>
      <c r="D44" s="59">
        <v>-861934</v>
      </c>
      <c r="E44" s="60">
        <v>-861934</v>
      </c>
      <c r="F44" s="60">
        <v>0</v>
      </c>
      <c r="G44" s="60">
        <v>0</v>
      </c>
      <c r="H44" s="60">
        <v>-60459</v>
      </c>
      <c r="I44" s="60">
        <v>-60459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-60459</v>
      </c>
      <c r="W44" s="60">
        <v>-290683</v>
      </c>
      <c r="X44" s="60">
        <v>230224</v>
      </c>
      <c r="Y44" s="61">
        <v>-79.2</v>
      </c>
      <c r="Z44" s="62">
        <v>-861934</v>
      </c>
    </row>
    <row r="45" spans="1:26" ht="13.5">
      <c r="A45" s="70" t="s">
        <v>65</v>
      </c>
      <c r="B45" s="22">
        <v>-42040</v>
      </c>
      <c r="C45" s="22">
        <v>0</v>
      </c>
      <c r="D45" s="99">
        <v>-3092922</v>
      </c>
      <c r="E45" s="100">
        <v>-3092922</v>
      </c>
      <c r="F45" s="100">
        <v>0</v>
      </c>
      <c r="G45" s="100">
        <v>0</v>
      </c>
      <c r="H45" s="100">
        <v>-5497528</v>
      </c>
      <c r="I45" s="100">
        <v>-5497528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-5497528</v>
      </c>
      <c r="W45" s="100">
        <v>-4731933</v>
      </c>
      <c r="X45" s="100">
        <v>-765595</v>
      </c>
      <c r="Y45" s="101">
        <v>16.18</v>
      </c>
      <c r="Z45" s="102">
        <v>-3092922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1716148</v>
      </c>
      <c r="C49" s="52">
        <v>0</v>
      </c>
      <c r="D49" s="129">
        <v>2258647</v>
      </c>
      <c r="E49" s="54">
        <v>4516587</v>
      </c>
      <c r="F49" s="54">
        <v>0</v>
      </c>
      <c r="G49" s="54">
        <v>0</v>
      </c>
      <c r="H49" s="54">
        <v>0</v>
      </c>
      <c r="I49" s="54">
        <v>991488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443590</v>
      </c>
      <c r="W49" s="54">
        <v>472839</v>
      </c>
      <c r="X49" s="54">
        <v>1718501</v>
      </c>
      <c r="Y49" s="54">
        <v>9351836</v>
      </c>
      <c r="Z49" s="130">
        <v>21469636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9065107</v>
      </c>
      <c r="C51" s="52">
        <v>0</v>
      </c>
      <c r="D51" s="129">
        <v>11990406</v>
      </c>
      <c r="E51" s="54">
        <v>10037360</v>
      </c>
      <c r="F51" s="54">
        <v>0</v>
      </c>
      <c r="G51" s="54">
        <v>0</v>
      </c>
      <c r="H51" s="54">
        <v>0</v>
      </c>
      <c r="I51" s="54">
        <v>4043503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2604380</v>
      </c>
      <c r="W51" s="54">
        <v>2156918</v>
      </c>
      <c r="X51" s="54">
        <v>2566823</v>
      </c>
      <c r="Y51" s="54">
        <v>5884234</v>
      </c>
      <c r="Z51" s="130">
        <v>48348731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99.9999974319486</v>
      </c>
      <c r="E58" s="7">
        <f t="shared" si="6"/>
        <v>99.9999974319486</v>
      </c>
      <c r="F58" s="7">
        <f t="shared" si="6"/>
        <v>0</v>
      </c>
      <c r="G58" s="7">
        <f t="shared" si="6"/>
        <v>0</v>
      </c>
      <c r="H58" s="7">
        <f t="shared" si="6"/>
        <v>100</v>
      </c>
      <c r="I58" s="7">
        <f t="shared" si="6"/>
        <v>17.642268557746814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17.642268557746814</v>
      </c>
      <c r="W58" s="7">
        <f t="shared" si="6"/>
        <v>123.89778724372901</v>
      </c>
      <c r="X58" s="7">
        <f t="shared" si="6"/>
        <v>0</v>
      </c>
      <c r="Y58" s="7">
        <f t="shared" si="6"/>
        <v>0</v>
      </c>
      <c r="Z58" s="8">
        <f t="shared" si="6"/>
        <v>99.9999974319486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99.99997075037928</v>
      </c>
      <c r="E59" s="10">
        <f t="shared" si="7"/>
        <v>99.99997075037928</v>
      </c>
      <c r="F59" s="10">
        <f t="shared" si="7"/>
        <v>0</v>
      </c>
      <c r="G59" s="10">
        <f t="shared" si="7"/>
        <v>0</v>
      </c>
      <c r="H59" s="10">
        <f t="shared" si="7"/>
        <v>100</v>
      </c>
      <c r="I59" s="10">
        <f t="shared" si="7"/>
        <v>0.4173381207240036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0.4173381207240036</v>
      </c>
      <c r="W59" s="10">
        <f t="shared" si="7"/>
        <v>231.9914193318919</v>
      </c>
      <c r="X59" s="10">
        <f t="shared" si="7"/>
        <v>0</v>
      </c>
      <c r="Y59" s="10">
        <f t="shared" si="7"/>
        <v>0</v>
      </c>
      <c r="Z59" s="11">
        <f t="shared" si="7"/>
        <v>99.99997075037928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100.00000164209253</v>
      </c>
      <c r="E60" s="13">
        <f t="shared" si="7"/>
        <v>100.00000164209253</v>
      </c>
      <c r="F60" s="13">
        <f t="shared" si="7"/>
        <v>0</v>
      </c>
      <c r="G60" s="13">
        <f t="shared" si="7"/>
        <v>0</v>
      </c>
      <c r="H60" s="13">
        <f t="shared" si="7"/>
        <v>100</v>
      </c>
      <c r="I60" s="13">
        <f t="shared" si="7"/>
        <v>29.349561738988893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29.349561738988893</v>
      </c>
      <c r="W60" s="13">
        <f t="shared" si="7"/>
        <v>101.17171841108237</v>
      </c>
      <c r="X60" s="13">
        <f t="shared" si="7"/>
        <v>0</v>
      </c>
      <c r="Y60" s="13">
        <f t="shared" si="7"/>
        <v>0</v>
      </c>
      <c r="Z60" s="14">
        <f t="shared" si="7"/>
        <v>100.00000164209253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100.00000174499412</v>
      </c>
      <c r="E61" s="13">
        <f t="shared" si="7"/>
        <v>100.00000174499412</v>
      </c>
      <c r="F61" s="13">
        <f t="shared" si="7"/>
        <v>0</v>
      </c>
      <c r="G61" s="13">
        <f t="shared" si="7"/>
        <v>0</v>
      </c>
      <c r="H61" s="13">
        <f t="shared" si="7"/>
        <v>100</v>
      </c>
      <c r="I61" s="13">
        <f t="shared" si="7"/>
        <v>29.238980511249206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29.238980511249206</v>
      </c>
      <c r="W61" s="13">
        <f t="shared" si="7"/>
        <v>101.28340128107696</v>
      </c>
      <c r="X61" s="13">
        <f t="shared" si="7"/>
        <v>0</v>
      </c>
      <c r="Y61" s="13">
        <f t="shared" si="7"/>
        <v>0</v>
      </c>
      <c r="Z61" s="14">
        <f t="shared" si="7"/>
        <v>100.00000174499412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0</v>
      </c>
      <c r="G64" s="13">
        <f t="shared" si="7"/>
        <v>0</v>
      </c>
      <c r="H64" s="13">
        <f t="shared" si="7"/>
        <v>100</v>
      </c>
      <c r="I64" s="13">
        <f t="shared" si="7"/>
        <v>30.67493058467088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30.67493058467088</v>
      </c>
      <c r="W64" s="13">
        <f t="shared" si="7"/>
        <v>99.3894947654272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100.00003024106361</v>
      </c>
      <c r="E66" s="16">
        <f t="shared" si="7"/>
        <v>100.00003024106361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48.2097093065827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48.2097093065827</v>
      </c>
      <c r="W66" s="16">
        <f t="shared" si="7"/>
        <v>95.39477265386947</v>
      </c>
      <c r="X66" s="16">
        <f t="shared" si="7"/>
        <v>0</v>
      </c>
      <c r="Y66" s="16">
        <f t="shared" si="7"/>
        <v>0</v>
      </c>
      <c r="Z66" s="17">
        <f t="shared" si="7"/>
        <v>100.00003024106361</v>
      </c>
    </row>
    <row r="67" spans="1:26" ht="13.5" hidden="1">
      <c r="A67" s="41" t="s">
        <v>285</v>
      </c>
      <c r="B67" s="24"/>
      <c r="C67" s="24"/>
      <c r="D67" s="25">
        <v>77880061</v>
      </c>
      <c r="E67" s="26">
        <v>77880061</v>
      </c>
      <c r="F67" s="26">
        <v>16384297</v>
      </c>
      <c r="G67" s="26">
        <v>6635753</v>
      </c>
      <c r="H67" s="26">
        <v>4931242</v>
      </c>
      <c r="I67" s="26">
        <v>27951292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27951292</v>
      </c>
      <c r="W67" s="26">
        <v>19470016</v>
      </c>
      <c r="X67" s="26"/>
      <c r="Y67" s="25"/>
      <c r="Z67" s="27">
        <v>77880061</v>
      </c>
    </row>
    <row r="68" spans="1:26" ht="13.5" hidden="1">
      <c r="A68" s="37" t="s">
        <v>31</v>
      </c>
      <c r="B68" s="19"/>
      <c r="C68" s="19"/>
      <c r="D68" s="20">
        <v>13675391</v>
      </c>
      <c r="E68" s="21">
        <v>13675391</v>
      </c>
      <c r="F68" s="21">
        <v>11221022</v>
      </c>
      <c r="G68" s="21">
        <v>130794</v>
      </c>
      <c r="H68" s="21">
        <v>47574</v>
      </c>
      <c r="I68" s="21">
        <v>11399390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11399390</v>
      </c>
      <c r="W68" s="21">
        <v>3418848</v>
      </c>
      <c r="X68" s="21"/>
      <c r="Y68" s="20"/>
      <c r="Z68" s="23">
        <v>13675391</v>
      </c>
    </row>
    <row r="69" spans="1:26" ht="13.5" hidden="1">
      <c r="A69" s="38" t="s">
        <v>32</v>
      </c>
      <c r="B69" s="19"/>
      <c r="C69" s="19"/>
      <c r="D69" s="20">
        <v>60897908</v>
      </c>
      <c r="E69" s="21">
        <v>60897908</v>
      </c>
      <c r="F69" s="21">
        <v>5115692</v>
      </c>
      <c r="G69" s="21">
        <v>6481812</v>
      </c>
      <c r="H69" s="21">
        <v>4817828</v>
      </c>
      <c r="I69" s="21">
        <v>16415332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16415332</v>
      </c>
      <c r="W69" s="21">
        <v>15224477</v>
      </c>
      <c r="X69" s="21"/>
      <c r="Y69" s="20"/>
      <c r="Z69" s="23">
        <v>60897908</v>
      </c>
    </row>
    <row r="70" spans="1:26" ht="13.5" hidden="1">
      <c r="A70" s="39" t="s">
        <v>103</v>
      </c>
      <c r="B70" s="19"/>
      <c r="C70" s="19"/>
      <c r="D70" s="20">
        <v>57306783</v>
      </c>
      <c r="E70" s="21">
        <v>57306783</v>
      </c>
      <c r="F70" s="21">
        <v>4660013</v>
      </c>
      <c r="G70" s="21">
        <v>6061132</v>
      </c>
      <c r="H70" s="21">
        <v>4430057</v>
      </c>
      <c r="I70" s="21">
        <v>15151202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15151202</v>
      </c>
      <c r="W70" s="21">
        <v>14326696</v>
      </c>
      <c r="X70" s="21"/>
      <c r="Y70" s="20"/>
      <c r="Z70" s="23">
        <v>57306783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3591125</v>
      </c>
      <c r="E73" s="21">
        <v>3591125</v>
      </c>
      <c r="F73" s="21">
        <v>455679</v>
      </c>
      <c r="G73" s="21">
        <v>420680</v>
      </c>
      <c r="H73" s="21">
        <v>387771</v>
      </c>
      <c r="I73" s="21">
        <v>1264130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1264130</v>
      </c>
      <c r="W73" s="21">
        <v>897781</v>
      </c>
      <c r="X73" s="21"/>
      <c r="Y73" s="20"/>
      <c r="Z73" s="23">
        <v>3591125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3306762</v>
      </c>
      <c r="E75" s="30">
        <v>3306762</v>
      </c>
      <c r="F75" s="30">
        <v>47583</v>
      </c>
      <c r="G75" s="30">
        <v>23147</v>
      </c>
      <c r="H75" s="30">
        <v>65840</v>
      </c>
      <c r="I75" s="30">
        <v>136570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136570</v>
      </c>
      <c r="W75" s="30">
        <v>826691</v>
      </c>
      <c r="X75" s="30"/>
      <c r="Y75" s="29"/>
      <c r="Z75" s="31">
        <v>3306762</v>
      </c>
    </row>
    <row r="76" spans="1:26" ht="13.5" hidden="1">
      <c r="A76" s="42" t="s">
        <v>286</v>
      </c>
      <c r="B76" s="32">
        <v>59489477</v>
      </c>
      <c r="C76" s="32"/>
      <c r="D76" s="33">
        <v>77880059</v>
      </c>
      <c r="E76" s="34">
        <v>77880059</v>
      </c>
      <c r="F76" s="34"/>
      <c r="G76" s="34"/>
      <c r="H76" s="34">
        <v>4931242</v>
      </c>
      <c r="I76" s="34">
        <v>4931242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4931242</v>
      </c>
      <c r="W76" s="34">
        <v>24122919</v>
      </c>
      <c r="X76" s="34"/>
      <c r="Y76" s="33"/>
      <c r="Z76" s="35">
        <v>77880059</v>
      </c>
    </row>
    <row r="77" spans="1:26" ht="13.5" hidden="1">
      <c r="A77" s="37" t="s">
        <v>31</v>
      </c>
      <c r="B77" s="19">
        <v>9577682</v>
      </c>
      <c r="C77" s="19"/>
      <c r="D77" s="20">
        <v>13675387</v>
      </c>
      <c r="E77" s="21">
        <v>13675387</v>
      </c>
      <c r="F77" s="21"/>
      <c r="G77" s="21"/>
      <c r="H77" s="21">
        <v>47574</v>
      </c>
      <c r="I77" s="21">
        <v>47574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47574</v>
      </c>
      <c r="W77" s="21">
        <v>7931434</v>
      </c>
      <c r="X77" s="21"/>
      <c r="Y77" s="20"/>
      <c r="Z77" s="23">
        <v>13675387</v>
      </c>
    </row>
    <row r="78" spans="1:26" ht="13.5" hidden="1">
      <c r="A78" s="38" t="s">
        <v>32</v>
      </c>
      <c r="B78" s="19">
        <v>49649363</v>
      </c>
      <c r="C78" s="19"/>
      <c r="D78" s="20">
        <v>60897909</v>
      </c>
      <c r="E78" s="21">
        <v>60897909</v>
      </c>
      <c r="F78" s="21"/>
      <c r="G78" s="21"/>
      <c r="H78" s="21">
        <v>4817828</v>
      </c>
      <c r="I78" s="21">
        <v>4817828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4817828</v>
      </c>
      <c r="W78" s="21">
        <v>15402865</v>
      </c>
      <c r="X78" s="21"/>
      <c r="Y78" s="20"/>
      <c r="Z78" s="23">
        <v>60897909</v>
      </c>
    </row>
    <row r="79" spans="1:26" ht="13.5" hidden="1">
      <c r="A79" s="39" t="s">
        <v>103</v>
      </c>
      <c r="B79" s="19">
        <v>47051735</v>
      </c>
      <c r="C79" s="19"/>
      <c r="D79" s="20">
        <v>57306784</v>
      </c>
      <c r="E79" s="21">
        <v>57306784</v>
      </c>
      <c r="F79" s="21"/>
      <c r="G79" s="21"/>
      <c r="H79" s="21">
        <v>4430057</v>
      </c>
      <c r="I79" s="21">
        <v>4430057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4430057</v>
      </c>
      <c r="W79" s="21">
        <v>14510565</v>
      </c>
      <c r="X79" s="21"/>
      <c r="Y79" s="20"/>
      <c r="Z79" s="23">
        <v>57306784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2597628</v>
      </c>
      <c r="C82" s="19"/>
      <c r="D82" s="20">
        <v>3591125</v>
      </c>
      <c r="E82" s="21">
        <v>3591125</v>
      </c>
      <c r="F82" s="21"/>
      <c r="G82" s="21"/>
      <c r="H82" s="21">
        <v>387771</v>
      </c>
      <c r="I82" s="21">
        <v>387771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387771</v>
      </c>
      <c r="W82" s="21">
        <v>892300</v>
      </c>
      <c r="X82" s="21"/>
      <c r="Y82" s="20"/>
      <c r="Z82" s="23">
        <v>3591125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262432</v>
      </c>
      <c r="C84" s="28"/>
      <c r="D84" s="29">
        <v>3306763</v>
      </c>
      <c r="E84" s="30">
        <v>3306763</v>
      </c>
      <c r="F84" s="30"/>
      <c r="G84" s="30"/>
      <c r="H84" s="30">
        <v>65840</v>
      </c>
      <c r="I84" s="30">
        <v>65840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65840</v>
      </c>
      <c r="W84" s="30">
        <v>788620</v>
      </c>
      <c r="X84" s="30"/>
      <c r="Y84" s="29"/>
      <c r="Z84" s="31">
        <v>3306763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5593608</v>
      </c>
      <c r="F5" s="358">
        <f t="shared" si="0"/>
        <v>5593608</v>
      </c>
      <c r="G5" s="358">
        <f t="shared" si="0"/>
        <v>131386</v>
      </c>
      <c r="H5" s="356">
        <f t="shared" si="0"/>
        <v>141135</v>
      </c>
      <c r="I5" s="356">
        <f t="shared" si="0"/>
        <v>98561</v>
      </c>
      <c r="J5" s="358">
        <f t="shared" si="0"/>
        <v>371082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371082</v>
      </c>
      <c r="X5" s="356">
        <f t="shared" si="0"/>
        <v>1398404</v>
      </c>
      <c r="Y5" s="358">
        <f t="shared" si="0"/>
        <v>-1027322</v>
      </c>
      <c r="Z5" s="359">
        <f>+IF(X5&lt;&gt;0,+(Y5/X5)*100,0)</f>
        <v>-73.46389169367365</v>
      </c>
      <c r="AA5" s="360">
        <f>+AA6+AA8+AA11+AA13+AA15</f>
        <v>5593608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4244138</v>
      </c>
      <c r="F6" s="59">
        <f t="shared" si="1"/>
        <v>4244138</v>
      </c>
      <c r="G6" s="59">
        <f t="shared" si="1"/>
        <v>57273</v>
      </c>
      <c r="H6" s="60">
        <f t="shared" si="1"/>
        <v>83326</v>
      </c>
      <c r="I6" s="60">
        <f t="shared" si="1"/>
        <v>98561</v>
      </c>
      <c r="J6" s="59">
        <f t="shared" si="1"/>
        <v>239160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239160</v>
      </c>
      <c r="X6" s="60">
        <f t="shared" si="1"/>
        <v>1061035</v>
      </c>
      <c r="Y6" s="59">
        <f t="shared" si="1"/>
        <v>-821875</v>
      </c>
      <c r="Z6" s="61">
        <f>+IF(X6&lt;&gt;0,+(Y6/X6)*100,0)</f>
        <v>-77.45974449476219</v>
      </c>
      <c r="AA6" s="62">
        <f t="shared" si="1"/>
        <v>4244138</v>
      </c>
    </row>
    <row r="7" spans="1:27" ht="13.5">
      <c r="A7" s="291" t="s">
        <v>228</v>
      </c>
      <c r="B7" s="142"/>
      <c r="C7" s="60"/>
      <c r="D7" s="340"/>
      <c r="E7" s="60">
        <v>4244138</v>
      </c>
      <c r="F7" s="59">
        <v>4244138</v>
      </c>
      <c r="G7" s="59">
        <v>57273</v>
      </c>
      <c r="H7" s="60">
        <v>83326</v>
      </c>
      <c r="I7" s="60">
        <v>98561</v>
      </c>
      <c r="J7" s="59">
        <v>239160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239160</v>
      </c>
      <c r="X7" s="60">
        <v>1061035</v>
      </c>
      <c r="Y7" s="59">
        <v>-821875</v>
      </c>
      <c r="Z7" s="61">
        <v>-77.46</v>
      </c>
      <c r="AA7" s="62">
        <v>4244138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1198578</v>
      </c>
      <c r="F8" s="59">
        <f t="shared" si="2"/>
        <v>1198578</v>
      </c>
      <c r="G8" s="59">
        <f t="shared" si="2"/>
        <v>65095</v>
      </c>
      <c r="H8" s="60">
        <f t="shared" si="2"/>
        <v>421</v>
      </c>
      <c r="I8" s="60">
        <f t="shared" si="2"/>
        <v>0</v>
      </c>
      <c r="J8" s="59">
        <f t="shared" si="2"/>
        <v>65516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65516</v>
      </c>
      <c r="X8" s="60">
        <f t="shared" si="2"/>
        <v>299645</v>
      </c>
      <c r="Y8" s="59">
        <f t="shared" si="2"/>
        <v>-234129</v>
      </c>
      <c r="Z8" s="61">
        <f>+IF(X8&lt;&gt;0,+(Y8/X8)*100,0)</f>
        <v>-78.13546029468203</v>
      </c>
      <c r="AA8" s="62">
        <f>SUM(AA9:AA10)</f>
        <v>1198578</v>
      </c>
    </row>
    <row r="9" spans="1:27" ht="13.5">
      <c r="A9" s="291" t="s">
        <v>229</v>
      </c>
      <c r="B9" s="142"/>
      <c r="C9" s="60"/>
      <c r="D9" s="340"/>
      <c r="E9" s="60">
        <v>1063235</v>
      </c>
      <c r="F9" s="59">
        <v>1063235</v>
      </c>
      <c r="G9" s="59">
        <v>45263</v>
      </c>
      <c r="H9" s="60"/>
      <c r="I9" s="60"/>
      <c r="J9" s="59">
        <v>45263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45263</v>
      </c>
      <c r="X9" s="60">
        <v>265809</v>
      </c>
      <c r="Y9" s="59">
        <v>-220546</v>
      </c>
      <c r="Z9" s="61">
        <v>-82.97</v>
      </c>
      <c r="AA9" s="62">
        <v>1063235</v>
      </c>
    </row>
    <row r="10" spans="1:27" ht="13.5">
      <c r="A10" s="291" t="s">
        <v>230</v>
      </c>
      <c r="B10" s="142"/>
      <c r="C10" s="60"/>
      <c r="D10" s="340"/>
      <c r="E10" s="60">
        <v>135343</v>
      </c>
      <c r="F10" s="59">
        <v>135343</v>
      </c>
      <c r="G10" s="59">
        <v>19832</v>
      </c>
      <c r="H10" s="60">
        <v>421</v>
      </c>
      <c r="I10" s="60"/>
      <c r="J10" s="59">
        <v>20253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20253</v>
      </c>
      <c r="X10" s="60">
        <v>33836</v>
      </c>
      <c r="Y10" s="59">
        <v>-13583</v>
      </c>
      <c r="Z10" s="61">
        <v>-40.14</v>
      </c>
      <c r="AA10" s="62">
        <v>135343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8927</v>
      </c>
      <c r="F11" s="364">
        <f t="shared" si="3"/>
        <v>8927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2232</v>
      </c>
      <c r="Y11" s="364">
        <f t="shared" si="3"/>
        <v>-2232</v>
      </c>
      <c r="Z11" s="365">
        <f>+IF(X11&lt;&gt;0,+(Y11/X11)*100,0)</f>
        <v>-100</v>
      </c>
      <c r="AA11" s="366">
        <f t="shared" si="3"/>
        <v>8927</v>
      </c>
    </row>
    <row r="12" spans="1:27" ht="13.5">
      <c r="A12" s="291" t="s">
        <v>231</v>
      </c>
      <c r="B12" s="136"/>
      <c r="C12" s="60"/>
      <c r="D12" s="340"/>
      <c r="E12" s="60">
        <v>8927</v>
      </c>
      <c r="F12" s="59">
        <v>8927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2232</v>
      </c>
      <c r="Y12" s="59">
        <v>-2232</v>
      </c>
      <c r="Z12" s="61">
        <v>-100</v>
      </c>
      <c r="AA12" s="62">
        <v>8927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1162</v>
      </c>
      <c r="F13" s="342">
        <f t="shared" si="4"/>
        <v>1162</v>
      </c>
      <c r="G13" s="342">
        <f t="shared" si="4"/>
        <v>0</v>
      </c>
      <c r="H13" s="275">
        <f t="shared" si="4"/>
        <v>34188</v>
      </c>
      <c r="I13" s="275">
        <f t="shared" si="4"/>
        <v>0</v>
      </c>
      <c r="J13" s="342">
        <f t="shared" si="4"/>
        <v>34188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34188</v>
      </c>
      <c r="X13" s="275">
        <f t="shared" si="4"/>
        <v>291</v>
      </c>
      <c r="Y13" s="342">
        <f t="shared" si="4"/>
        <v>33897</v>
      </c>
      <c r="Z13" s="335">
        <f>+IF(X13&lt;&gt;0,+(Y13/X13)*100,0)</f>
        <v>11648.453608247422</v>
      </c>
      <c r="AA13" s="273">
        <f t="shared" si="4"/>
        <v>1162</v>
      </c>
    </row>
    <row r="14" spans="1:27" ht="13.5">
      <c r="A14" s="291" t="s">
        <v>232</v>
      </c>
      <c r="B14" s="136"/>
      <c r="C14" s="60"/>
      <c r="D14" s="340"/>
      <c r="E14" s="60">
        <v>1162</v>
      </c>
      <c r="F14" s="59">
        <v>1162</v>
      </c>
      <c r="G14" s="59"/>
      <c r="H14" s="60">
        <v>34188</v>
      </c>
      <c r="I14" s="60"/>
      <c r="J14" s="59">
        <v>34188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34188</v>
      </c>
      <c r="X14" s="60">
        <v>291</v>
      </c>
      <c r="Y14" s="59">
        <v>33897</v>
      </c>
      <c r="Z14" s="61">
        <v>11648.45</v>
      </c>
      <c r="AA14" s="62">
        <v>1162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140803</v>
      </c>
      <c r="F15" s="59">
        <f t="shared" si="5"/>
        <v>140803</v>
      </c>
      <c r="G15" s="59">
        <f t="shared" si="5"/>
        <v>9018</v>
      </c>
      <c r="H15" s="60">
        <f t="shared" si="5"/>
        <v>23200</v>
      </c>
      <c r="I15" s="60">
        <f t="shared" si="5"/>
        <v>0</v>
      </c>
      <c r="J15" s="59">
        <f t="shared" si="5"/>
        <v>32218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32218</v>
      </c>
      <c r="X15" s="60">
        <f t="shared" si="5"/>
        <v>35201</v>
      </c>
      <c r="Y15" s="59">
        <f t="shared" si="5"/>
        <v>-2983</v>
      </c>
      <c r="Z15" s="61">
        <f>+IF(X15&lt;&gt;0,+(Y15/X15)*100,0)</f>
        <v>-8.474191074117213</v>
      </c>
      <c r="AA15" s="62">
        <f>SUM(AA16:AA20)</f>
        <v>140803</v>
      </c>
    </row>
    <row r="16" spans="1:27" ht="13.5">
      <c r="A16" s="291" t="s">
        <v>233</v>
      </c>
      <c r="B16" s="300"/>
      <c r="C16" s="60"/>
      <c r="D16" s="340"/>
      <c r="E16" s="60">
        <v>140803</v>
      </c>
      <c r="F16" s="59">
        <v>140803</v>
      </c>
      <c r="G16" s="59">
        <v>9018</v>
      </c>
      <c r="H16" s="60">
        <v>23200</v>
      </c>
      <c r="I16" s="60"/>
      <c r="J16" s="59">
        <v>32218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32218</v>
      </c>
      <c r="X16" s="60">
        <v>35201</v>
      </c>
      <c r="Y16" s="59">
        <v>-2983</v>
      </c>
      <c r="Z16" s="61">
        <v>-8.47</v>
      </c>
      <c r="AA16" s="62">
        <v>140803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20245</v>
      </c>
      <c r="F22" s="345">
        <f t="shared" si="6"/>
        <v>20245</v>
      </c>
      <c r="G22" s="345">
        <f t="shared" si="6"/>
        <v>0</v>
      </c>
      <c r="H22" s="343">
        <f t="shared" si="6"/>
        <v>0</v>
      </c>
      <c r="I22" s="343">
        <f t="shared" si="6"/>
        <v>864</v>
      </c>
      <c r="J22" s="345">
        <f t="shared" si="6"/>
        <v>864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864</v>
      </c>
      <c r="X22" s="343">
        <f t="shared" si="6"/>
        <v>5061</v>
      </c>
      <c r="Y22" s="345">
        <f t="shared" si="6"/>
        <v>-4197</v>
      </c>
      <c r="Z22" s="336">
        <f>+IF(X22&lt;&gt;0,+(Y22/X22)*100,0)</f>
        <v>-82.92827504445762</v>
      </c>
      <c r="AA22" s="350">
        <f>SUM(AA23:AA32)</f>
        <v>20245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>
        <v>864</v>
      </c>
      <c r="J27" s="59">
        <v>864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864</v>
      </c>
      <c r="X27" s="60"/>
      <c r="Y27" s="59">
        <v>864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20245</v>
      </c>
      <c r="F32" s="59">
        <v>20245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5061</v>
      </c>
      <c r="Y32" s="59">
        <v>-5061</v>
      </c>
      <c r="Z32" s="61">
        <v>-100</v>
      </c>
      <c r="AA32" s="62">
        <v>20245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1733506</v>
      </c>
      <c r="F40" s="345">
        <f t="shared" si="9"/>
        <v>1733506</v>
      </c>
      <c r="G40" s="345">
        <f t="shared" si="9"/>
        <v>62867</v>
      </c>
      <c r="H40" s="343">
        <f t="shared" si="9"/>
        <v>63463</v>
      </c>
      <c r="I40" s="343">
        <f t="shared" si="9"/>
        <v>91039</v>
      </c>
      <c r="J40" s="345">
        <f t="shared" si="9"/>
        <v>217369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217369</v>
      </c>
      <c r="X40" s="343">
        <f t="shared" si="9"/>
        <v>433377</v>
      </c>
      <c r="Y40" s="345">
        <f t="shared" si="9"/>
        <v>-216008</v>
      </c>
      <c r="Z40" s="336">
        <f>+IF(X40&lt;&gt;0,+(Y40/X40)*100,0)</f>
        <v>-49.842977361512034</v>
      </c>
      <c r="AA40" s="350">
        <f>SUM(AA41:AA49)</f>
        <v>1733506</v>
      </c>
    </row>
    <row r="41" spans="1:27" ht="13.5">
      <c r="A41" s="361" t="s">
        <v>247</v>
      </c>
      <c r="B41" s="142"/>
      <c r="C41" s="362"/>
      <c r="D41" s="363"/>
      <c r="E41" s="362">
        <v>594674</v>
      </c>
      <c r="F41" s="364">
        <v>594674</v>
      </c>
      <c r="G41" s="364">
        <v>41240</v>
      </c>
      <c r="H41" s="362">
        <v>20057</v>
      </c>
      <c r="I41" s="362">
        <v>53282</v>
      </c>
      <c r="J41" s="364">
        <v>114579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114579</v>
      </c>
      <c r="X41" s="362">
        <v>148669</v>
      </c>
      <c r="Y41" s="364">
        <v>-34090</v>
      </c>
      <c r="Z41" s="365">
        <v>-22.93</v>
      </c>
      <c r="AA41" s="366">
        <v>594674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125948</v>
      </c>
      <c r="F43" s="370">
        <v>125948</v>
      </c>
      <c r="G43" s="370">
        <v>1224</v>
      </c>
      <c r="H43" s="305">
        <v>-1040</v>
      </c>
      <c r="I43" s="305">
        <v>3848</v>
      </c>
      <c r="J43" s="370">
        <v>4032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4032</v>
      </c>
      <c r="X43" s="305">
        <v>31487</v>
      </c>
      <c r="Y43" s="370">
        <v>-27455</v>
      </c>
      <c r="Z43" s="371">
        <v>-87.19</v>
      </c>
      <c r="AA43" s="303">
        <v>125948</v>
      </c>
    </row>
    <row r="44" spans="1:27" ht="13.5">
      <c r="A44" s="361" t="s">
        <v>250</v>
      </c>
      <c r="B44" s="136"/>
      <c r="C44" s="60"/>
      <c r="D44" s="368"/>
      <c r="E44" s="54">
        <v>97960</v>
      </c>
      <c r="F44" s="53">
        <v>97960</v>
      </c>
      <c r="G44" s="53">
        <v>877</v>
      </c>
      <c r="H44" s="54">
        <v>6782</v>
      </c>
      <c r="I44" s="54">
        <v>2475</v>
      </c>
      <c r="J44" s="53">
        <v>10134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10134</v>
      </c>
      <c r="X44" s="54">
        <v>24490</v>
      </c>
      <c r="Y44" s="53">
        <v>-14356</v>
      </c>
      <c r="Z44" s="94">
        <v>-58.62</v>
      </c>
      <c r="AA44" s="95">
        <v>97960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914924</v>
      </c>
      <c r="F47" s="53">
        <v>914924</v>
      </c>
      <c r="G47" s="53">
        <v>657</v>
      </c>
      <c r="H47" s="54"/>
      <c r="I47" s="54"/>
      <c r="J47" s="53">
        <v>657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657</v>
      </c>
      <c r="X47" s="54">
        <v>228731</v>
      </c>
      <c r="Y47" s="53">
        <v>-228074</v>
      </c>
      <c r="Z47" s="94">
        <v>-99.71</v>
      </c>
      <c r="AA47" s="95">
        <v>914924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18869</v>
      </c>
      <c r="H48" s="54">
        <v>36335</v>
      </c>
      <c r="I48" s="54">
        <v>31434</v>
      </c>
      <c r="J48" s="53">
        <v>86638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86638</v>
      </c>
      <c r="X48" s="54"/>
      <c r="Y48" s="53">
        <v>86638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>
        <v>1329</v>
      </c>
      <c r="I49" s="54"/>
      <c r="J49" s="53">
        <v>1329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1329</v>
      </c>
      <c r="X49" s="54"/>
      <c r="Y49" s="53">
        <v>1329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7347359</v>
      </c>
      <c r="F60" s="264">
        <f t="shared" si="14"/>
        <v>7347359</v>
      </c>
      <c r="G60" s="264">
        <f t="shared" si="14"/>
        <v>194253</v>
      </c>
      <c r="H60" s="219">
        <f t="shared" si="14"/>
        <v>204598</v>
      </c>
      <c r="I60" s="219">
        <f t="shared" si="14"/>
        <v>190464</v>
      </c>
      <c r="J60" s="264">
        <f t="shared" si="14"/>
        <v>589315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589315</v>
      </c>
      <c r="X60" s="219">
        <f t="shared" si="14"/>
        <v>1836842</v>
      </c>
      <c r="Y60" s="264">
        <f t="shared" si="14"/>
        <v>-1247527</v>
      </c>
      <c r="Z60" s="337">
        <f>+IF(X60&lt;&gt;0,+(Y60/X60)*100,0)</f>
        <v>-67.91694658549837</v>
      </c>
      <c r="AA60" s="232">
        <f>+AA57+AA54+AA51+AA40+AA37+AA34+AA22+AA5</f>
        <v>7347359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51379129</v>
      </c>
      <c r="F5" s="100">
        <f t="shared" si="0"/>
        <v>51379129</v>
      </c>
      <c r="G5" s="100">
        <f t="shared" si="0"/>
        <v>20421482</v>
      </c>
      <c r="H5" s="100">
        <f t="shared" si="0"/>
        <v>1162884</v>
      </c>
      <c r="I5" s="100">
        <f t="shared" si="0"/>
        <v>467852</v>
      </c>
      <c r="J5" s="100">
        <f t="shared" si="0"/>
        <v>22052218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22052218</v>
      </c>
      <c r="X5" s="100">
        <f t="shared" si="0"/>
        <v>12844782</v>
      </c>
      <c r="Y5" s="100">
        <f t="shared" si="0"/>
        <v>9207436</v>
      </c>
      <c r="Z5" s="137">
        <f>+IF(X5&lt;&gt;0,+(Y5/X5)*100,0)</f>
        <v>71.68230648056152</v>
      </c>
      <c r="AA5" s="153">
        <f>SUM(AA6:AA8)</f>
        <v>51379129</v>
      </c>
    </row>
    <row r="6" spans="1:27" ht="13.5">
      <c r="A6" s="138" t="s">
        <v>75</v>
      </c>
      <c r="B6" s="136"/>
      <c r="C6" s="155"/>
      <c r="D6" s="155"/>
      <c r="E6" s="156">
        <v>2148000</v>
      </c>
      <c r="F6" s="60">
        <v>2148000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537000</v>
      </c>
      <c r="Y6" s="60">
        <v>-537000</v>
      </c>
      <c r="Z6" s="140">
        <v>-100</v>
      </c>
      <c r="AA6" s="155">
        <v>2148000</v>
      </c>
    </row>
    <row r="7" spans="1:27" ht="13.5">
      <c r="A7" s="138" t="s">
        <v>76</v>
      </c>
      <c r="B7" s="136"/>
      <c r="C7" s="157"/>
      <c r="D7" s="157"/>
      <c r="E7" s="158">
        <v>47448481</v>
      </c>
      <c r="F7" s="159">
        <v>47448481</v>
      </c>
      <c r="G7" s="159">
        <v>20265012</v>
      </c>
      <c r="H7" s="159">
        <v>944997</v>
      </c>
      <c r="I7" s="159">
        <v>340816</v>
      </c>
      <c r="J7" s="159">
        <v>21550825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21550825</v>
      </c>
      <c r="X7" s="159">
        <v>11862120</v>
      </c>
      <c r="Y7" s="159">
        <v>9688705</v>
      </c>
      <c r="Z7" s="141">
        <v>81.68</v>
      </c>
      <c r="AA7" s="157">
        <v>47448481</v>
      </c>
    </row>
    <row r="8" spans="1:27" ht="13.5">
      <c r="A8" s="138" t="s">
        <v>77</v>
      </c>
      <c r="B8" s="136"/>
      <c r="C8" s="155"/>
      <c r="D8" s="155"/>
      <c r="E8" s="156">
        <v>1782648</v>
      </c>
      <c r="F8" s="60">
        <v>1782648</v>
      </c>
      <c r="G8" s="60">
        <v>156470</v>
      </c>
      <c r="H8" s="60">
        <v>217887</v>
      </c>
      <c r="I8" s="60">
        <v>127036</v>
      </c>
      <c r="J8" s="60">
        <v>501393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501393</v>
      </c>
      <c r="X8" s="60">
        <v>445662</v>
      </c>
      <c r="Y8" s="60">
        <v>55731</v>
      </c>
      <c r="Z8" s="140">
        <v>12.51</v>
      </c>
      <c r="AA8" s="155">
        <v>1782648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5551030</v>
      </c>
      <c r="F9" s="100">
        <f t="shared" si="1"/>
        <v>5551030</v>
      </c>
      <c r="G9" s="100">
        <f t="shared" si="1"/>
        <v>409455</v>
      </c>
      <c r="H9" s="100">
        <f t="shared" si="1"/>
        <v>553431</v>
      </c>
      <c r="I9" s="100">
        <f t="shared" si="1"/>
        <v>380304</v>
      </c>
      <c r="J9" s="100">
        <f t="shared" si="1"/>
        <v>1343190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1343190</v>
      </c>
      <c r="X9" s="100">
        <f t="shared" si="1"/>
        <v>1387758</v>
      </c>
      <c r="Y9" s="100">
        <f t="shared" si="1"/>
        <v>-44568</v>
      </c>
      <c r="Z9" s="137">
        <f>+IF(X9&lt;&gt;0,+(Y9/X9)*100,0)</f>
        <v>-3.21151094066833</v>
      </c>
      <c r="AA9" s="153">
        <f>SUM(AA10:AA14)</f>
        <v>5551030</v>
      </c>
    </row>
    <row r="10" spans="1:27" ht="13.5">
      <c r="A10" s="138" t="s">
        <v>79</v>
      </c>
      <c r="B10" s="136"/>
      <c r="C10" s="155"/>
      <c r="D10" s="155"/>
      <c r="E10" s="156">
        <v>1003752</v>
      </c>
      <c r="F10" s="60">
        <v>1003752</v>
      </c>
      <c r="G10" s="60">
        <v>17396</v>
      </c>
      <c r="H10" s="60">
        <v>46818</v>
      </c>
      <c r="I10" s="60">
        <v>24214</v>
      </c>
      <c r="J10" s="60">
        <v>88428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88428</v>
      </c>
      <c r="X10" s="60">
        <v>250938</v>
      </c>
      <c r="Y10" s="60">
        <v>-162510</v>
      </c>
      <c r="Z10" s="140">
        <v>-64.76</v>
      </c>
      <c r="AA10" s="155">
        <v>1003752</v>
      </c>
    </row>
    <row r="11" spans="1:27" ht="13.5">
      <c r="A11" s="138" t="s">
        <v>80</v>
      </c>
      <c r="B11" s="136"/>
      <c r="C11" s="155"/>
      <c r="D11" s="155"/>
      <c r="E11" s="156">
        <v>313170</v>
      </c>
      <c r="F11" s="60">
        <v>313170</v>
      </c>
      <c r="G11" s="60">
        <v>5278</v>
      </c>
      <c r="H11" s="60">
        <v>17407</v>
      </c>
      <c r="I11" s="60">
        <v>16788</v>
      </c>
      <c r="J11" s="60">
        <v>39473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39473</v>
      </c>
      <c r="X11" s="60">
        <v>78293</v>
      </c>
      <c r="Y11" s="60">
        <v>-38820</v>
      </c>
      <c r="Z11" s="140">
        <v>-49.58</v>
      </c>
      <c r="AA11" s="155">
        <v>313170</v>
      </c>
    </row>
    <row r="12" spans="1:27" ht="13.5">
      <c r="A12" s="138" t="s">
        <v>81</v>
      </c>
      <c r="B12" s="136"/>
      <c r="C12" s="155"/>
      <c r="D12" s="155"/>
      <c r="E12" s="156">
        <v>4234108</v>
      </c>
      <c r="F12" s="60">
        <v>4234108</v>
      </c>
      <c r="G12" s="60">
        <v>386781</v>
      </c>
      <c r="H12" s="60">
        <v>489206</v>
      </c>
      <c r="I12" s="60">
        <v>339302</v>
      </c>
      <c r="J12" s="60">
        <v>1215289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1215289</v>
      </c>
      <c r="X12" s="60">
        <v>1058527</v>
      </c>
      <c r="Y12" s="60">
        <v>156762</v>
      </c>
      <c r="Z12" s="140">
        <v>14.81</v>
      </c>
      <c r="AA12" s="155">
        <v>4234108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15687276</v>
      </c>
      <c r="F15" s="100">
        <f t="shared" si="2"/>
        <v>15687276</v>
      </c>
      <c r="G15" s="100">
        <f t="shared" si="2"/>
        <v>40637</v>
      </c>
      <c r="H15" s="100">
        <f t="shared" si="2"/>
        <v>1364343</v>
      </c>
      <c r="I15" s="100">
        <f t="shared" si="2"/>
        <v>797414</v>
      </c>
      <c r="J15" s="100">
        <f t="shared" si="2"/>
        <v>2202394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2202394</v>
      </c>
      <c r="X15" s="100">
        <f t="shared" si="2"/>
        <v>3921819</v>
      </c>
      <c r="Y15" s="100">
        <f t="shared" si="2"/>
        <v>-1719425</v>
      </c>
      <c r="Z15" s="137">
        <f>+IF(X15&lt;&gt;0,+(Y15/X15)*100,0)</f>
        <v>-43.84253837313757</v>
      </c>
      <c r="AA15" s="153">
        <f>SUM(AA16:AA18)</f>
        <v>15687276</v>
      </c>
    </row>
    <row r="16" spans="1:27" ht="13.5">
      <c r="A16" s="138" t="s">
        <v>85</v>
      </c>
      <c r="B16" s="136"/>
      <c r="C16" s="155"/>
      <c r="D16" s="155"/>
      <c r="E16" s="156">
        <v>145800</v>
      </c>
      <c r="F16" s="60">
        <v>145800</v>
      </c>
      <c r="G16" s="60">
        <v>40000</v>
      </c>
      <c r="H16" s="60">
        <v>506979</v>
      </c>
      <c r="I16" s="60">
        <v>206734</v>
      </c>
      <c r="J16" s="60">
        <v>753713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753713</v>
      </c>
      <c r="X16" s="60">
        <v>36450</v>
      </c>
      <c r="Y16" s="60">
        <v>717263</v>
      </c>
      <c r="Z16" s="140">
        <v>1967.8</v>
      </c>
      <c r="AA16" s="155">
        <v>145800</v>
      </c>
    </row>
    <row r="17" spans="1:27" ht="13.5">
      <c r="A17" s="138" t="s">
        <v>86</v>
      </c>
      <c r="B17" s="136"/>
      <c r="C17" s="155"/>
      <c r="D17" s="155"/>
      <c r="E17" s="156">
        <v>15541476</v>
      </c>
      <c r="F17" s="60">
        <v>15541476</v>
      </c>
      <c r="G17" s="60">
        <v>637</v>
      </c>
      <c r="H17" s="60">
        <v>857364</v>
      </c>
      <c r="I17" s="60">
        <v>590680</v>
      </c>
      <c r="J17" s="60">
        <v>1448681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1448681</v>
      </c>
      <c r="X17" s="60">
        <v>3885369</v>
      </c>
      <c r="Y17" s="60">
        <v>-2436688</v>
      </c>
      <c r="Z17" s="140">
        <v>-62.71</v>
      </c>
      <c r="AA17" s="155">
        <v>15541476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66256954</v>
      </c>
      <c r="F19" s="100">
        <f t="shared" si="3"/>
        <v>66256954</v>
      </c>
      <c r="G19" s="100">
        <f t="shared" si="3"/>
        <v>5156192</v>
      </c>
      <c r="H19" s="100">
        <f t="shared" si="3"/>
        <v>6526575</v>
      </c>
      <c r="I19" s="100">
        <f t="shared" si="3"/>
        <v>4859233</v>
      </c>
      <c r="J19" s="100">
        <f t="shared" si="3"/>
        <v>16542000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16542000</v>
      </c>
      <c r="X19" s="100">
        <f t="shared" si="3"/>
        <v>16564239</v>
      </c>
      <c r="Y19" s="100">
        <f t="shared" si="3"/>
        <v>-22239</v>
      </c>
      <c r="Z19" s="137">
        <f>+IF(X19&lt;&gt;0,+(Y19/X19)*100,0)</f>
        <v>-0.13425911084716902</v>
      </c>
      <c r="AA19" s="153">
        <f>SUM(AA20:AA23)</f>
        <v>66256954</v>
      </c>
    </row>
    <row r="20" spans="1:27" ht="13.5">
      <c r="A20" s="138" t="s">
        <v>89</v>
      </c>
      <c r="B20" s="136"/>
      <c r="C20" s="155"/>
      <c r="D20" s="155"/>
      <c r="E20" s="156">
        <v>62664072</v>
      </c>
      <c r="F20" s="60">
        <v>62664072</v>
      </c>
      <c r="G20" s="60">
        <v>4700513</v>
      </c>
      <c r="H20" s="60">
        <v>6105509</v>
      </c>
      <c r="I20" s="60">
        <v>4471462</v>
      </c>
      <c r="J20" s="60">
        <v>15277484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15277484</v>
      </c>
      <c r="X20" s="60">
        <v>15666018</v>
      </c>
      <c r="Y20" s="60">
        <v>-388534</v>
      </c>
      <c r="Z20" s="140">
        <v>-2.48</v>
      </c>
      <c r="AA20" s="155">
        <v>62664072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3592882</v>
      </c>
      <c r="F23" s="60">
        <v>3592882</v>
      </c>
      <c r="G23" s="60">
        <v>455679</v>
      </c>
      <c r="H23" s="60">
        <v>421066</v>
      </c>
      <c r="I23" s="60">
        <v>387771</v>
      </c>
      <c r="J23" s="60">
        <v>1264516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1264516</v>
      </c>
      <c r="X23" s="60">
        <v>898221</v>
      </c>
      <c r="Y23" s="60">
        <v>366295</v>
      </c>
      <c r="Z23" s="140">
        <v>40.78</v>
      </c>
      <c r="AA23" s="155">
        <v>3592882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248878</v>
      </c>
      <c r="F24" s="100">
        <v>248878</v>
      </c>
      <c r="G24" s="100">
        <v>115719</v>
      </c>
      <c r="H24" s="100">
        <v>251829</v>
      </c>
      <c r="I24" s="100">
        <v>29915</v>
      </c>
      <c r="J24" s="100">
        <v>397463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397463</v>
      </c>
      <c r="X24" s="100">
        <v>62220</v>
      </c>
      <c r="Y24" s="100">
        <v>335243</v>
      </c>
      <c r="Z24" s="137">
        <v>538.8</v>
      </c>
      <c r="AA24" s="153">
        <v>248878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139123267</v>
      </c>
      <c r="F25" s="73">
        <f t="shared" si="4"/>
        <v>139123267</v>
      </c>
      <c r="G25" s="73">
        <f t="shared" si="4"/>
        <v>26143485</v>
      </c>
      <c r="H25" s="73">
        <f t="shared" si="4"/>
        <v>9859062</v>
      </c>
      <c r="I25" s="73">
        <f t="shared" si="4"/>
        <v>6534718</v>
      </c>
      <c r="J25" s="73">
        <f t="shared" si="4"/>
        <v>42537265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42537265</v>
      </c>
      <c r="X25" s="73">
        <f t="shared" si="4"/>
        <v>34780818</v>
      </c>
      <c r="Y25" s="73">
        <f t="shared" si="4"/>
        <v>7756447</v>
      </c>
      <c r="Z25" s="170">
        <f>+IF(X25&lt;&gt;0,+(Y25/X25)*100,0)</f>
        <v>22.30093323279516</v>
      </c>
      <c r="AA25" s="168">
        <f>+AA5+AA9+AA15+AA19+AA24</f>
        <v>139123267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37082011</v>
      </c>
      <c r="F28" s="100">
        <f t="shared" si="5"/>
        <v>37082011</v>
      </c>
      <c r="G28" s="100">
        <f t="shared" si="5"/>
        <v>3217828</v>
      </c>
      <c r="H28" s="100">
        <f t="shared" si="5"/>
        <v>3054167</v>
      </c>
      <c r="I28" s="100">
        <f t="shared" si="5"/>
        <v>3194571</v>
      </c>
      <c r="J28" s="100">
        <f t="shared" si="5"/>
        <v>9466566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9466566</v>
      </c>
      <c r="X28" s="100">
        <f t="shared" si="5"/>
        <v>9270503</v>
      </c>
      <c r="Y28" s="100">
        <f t="shared" si="5"/>
        <v>196063</v>
      </c>
      <c r="Z28" s="137">
        <f>+IF(X28&lt;&gt;0,+(Y28/X28)*100,0)</f>
        <v>2.114912211343872</v>
      </c>
      <c r="AA28" s="153">
        <f>SUM(AA29:AA31)</f>
        <v>37082011</v>
      </c>
    </row>
    <row r="29" spans="1:27" ht="13.5">
      <c r="A29" s="138" t="s">
        <v>75</v>
      </c>
      <c r="B29" s="136"/>
      <c r="C29" s="155"/>
      <c r="D29" s="155"/>
      <c r="E29" s="156">
        <v>13479130</v>
      </c>
      <c r="F29" s="60">
        <v>13479130</v>
      </c>
      <c r="G29" s="60">
        <v>1415876</v>
      </c>
      <c r="H29" s="60">
        <v>1312874</v>
      </c>
      <c r="I29" s="60">
        <v>1314044</v>
      </c>
      <c r="J29" s="60">
        <v>4042794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4042794</v>
      </c>
      <c r="X29" s="60">
        <v>3369783</v>
      </c>
      <c r="Y29" s="60">
        <v>673011</v>
      </c>
      <c r="Z29" s="140">
        <v>19.97</v>
      </c>
      <c r="AA29" s="155">
        <v>13479130</v>
      </c>
    </row>
    <row r="30" spans="1:27" ht="13.5">
      <c r="A30" s="138" t="s">
        <v>76</v>
      </c>
      <c r="B30" s="136"/>
      <c r="C30" s="157"/>
      <c r="D30" s="157"/>
      <c r="E30" s="158">
        <v>13876740</v>
      </c>
      <c r="F30" s="159">
        <v>13876740</v>
      </c>
      <c r="G30" s="159">
        <v>1190574</v>
      </c>
      <c r="H30" s="159">
        <v>1090399</v>
      </c>
      <c r="I30" s="159">
        <v>1208394</v>
      </c>
      <c r="J30" s="159">
        <v>3489367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3489367</v>
      </c>
      <c r="X30" s="159">
        <v>3469185</v>
      </c>
      <c r="Y30" s="159">
        <v>20182</v>
      </c>
      <c r="Z30" s="141">
        <v>0.58</v>
      </c>
      <c r="AA30" s="157">
        <v>13876740</v>
      </c>
    </row>
    <row r="31" spans="1:27" ht="13.5">
      <c r="A31" s="138" t="s">
        <v>77</v>
      </c>
      <c r="B31" s="136"/>
      <c r="C31" s="155"/>
      <c r="D31" s="155"/>
      <c r="E31" s="156">
        <v>9726141</v>
      </c>
      <c r="F31" s="60">
        <v>9726141</v>
      </c>
      <c r="G31" s="60">
        <v>611378</v>
      </c>
      <c r="H31" s="60">
        <v>650894</v>
      </c>
      <c r="I31" s="60">
        <v>672133</v>
      </c>
      <c r="J31" s="60">
        <v>1934405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1934405</v>
      </c>
      <c r="X31" s="60">
        <v>2431535</v>
      </c>
      <c r="Y31" s="60">
        <v>-497130</v>
      </c>
      <c r="Z31" s="140">
        <v>-20.45</v>
      </c>
      <c r="AA31" s="155">
        <v>9726141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11973323</v>
      </c>
      <c r="F32" s="100">
        <f t="shared" si="6"/>
        <v>11973323</v>
      </c>
      <c r="G32" s="100">
        <f t="shared" si="6"/>
        <v>810698</v>
      </c>
      <c r="H32" s="100">
        <f t="shared" si="6"/>
        <v>824882</v>
      </c>
      <c r="I32" s="100">
        <f t="shared" si="6"/>
        <v>823335</v>
      </c>
      <c r="J32" s="100">
        <f t="shared" si="6"/>
        <v>2458915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2458915</v>
      </c>
      <c r="X32" s="100">
        <f t="shared" si="6"/>
        <v>2993331</v>
      </c>
      <c r="Y32" s="100">
        <f t="shared" si="6"/>
        <v>-534416</v>
      </c>
      <c r="Z32" s="137">
        <f>+IF(X32&lt;&gt;0,+(Y32/X32)*100,0)</f>
        <v>-17.853555119697756</v>
      </c>
      <c r="AA32" s="153">
        <f>SUM(AA33:AA37)</f>
        <v>11973323</v>
      </c>
    </row>
    <row r="33" spans="1:27" ht="13.5">
      <c r="A33" s="138" t="s">
        <v>79</v>
      </c>
      <c r="B33" s="136"/>
      <c r="C33" s="155"/>
      <c r="D33" s="155"/>
      <c r="E33" s="156">
        <v>3502961</v>
      </c>
      <c r="F33" s="60">
        <v>3502961</v>
      </c>
      <c r="G33" s="60">
        <v>214765</v>
      </c>
      <c r="H33" s="60">
        <v>217054</v>
      </c>
      <c r="I33" s="60">
        <v>217693</v>
      </c>
      <c r="J33" s="60">
        <v>649512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649512</v>
      </c>
      <c r="X33" s="60">
        <v>875740</v>
      </c>
      <c r="Y33" s="60">
        <v>-226228</v>
      </c>
      <c r="Z33" s="140">
        <v>-25.83</v>
      </c>
      <c r="AA33" s="155">
        <v>3502961</v>
      </c>
    </row>
    <row r="34" spans="1:27" ht="13.5">
      <c r="A34" s="138" t="s">
        <v>80</v>
      </c>
      <c r="B34" s="136"/>
      <c r="C34" s="155"/>
      <c r="D34" s="155"/>
      <c r="E34" s="156">
        <v>3151340</v>
      </c>
      <c r="F34" s="60">
        <v>3151340</v>
      </c>
      <c r="G34" s="60">
        <v>182115</v>
      </c>
      <c r="H34" s="60">
        <v>196904</v>
      </c>
      <c r="I34" s="60">
        <v>205151</v>
      </c>
      <c r="J34" s="60">
        <v>584170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584170</v>
      </c>
      <c r="X34" s="60">
        <v>787835</v>
      </c>
      <c r="Y34" s="60">
        <v>-203665</v>
      </c>
      <c r="Z34" s="140">
        <v>-25.85</v>
      </c>
      <c r="AA34" s="155">
        <v>3151340</v>
      </c>
    </row>
    <row r="35" spans="1:27" ht="13.5">
      <c r="A35" s="138" t="s">
        <v>81</v>
      </c>
      <c r="B35" s="136"/>
      <c r="C35" s="155"/>
      <c r="D35" s="155"/>
      <c r="E35" s="156">
        <v>4024946</v>
      </c>
      <c r="F35" s="60">
        <v>4024946</v>
      </c>
      <c r="G35" s="60">
        <v>287775</v>
      </c>
      <c r="H35" s="60">
        <v>289638</v>
      </c>
      <c r="I35" s="60">
        <v>265434</v>
      </c>
      <c r="J35" s="60">
        <v>842847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842847</v>
      </c>
      <c r="X35" s="60">
        <v>1006237</v>
      </c>
      <c r="Y35" s="60">
        <v>-163390</v>
      </c>
      <c r="Z35" s="140">
        <v>-16.24</v>
      </c>
      <c r="AA35" s="155">
        <v>4024946</v>
      </c>
    </row>
    <row r="36" spans="1:27" ht="13.5">
      <c r="A36" s="138" t="s">
        <v>82</v>
      </c>
      <c r="B36" s="136"/>
      <c r="C36" s="155"/>
      <c r="D36" s="155"/>
      <c r="E36" s="156">
        <v>1294076</v>
      </c>
      <c r="F36" s="60">
        <v>1294076</v>
      </c>
      <c r="G36" s="60">
        <v>126043</v>
      </c>
      <c r="H36" s="60">
        <v>121286</v>
      </c>
      <c r="I36" s="60">
        <v>135057</v>
      </c>
      <c r="J36" s="60">
        <v>382386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382386</v>
      </c>
      <c r="X36" s="60">
        <v>323519</v>
      </c>
      <c r="Y36" s="60">
        <v>58867</v>
      </c>
      <c r="Z36" s="140">
        <v>18.2</v>
      </c>
      <c r="AA36" s="155">
        <v>1294076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13101078</v>
      </c>
      <c r="F38" s="100">
        <f t="shared" si="7"/>
        <v>13101078</v>
      </c>
      <c r="G38" s="100">
        <f t="shared" si="7"/>
        <v>503068</v>
      </c>
      <c r="H38" s="100">
        <f t="shared" si="7"/>
        <v>589190</v>
      </c>
      <c r="I38" s="100">
        <f t="shared" si="7"/>
        <v>675489</v>
      </c>
      <c r="J38" s="100">
        <f t="shared" si="7"/>
        <v>1767747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1767747</v>
      </c>
      <c r="X38" s="100">
        <f t="shared" si="7"/>
        <v>3275270</v>
      </c>
      <c r="Y38" s="100">
        <f t="shared" si="7"/>
        <v>-1507523</v>
      </c>
      <c r="Z38" s="137">
        <f>+IF(X38&lt;&gt;0,+(Y38/X38)*100,0)</f>
        <v>-46.02744201241424</v>
      </c>
      <c r="AA38" s="153">
        <f>SUM(AA39:AA41)</f>
        <v>13101078</v>
      </c>
    </row>
    <row r="39" spans="1:27" ht="13.5">
      <c r="A39" s="138" t="s">
        <v>85</v>
      </c>
      <c r="B39" s="136"/>
      <c r="C39" s="155"/>
      <c r="D39" s="155"/>
      <c r="E39" s="156">
        <v>1695034</v>
      </c>
      <c r="F39" s="60">
        <v>1695034</v>
      </c>
      <c r="G39" s="60">
        <v>120330</v>
      </c>
      <c r="H39" s="60">
        <v>111979</v>
      </c>
      <c r="I39" s="60">
        <v>91530</v>
      </c>
      <c r="J39" s="60">
        <v>323839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323839</v>
      </c>
      <c r="X39" s="60">
        <v>423759</v>
      </c>
      <c r="Y39" s="60">
        <v>-99920</v>
      </c>
      <c r="Z39" s="140">
        <v>-23.58</v>
      </c>
      <c r="AA39" s="155">
        <v>1695034</v>
      </c>
    </row>
    <row r="40" spans="1:27" ht="13.5">
      <c r="A40" s="138" t="s">
        <v>86</v>
      </c>
      <c r="B40" s="136"/>
      <c r="C40" s="155"/>
      <c r="D40" s="155"/>
      <c r="E40" s="156">
        <v>11406044</v>
      </c>
      <c r="F40" s="60">
        <v>11406044</v>
      </c>
      <c r="G40" s="60">
        <v>382738</v>
      </c>
      <c r="H40" s="60">
        <v>477211</v>
      </c>
      <c r="I40" s="60">
        <v>583959</v>
      </c>
      <c r="J40" s="60">
        <v>1443908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1443908</v>
      </c>
      <c r="X40" s="60">
        <v>2851511</v>
      </c>
      <c r="Y40" s="60">
        <v>-1407603</v>
      </c>
      <c r="Z40" s="140">
        <v>-49.36</v>
      </c>
      <c r="AA40" s="155">
        <v>11406044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58251531</v>
      </c>
      <c r="F42" s="100">
        <f t="shared" si="8"/>
        <v>58251531</v>
      </c>
      <c r="G42" s="100">
        <f t="shared" si="8"/>
        <v>2466857</v>
      </c>
      <c r="H42" s="100">
        <f t="shared" si="8"/>
        <v>1167606</v>
      </c>
      <c r="I42" s="100">
        <f t="shared" si="8"/>
        <v>6370838</v>
      </c>
      <c r="J42" s="100">
        <f t="shared" si="8"/>
        <v>10005301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10005301</v>
      </c>
      <c r="X42" s="100">
        <f t="shared" si="8"/>
        <v>14562883</v>
      </c>
      <c r="Y42" s="100">
        <f t="shared" si="8"/>
        <v>-4557582</v>
      </c>
      <c r="Z42" s="137">
        <f>+IF(X42&lt;&gt;0,+(Y42/X42)*100,0)</f>
        <v>-31.29587733417895</v>
      </c>
      <c r="AA42" s="153">
        <f>SUM(AA43:AA46)</f>
        <v>58251531</v>
      </c>
    </row>
    <row r="43" spans="1:27" ht="13.5">
      <c r="A43" s="138" t="s">
        <v>89</v>
      </c>
      <c r="B43" s="136"/>
      <c r="C43" s="155"/>
      <c r="D43" s="155"/>
      <c r="E43" s="156">
        <v>48482105</v>
      </c>
      <c r="F43" s="60">
        <v>48482105</v>
      </c>
      <c r="G43" s="60">
        <v>1809572</v>
      </c>
      <c r="H43" s="60">
        <v>449169</v>
      </c>
      <c r="I43" s="60">
        <v>5617056</v>
      </c>
      <c r="J43" s="60">
        <v>7875797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7875797</v>
      </c>
      <c r="X43" s="60">
        <v>12120526</v>
      </c>
      <c r="Y43" s="60">
        <v>-4244729</v>
      </c>
      <c r="Z43" s="140">
        <v>-35.02</v>
      </c>
      <c r="AA43" s="155">
        <v>48482105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9769426</v>
      </c>
      <c r="F46" s="60">
        <v>9769426</v>
      </c>
      <c r="G46" s="60">
        <v>657285</v>
      </c>
      <c r="H46" s="60">
        <v>718437</v>
      </c>
      <c r="I46" s="60">
        <v>753782</v>
      </c>
      <c r="J46" s="60">
        <v>2129504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2129504</v>
      </c>
      <c r="X46" s="60">
        <v>2442357</v>
      </c>
      <c r="Y46" s="60">
        <v>-312853</v>
      </c>
      <c r="Z46" s="140">
        <v>-12.81</v>
      </c>
      <c r="AA46" s="155">
        <v>9769426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125420</v>
      </c>
      <c r="F47" s="100">
        <v>125420</v>
      </c>
      <c r="G47" s="100">
        <v>6545</v>
      </c>
      <c r="H47" s="100">
        <v>8112</v>
      </c>
      <c r="I47" s="100">
        <v>10677</v>
      </c>
      <c r="J47" s="100">
        <v>25334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25334</v>
      </c>
      <c r="X47" s="100">
        <v>31355</v>
      </c>
      <c r="Y47" s="100">
        <v>-6021</v>
      </c>
      <c r="Z47" s="137">
        <v>-19.2</v>
      </c>
      <c r="AA47" s="153">
        <v>125420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120533363</v>
      </c>
      <c r="F48" s="73">
        <f t="shared" si="9"/>
        <v>120533363</v>
      </c>
      <c r="G48" s="73">
        <f t="shared" si="9"/>
        <v>7004996</v>
      </c>
      <c r="H48" s="73">
        <f t="shared" si="9"/>
        <v>5643957</v>
      </c>
      <c r="I48" s="73">
        <f t="shared" si="9"/>
        <v>11074910</v>
      </c>
      <c r="J48" s="73">
        <f t="shared" si="9"/>
        <v>23723863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23723863</v>
      </c>
      <c r="X48" s="73">
        <f t="shared" si="9"/>
        <v>30133342</v>
      </c>
      <c r="Y48" s="73">
        <f t="shared" si="9"/>
        <v>-6409479</v>
      </c>
      <c r="Z48" s="170">
        <f>+IF(X48&lt;&gt;0,+(Y48/X48)*100,0)</f>
        <v>-21.270388793914726</v>
      </c>
      <c r="AA48" s="168">
        <f>+AA28+AA32+AA38+AA42+AA47</f>
        <v>120533363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18589904</v>
      </c>
      <c r="F49" s="173">
        <f t="shared" si="10"/>
        <v>18589904</v>
      </c>
      <c r="G49" s="173">
        <f t="shared" si="10"/>
        <v>19138489</v>
      </c>
      <c r="H49" s="173">
        <f t="shared" si="10"/>
        <v>4215105</v>
      </c>
      <c r="I49" s="173">
        <f t="shared" si="10"/>
        <v>-4540192</v>
      </c>
      <c r="J49" s="173">
        <f t="shared" si="10"/>
        <v>18813402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18813402</v>
      </c>
      <c r="X49" s="173">
        <f>IF(F25=F48,0,X25-X48)</f>
        <v>4647476</v>
      </c>
      <c r="Y49" s="173">
        <f t="shared" si="10"/>
        <v>14165926</v>
      </c>
      <c r="Z49" s="174">
        <f>+IF(X49&lt;&gt;0,+(Y49/X49)*100,0)</f>
        <v>304.8090189169347</v>
      </c>
      <c r="AA49" s="171">
        <f>+AA25-AA48</f>
        <v>18589904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13675391</v>
      </c>
      <c r="F5" s="60">
        <v>13675391</v>
      </c>
      <c r="G5" s="60">
        <v>11221022</v>
      </c>
      <c r="H5" s="60">
        <v>130794</v>
      </c>
      <c r="I5" s="60">
        <v>47574</v>
      </c>
      <c r="J5" s="60">
        <v>11399390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11399390</v>
      </c>
      <c r="X5" s="60">
        <v>3418848</v>
      </c>
      <c r="Y5" s="60">
        <v>7980542</v>
      </c>
      <c r="Z5" s="140">
        <v>233.43</v>
      </c>
      <c r="AA5" s="155">
        <v>13675391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57306783</v>
      </c>
      <c r="F7" s="60">
        <v>57306783</v>
      </c>
      <c r="G7" s="60">
        <v>4660013</v>
      </c>
      <c r="H7" s="60">
        <v>6061132</v>
      </c>
      <c r="I7" s="60">
        <v>4430057</v>
      </c>
      <c r="J7" s="60">
        <v>15151202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15151202</v>
      </c>
      <c r="X7" s="60">
        <v>14326696</v>
      </c>
      <c r="Y7" s="60">
        <v>824506</v>
      </c>
      <c r="Z7" s="140">
        <v>5.76</v>
      </c>
      <c r="AA7" s="155">
        <v>57306783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3591125</v>
      </c>
      <c r="F10" s="54">
        <v>3591125</v>
      </c>
      <c r="G10" s="54">
        <v>455679</v>
      </c>
      <c r="H10" s="54">
        <v>420680</v>
      </c>
      <c r="I10" s="54">
        <v>387771</v>
      </c>
      <c r="J10" s="54">
        <v>1264130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1264130</v>
      </c>
      <c r="X10" s="54">
        <v>897781</v>
      </c>
      <c r="Y10" s="54">
        <v>366349</v>
      </c>
      <c r="Z10" s="184">
        <v>40.81</v>
      </c>
      <c r="AA10" s="130">
        <v>3591125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1708922</v>
      </c>
      <c r="F12" s="60">
        <v>1708922</v>
      </c>
      <c r="G12" s="60">
        <v>133761</v>
      </c>
      <c r="H12" s="60">
        <v>205204</v>
      </c>
      <c r="I12" s="60">
        <v>145789</v>
      </c>
      <c r="J12" s="60">
        <v>484754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484754</v>
      </c>
      <c r="X12" s="60">
        <v>427231</v>
      </c>
      <c r="Y12" s="60">
        <v>57523</v>
      </c>
      <c r="Z12" s="140">
        <v>13.46</v>
      </c>
      <c r="AA12" s="155">
        <v>1708922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159615</v>
      </c>
      <c r="F13" s="60">
        <v>159615</v>
      </c>
      <c r="G13" s="60">
        <v>18895</v>
      </c>
      <c r="H13" s="60">
        <v>26187</v>
      </c>
      <c r="I13" s="60">
        <v>11900</v>
      </c>
      <c r="J13" s="60">
        <v>56982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56982</v>
      </c>
      <c r="X13" s="60">
        <v>39904</v>
      </c>
      <c r="Y13" s="60">
        <v>17078</v>
      </c>
      <c r="Z13" s="140">
        <v>42.8</v>
      </c>
      <c r="AA13" s="155">
        <v>159615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3306762</v>
      </c>
      <c r="F14" s="60">
        <v>3306762</v>
      </c>
      <c r="G14" s="60">
        <v>47583</v>
      </c>
      <c r="H14" s="60">
        <v>23147</v>
      </c>
      <c r="I14" s="60">
        <v>65840</v>
      </c>
      <c r="J14" s="60">
        <v>136570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136570</v>
      </c>
      <c r="X14" s="60">
        <v>826691</v>
      </c>
      <c r="Y14" s="60">
        <v>-690121</v>
      </c>
      <c r="Z14" s="140">
        <v>-83.48</v>
      </c>
      <c r="AA14" s="155">
        <v>3306762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198430</v>
      </c>
      <c r="F16" s="60">
        <v>198430</v>
      </c>
      <c r="G16" s="60">
        <v>565</v>
      </c>
      <c r="H16" s="60">
        <v>100</v>
      </c>
      <c r="I16" s="60">
        <v>21</v>
      </c>
      <c r="J16" s="60">
        <v>686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686</v>
      </c>
      <c r="X16" s="60">
        <v>49608</v>
      </c>
      <c r="Y16" s="60">
        <v>-48922</v>
      </c>
      <c r="Z16" s="140">
        <v>-98.62</v>
      </c>
      <c r="AA16" s="155">
        <v>198430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2551187</v>
      </c>
      <c r="F17" s="60">
        <v>2551187</v>
      </c>
      <c r="G17" s="60">
        <v>207867</v>
      </c>
      <c r="H17" s="60">
        <v>270846</v>
      </c>
      <c r="I17" s="60">
        <v>196628</v>
      </c>
      <c r="J17" s="60">
        <v>675341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675341</v>
      </c>
      <c r="X17" s="60">
        <v>637797</v>
      </c>
      <c r="Y17" s="60">
        <v>37544</v>
      </c>
      <c r="Z17" s="140">
        <v>5.89</v>
      </c>
      <c r="AA17" s="155">
        <v>2551187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1529853</v>
      </c>
      <c r="F18" s="60">
        <v>1529853</v>
      </c>
      <c r="G18" s="60">
        <v>180793</v>
      </c>
      <c r="H18" s="60">
        <v>419936</v>
      </c>
      <c r="I18" s="60">
        <v>152520</v>
      </c>
      <c r="J18" s="60">
        <v>753249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753249</v>
      </c>
      <c r="X18" s="60">
        <v>382463</v>
      </c>
      <c r="Y18" s="60">
        <v>370786</v>
      </c>
      <c r="Z18" s="140">
        <v>96.95</v>
      </c>
      <c r="AA18" s="155">
        <v>1529853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29942100</v>
      </c>
      <c r="F19" s="60">
        <v>29942100</v>
      </c>
      <c r="G19" s="60">
        <v>8927000</v>
      </c>
      <c r="H19" s="60">
        <v>297344</v>
      </c>
      <c r="I19" s="60">
        <v>88211</v>
      </c>
      <c r="J19" s="60">
        <v>9312555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9312555</v>
      </c>
      <c r="X19" s="60">
        <v>7485525</v>
      </c>
      <c r="Y19" s="60">
        <v>1827030</v>
      </c>
      <c r="Z19" s="140">
        <v>24.41</v>
      </c>
      <c r="AA19" s="155">
        <v>29942100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7212599</v>
      </c>
      <c r="F20" s="54">
        <v>7212599</v>
      </c>
      <c r="G20" s="54">
        <v>290307</v>
      </c>
      <c r="H20" s="54">
        <v>495503</v>
      </c>
      <c r="I20" s="54">
        <v>287145</v>
      </c>
      <c r="J20" s="54">
        <v>1072955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1072955</v>
      </c>
      <c r="X20" s="54">
        <v>1803150</v>
      </c>
      <c r="Y20" s="54">
        <v>-730195</v>
      </c>
      <c r="Z20" s="184">
        <v>-40.5</v>
      </c>
      <c r="AA20" s="130">
        <v>7212599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64800</v>
      </c>
      <c r="F21" s="60">
        <v>64800</v>
      </c>
      <c r="G21" s="60">
        <v>0</v>
      </c>
      <c r="H21" s="60">
        <v>55614</v>
      </c>
      <c r="I21" s="82">
        <v>5505</v>
      </c>
      <c r="J21" s="60">
        <v>61119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61119</v>
      </c>
      <c r="X21" s="60">
        <v>16200</v>
      </c>
      <c r="Y21" s="60">
        <v>44919</v>
      </c>
      <c r="Z21" s="140">
        <v>277.28</v>
      </c>
      <c r="AA21" s="155">
        <v>64800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121247567</v>
      </c>
      <c r="F22" s="190">
        <f t="shared" si="0"/>
        <v>121247567</v>
      </c>
      <c r="G22" s="190">
        <f t="shared" si="0"/>
        <v>26143485</v>
      </c>
      <c r="H22" s="190">
        <f t="shared" si="0"/>
        <v>8406487</v>
      </c>
      <c r="I22" s="190">
        <f t="shared" si="0"/>
        <v>5818961</v>
      </c>
      <c r="J22" s="190">
        <f t="shared" si="0"/>
        <v>40368933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40368933</v>
      </c>
      <c r="X22" s="190">
        <f t="shared" si="0"/>
        <v>30311894</v>
      </c>
      <c r="Y22" s="190">
        <f t="shared" si="0"/>
        <v>10057039</v>
      </c>
      <c r="Z22" s="191">
        <f>+IF(X22&lt;&gt;0,+(Y22/X22)*100,0)</f>
        <v>33.1785239153977</v>
      </c>
      <c r="AA22" s="188">
        <f>SUM(AA5:AA21)</f>
        <v>121247567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45401301</v>
      </c>
      <c r="F25" s="60">
        <v>45401301</v>
      </c>
      <c r="G25" s="60">
        <v>3248953</v>
      </c>
      <c r="H25" s="60">
        <v>3326536</v>
      </c>
      <c r="I25" s="60">
        <v>3305276</v>
      </c>
      <c r="J25" s="60">
        <v>9880765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9880765</v>
      </c>
      <c r="X25" s="60">
        <v>11350325</v>
      </c>
      <c r="Y25" s="60">
        <v>-1469560</v>
      </c>
      <c r="Z25" s="140">
        <v>-12.95</v>
      </c>
      <c r="AA25" s="155">
        <v>45401301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3443064</v>
      </c>
      <c r="F26" s="60">
        <v>3443064</v>
      </c>
      <c r="G26" s="60">
        <v>256436</v>
      </c>
      <c r="H26" s="60">
        <v>236611</v>
      </c>
      <c r="I26" s="60">
        <v>222807</v>
      </c>
      <c r="J26" s="60">
        <v>715854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715854</v>
      </c>
      <c r="X26" s="60">
        <v>860766</v>
      </c>
      <c r="Y26" s="60">
        <v>-144912</v>
      </c>
      <c r="Z26" s="140">
        <v>-16.84</v>
      </c>
      <c r="AA26" s="155">
        <v>3443064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324773</v>
      </c>
      <c r="F27" s="60">
        <v>324773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81193</v>
      </c>
      <c r="Y27" s="60">
        <v>-81193</v>
      </c>
      <c r="Z27" s="140">
        <v>-100</v>
      </c>
      <c r="AA27" s="155">
        <v>324773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3467772</v>
      </c>
      <c r="F28" s="60">
        <v>3467772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866943</v>
      </c>
      <c r="Y28" s="60">
        <v>-866943</v>
      </c>
      <c r="Z28" s="140">
        <v>-100</v>
      </c>
      <c r="AA28" s="155">
        <v>3467772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614403</v>
      </c>
      <c r="F29" s="60">
        <v>614403</v>
      </c>
      <c r="G29" s="60">
        <v>28438</v>
      </c>
      <c r="H29" s="60">
        <v>28806</v>
      </c>
      <c r="I29" s="60">
        <v>133315</v>
      </c>
      <c r="J29" s="60">
        <v>190559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190559</v>
      </c>
      <c r="X29" s="60">
        <v>153601</v>
      </c>
      <c r="Y29" s="60">
        <v>36958</v>
      </c>
      <c r="Z29" s="140">
        <v>24.06</v>
      </c>
      <c r="AA29" s="155">
        <v>614403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41257561</v>
      </c>
      <c r="F30" s="60">
        <v>41257561</v>
      </c>
      <c r="G30" s="60">
        <v>1328888</v>
      </c>
      <c r="H30" s="60">
        <v>0</v>
      </c>
      <c r="I30" s="60">
        <v>5170944</v>
      </c>
      <c r="J30" s="60">
        <v>6499832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6499832</v>
      </c>
      <c r="X30" s="60">
        <v>10314390</v>
      </c>
      <c r="Y30" s="60">
        <v>-3814558</v>
      </c>
      <c r="Z30" s="140">
        <v>-36.98</v>
      </c>
      <c r="AA30" s="155">
        <v>41257561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25804</v>
      </c>
      <c r="H33" s="60">
        <v>30956</v>
      </c>
      <c r="I33" s="60">
        <v>0</v>
      </c>
      <c r="J33" s="60">
        <v>56760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56760</v>
      </c>
      <c r="X33" s="60">
        <v>0</v>
      </c>
      <c r="Y33" s="60">
        <v>56760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26024489</v>
      </c>
      <c r="F34" s="60">
        <v>26024489</v>
      </c>
      <c r="G34" s="60">
        <v>2116477</v>
      </c>
      <c r="H34" s="60">
        <v>2021048</v>
      </c>
      <c r="I34" s="60">
        <v>2242568</v>
      </c>
      <c r="J34" s="60">
        <v>6380093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6380093</v>
      </c>
      <c r="X34" s="60">
        <v>6506122</v>
      </c>
      <c r="Y34" s="60">
        <v>-126029</v>
      </c>
      <c r="Z34" s="140">
        <v>-1.94</v>
      </c>
      <c r="AA34" s="155">
        <v>26024489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120533363</v>
      </c>
      <c r="F36" s="190">
        <f t="shared" si="1"/>
        <v>120533363</v>
      </c>
      <c r="G36" s="190">
        <f t="shared" si="1"/>
        <v>7004996</v>
      </c>
      <c r="H36" s="190">
        <f t="shared" si="1"/>
        <v>5643957</v>
      </c>
      <c r="I36" s="190">
        <f t="shared" si="1"/>
        <v>11074910</v>
      </c>
      <c r="J36" s="190">
        <f t="shared" si="1"/>
        <v>23723863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23723863</v>
      </c>
      <c r="X36" s="190">
        <f t="shared" si="1"/>
        <v>30133340</v>
      </c>
      <c r="Y36" s="190">
        <f t="shared" si="1"/>
        <v>-6409477</v>
      </c>
      <c r="Z36" s="191">
        <f>+IF(X36&lt;&gt;0,+(Y36/X36)*100,0)</f>
        <v>-21.27038356849921</v>
      </c>
      <c r="AA36" s="188">
        <f>SUM(AA25:AA35)</f>
        <v>120533363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714204</v>
      </c>
      <c r="F38" s="106">
        <f t="shared" si="2"/>
        <v>714204</v>
      </c>
      <c r="G38" s="106">
        <f t="shared" si="2"/>
        <v>19138489</v>
      </c>
      <c r="H38" s="106">
        <f t="shared" si="2"/>
        <v>2762530</v>
      </c>
      <c r="I38" s="106">
        <f t="shared" si="2"/>
        <v>-5255949</v>
      </c>
      <c r="J38" s="106">
        <f t="shared" si="2"/>
        <v>16645070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16645070</v>
      </c>
      <c r="X38" s="106">
        <f>IF(F22=F36,0,X22-X36)</f>
        <v>178554</v>
      </c>
      <c r="Y38" s="106">
        <f t="shared" si="2"/>
        <v>16466516</v>
      </c>
      <c r="Z38" s="201">
        <f>+IF(X38&lt;&gt;0,+(Y38/X38)*100,0)</f>
        <v>9222.149041746476</v>
      </c>
      <c r="AA38" s="199">
        <f>+AA22-AA36</f>
        <v>714204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17875700</v>
      </c>
      <c r="F39" s="60">
        <v>17875700</v>
      </c>
      <c r="G39" s="60">
        <v>0</v>
      </c>
      <c r="H39" s="60">
        <v>1452575</v>
      </c>
      <c r="I39" s="60">
        <v>715757</v>
      </c>
      <c r="J39" s="60">
        <v>2168332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2168332</v>
      </c>
      <c r="X39" s="60">
        <v>4468925</v>
      </c>
      <c r="Y39" s="60">
        <v>-2300593</v>
      </c>
      <c r="Z39" s="140">
        <v>-51.48</v>
      </c>
      <c r="AA39" s="155">
        <v>17875700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18589904</v>
      </c>
      <c r="F42" s="88">
        <f t="shared" si="3"/>
        <v>18589904</v>
      </c>
      <c r="G42" s="88">
        <f t="shared" si="3"/>
        <v>19138489</v>
      </c>
      <c r="H42" s="88">
        <f t="shared" si="3"/>
        <v>4215105</v>
      </c>
      <c r="I42" s="88">
        <f t="shared" si="3"/>
        <v>-4540192</v>
      </c>
      <c r="J42" s="88">
        <f t="shared" si="3"/>
        <v>18813402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18813402</v>
      </c>
      <c r="X42" s="88">
        <f t="shared" si="3"/>
        <v>4647479</v>
      </c>
      <c r="Y42" s="88">
        <f t="shared" si="3"/>
        <v>14165923</v>
      </c>
      <c r="Z42" s="208">
        <f>+IF(X42&lt;&gt;0,+(Y42/X42)*100,0)</f>
        <v>304.808757608157</v>
      </c>
      <c r="AA42" s="206">
        <f>SUM(AA38:AA41)</f>
        <v>18589904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18589904</v>
      </c>
      <c r="F44" s="77">
        <f t="shared" si="4"/>
        <v>18589904</v>
      </c>
      <c r="G44" s="77">
        <f t="shared" si="4"/>
        <v>19138489</v>
      </c>
      <c r="H44" s="77">
        <f t="shared" si="4"/>
        <v>4215105</v>
      </c>
      <c r="I44" s="77">
        <f t="shared" si="4"/>
        <v>-4540192</v>
      </c>
      <c r="J44" s="77">
        <f t="shared" si="4"/>
        <v>18813402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18813402</v>
      </c>
      <c r="X44" s="77">
        <f t="shared" si="4"/>
        <v>4647479</v>
      </c>
      <c r="Y44" s="77">
        <f t="shared" si="4"/>
        <v>14165923</v>
      </c>
      <c r="Z44" s="212">
        <f>+IF(X44&lt;&gt;0,+(Y44/X44)*100,0)</f>
        <v>304.808757608157</v>
      </c>
      <c r="AA44" s="210">
        <f>+AA42-AA43</f>
        <v>18589904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18589904</v>
      </c>
      <c r="F46" s="88">
        <f t="shared" si="5"/>
        <v>18589904</v>
      </c>
      <c r="G46" s="88">
        <f t="shared" si="5"/>
        <v>19138489</v>
      </c>
      <c r="H46" s="88">
        <f t="shared" si="5"/>
        <v>4215105</v>
      </c>
      <c r="I46" s="88">
        <f t="shared" si="5"/>
        <v>-4540192</v>
      </c>
      <c r="J46" s="88">
        <f t="shared" si="5"/>
        <v>18813402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18813402</v>
      </c>
      <c r="X46" s="88">
        <f t="shared" si="5"/>
        <v>4647479</v>
      </c>
      <c r="Y46" s="88">
        <f t="shared" si="5"/>
        <v>14165923</v>
      </c>
      <c r="Z46" s="208">
        <f>+IF(X46&lt;&gt;0,+(Y46/X46)*100,0)</f>
        <v>304.808757608157</v>
      </c>
      <c r="AA46" s="206">
        <f>SUM(AA44:AA45)</f>
        <v>18589904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18589904</v>
      </c>
      <c r="F48" s="219">
        <f t="shared" si="6"/>
        <v>18589904</v>
      </c>
      <c r="G48" s="219">
        <f t="shared" si="6"/>
        <v>19138489</v>
      </c>
      <c r="H48" s="220">
        <f t="shared" si="6"/>
        <v>4215105</v>
      </c>
      <c r="I48" s="220">
        <f t="shared" si="6"/>
        <v>-4540192</v>
      </c>
      <c r="J48" s="220">
        <f t="shared" si="6"/>
        <v>18813402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18813402</v>
      </c>
      <c r="X48" s="220">
        <f t="shared" si="6"/>
        <v>4647479</v>
      </c>
      <c r="Y48" s="220">
        <f t="shared" si="6"/>
        <v>14165923</v>
      </c>
      <c r="Z48" s="221">
        <f>+IF(X48&lt;&gt;0,+(Y48/X48)*100,0)</f>
        <v>304.808757608157</v>
      </c>
      <c r="AA48" s="222">
        <f>SUM(AA46:AA47)</f>
        <v>18589904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247989</v>
      </c>
      <c r="D5" s="153">
        <f>SUM(D6:D8)</f>
        <v>0</v>
      </c>
      <c r="E5" s="154">
        <f t="shared" si="0"/>
        <v>200000</v>
      </c>
      <c r="F5" s="100">
        <f t="shared" si="0"/>
        <v>200000</v>
      </c>
      <c r="G5" s="100">
        <f t="shared" si="0"/>
        <v>26653</v>
      </c>
      <c r="H5" s="100">
        <f t="shared" si="0"/>
        <v>714</v>
      </c>
      <c r="I5" s="100">
        <f t="shared" si="0"/>
        <v>6015</v>
      </c>
      <c r="J5" s="100">
        <f t="shared" si="0"/>
        <v>33382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33382</v>
      </c>
      <c r="X5" s="100">
        <f t="shared" si="0"/>
        <v>50000</v>
      </c>
      <c r="Y5" s="100">
        <f t="shared" si="0"/>
        <v>-16618</v>
      </c>
      <c r="Z5" s="137">
        <f>+IF(X5&lt;&gt;0,+(Y5/X5)*100,0)</f>
        <v>-33.236</v>
      </c>
      <c r="AA5" s="153">
        <f>SUM(AA6:AA8)</f>
        <v>200000</v>
      </c>
    </row>
    <row r="6" spans="1:27" ht="13.5">
      <c r="A6" s="138" t="s">
        <v>75</v>
      </c>
      <c r="B6" s="136"/>
      <c r="C6" s="155">
        <v>23019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86331</v>
      </c>
      <c r="D7" s="157"/>
      <c r="E7" s="158">
        <v>200000</v>
      </c>
      <c r="F7" s="159">
        <v>200000</v>
      </c>
      <c r="G7" s="159">
        <v>26653</v>
      </c>
      <c r="H7" s="159"/>
      <c r="I7" s="159">
        <v>6015</v>
      </c>
      <c r="J7" s="159">
        <v>32668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32668</v>
      </c>
      <c r="X7" s="159">
        <v>50000</v>
      </c>
      <c r="Y7" s="159">
        <v>-17332</v>
      </c>
      <c r="Z7" s="141">
        <v>-34.66</v>
      </c>
      <c r="AA7" s="225">
        <v>200000</v>
      </c>
    </row>
    <row r="8" spans="1:27" ht="13.5">
      <c r="A8" s="138" t="s">
        <v>77</v>
      </c>
      <c r="B8" s="136"/>
      <c r="C8" s="155">
        <v>138639</v>
      </c>
      <c r="D8" s="155"/>
      <c r="E8" s="156"/>
      <c r="F8" s="60"/>
      <c r="G8" s="60"/>
      <c r="H8" s="60">
        <v>714</v>
      </c>
      <c r="I8" s="60"/>
      <c r="J8" s="60">
        <v>714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714</v>
      </c>
      <c r="X8" s="60"/>
      <c r="Y8" s="60">
        <v>714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982710</v>
      </c>
      <c r="D9" s="153">
        <f>SUM(D10:D14)</f>
        <v>0</v>
      </c>
      <c r="E9" s="154">
        <f t="shared" si="1"/>
        <v>40000</v>
      </c>
      <c r="F9" s="100">
        <f t="shared" si="1"/>
        <v>40000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10000</v>
      </c>
      <c r="Y9" s="100">
        <f t="shared" si="1"/>
        <v>-10000</v>
      </c>
      <c r="Z9" s="137">
        <f>+IF(X9&lt;&gt;0,+(Y9/X9)*100,0)</f>
        <v>-100</v>
      </c>
      <c r="AA9" s="102">
        <f>SUM(AA10:AA14)</f>
        <v>40000</v>
      </c>
    </row>
    <row r="10" spans="1:27" ht="13.5">
      <c r="A10" s="138" t="s">
        <v>79</v>
      </c>
      <c r="B10" s="136"/>
      <c r="C10" s="155">
        <v>2404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>
        <v>961400</v>
      </c>
      <c r="D11" s="155"/>
      <c r="E11" s="156">
        <v>40000</v>
      </c>
      <c r="F11" s="60">
        <v>40000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10000</v>
      </c>
      <c r="Y11" s="60">
        <v>-10000</v>
      </c>
      <c r="Z11" s="140">
        <v>-100</v>
      </c>
      <c r="AA11" s="62">
        <v>40000</v>
      </c>
    </row>
    <row r="12" spans="1:27" ht="13.5">
      <c r="A12" s="138" t="s">
        <v>81</v>
      </c>
      <c r="B12" s="136"/>
      <c r="C12" s="155">
        <v>15959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>
        <v>2947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13905509</v>
      </c>
      <c r="D15" s="153">
        <f>SUM(D16:D18)</f>
        <v>0</v>
      </c>
      <c r="E15" s="154">
        <f t="shared" si="2"/>
        <v>13799700</v>
      </c>
      <c r="F15" s="100">
        <f t="shared" si="2"/>
        <v>13799700</v>
      </c>
      <c r="G15" s="100">
        <f t="shared" si="2"/>
        <v>114</v>
      </c>
      <c r="H15" s="100">
        <f t="shared" si="2"/>
        <v>857633</v>
      </c>
      <c r="I15" s="100">
        <f t="shared" si="2"/>
        <v>590000</v>
      </c>
      <c r="J15" s="100">
        <f t="shared" si="2"/>
        <v>1447747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1447747</v>
      </c>
      <c r="X15" s="100">
        <f t="shared" si="2"/>
        <v>3449925</v>
      </c>
      <c r="Y15" s="100">
        <f t="shared" si="2"/>
        <v>-2002178</v>
      </c>
      <c r="Z15" s="137">
        <f>+IF(X15&lt;&gt;0,+(Y15/X15)*100,0)</f>
        <v>-58.03540656680942</v>
      </c>
      <c r="AA15" s="102">
        <f>SUM(AA16:AA18)</f>
        <v>13799700</v>
      </c>
    </row>
    <row r="16" spans="1:27" ht="13.5">
      <c r="A16" s="138" t="s">
        <v>85</v>
      </c>
      <c r="B16" s="136"/>
      <c r="C16" s="155">
        <v>1832295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12073214</v>
      </c>
      <c r="D17" s="155"/>
      <c r="E17" s="156">
        <v>13799700</v>
      </c>
      <c r="F17" s="60">
        <v>13799700</v>
      </c>
      <c r="G17" s="60">
        <v>114</v>
      </c>
      <c r="H17" s="60">
        <v>857633</v>
      </c>
      <c r="I17" s="60">
        <v>590000</v>
      </c>
      <c r="J17" s="60">
        <v>1447747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1447747</v>
      </c>
      <c r="X17" s="60">
        <v>3449925</v>
      </c>
      <c r="Y17" s="60">
        <v>-2002178</v>
      </c>
      <c r="Z17" s="140">
        <v>-58.04</v>
      </c>
      <c r="AA17" s="62">
        <v>13799700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1608131</v>
      </c>
      <c r="D19" s="153">
        <f>SUM(D20:D23)</f>
        <v>0</v>
      </c>
      <c r="E19" s="154">
        <f t="shared" si="3"/>
        <v>3911000</v>
      </c>
      <c r="F19" s="100">
        <f t="shared" si="3"/>
        <v>3911000</v>
      </c>
      <c r="G19" s="100">
        <f t="shared" si="3"/>
        <v>104610</v>
      </c>
      <c r="H19" s="100">
        <f t="shared" si="3"/>
        <v>402370</v>
      </c>
      <c r="I19" s="100">
        <f t="shared" si="3"/>
        <v>196734</v>
      </c>
      <c r="J19" s="100">
        <f t="shared" si="3"/>
        <v>703714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703714</v>
      </c>
      <c r="X19" s="100">
        <f t="shared" si="3"/>
        <v>977750</v>
      </c>
      <c r="Y19" s="100">
        <f t="shared" si="3"/>
        <v>-274036</v>
      </c>
      <c r="Z19" s="137">
        <f>+IF(X19&lt;&gt;0,+(Y19/X19)*100,0)</f>
        <v>-28.02720531833291</v>
      </c>
      <c r="AA19" s="102">
        <f>SUM(AA20:AA23)</f>
        <v>3911000</v>
      </c>
    </row>
    <row r="20" spans="1:27" ht="13.5">
      <c r="A20" s="138" t="s">
        <v>89</v>
      </c>
      <c r="B20" s="136"/>
      <c r="C20" s="155">
        <v>50511</v>
      </c>
      <c r="D20" s="155"/>
      <c r="E20" s="156">
        <v>3876000</v>
      </c>
      <c r="F20" s="60">
        <v>3876000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969000</v>
      </c>
      <c r="Y20" s="60">
        <v>-969000</v>
      </c>
      <c r="Z20" s="140">
        <v>-100</v>
      </c>
      <c r="AA20" s="62">
        <v>3876000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1557620</v>
      </c>
      <c r="D23" s="155"/>
      <c r="E23" s="156">
        <v>35000</v>
      </c>
      <c r="F23" s="60">
        <v>35000</v>
      </c>
      <c r="G23" s="60">
        <v>104610</v>
      </c>
      <c r="H23" s="60">
        <v>402370</v>
      </c>
      <c r="I23" s="60">
        <v>196734</v>
      </c>
      <c r="J23" s="60">
        <v>703714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703714</v>
      </c>
      <c r="X23" s="60">
        <v>8750</v>
      </c>
      <c r="Y23" s="60">
        <v>694964</v>
      </c>
      <c r="Z23" s="140">
        <v>7942.45</v>
      </c>
      <c r="AA23" s="62">
        <v>35000</v>
      </c>
    </row>
    <row r="24" spans="1:27" ht="13.5">
      <c r="A24" s="135" t="s">
        <v>93</v>
      </c>
      <c r="B24" s="142"/>
      <c r="C24" s="153">
        <v>2392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16746731</v>
      </c>
      <c r="D25" s="217">
        <f>+D5+D9+D15+D19+D24</f>
        <v>0</v>
      </c>
      <c r="E25" s="230">
        <f t="shared" si="4"/>
        <v>17950700</v>
      </c>
      <c r="F25" s="219">
        <f t="shared" si="4"/>
        <v>17950700</v>
      </c>
      <c r="G25" s="219">
        <f t="shared" si="4"/>
        <v>131377</v>
      </c>
      <c r="H25" s="219">
        <f t="shared" si="4"/>
        <v>1260717</v>
      </c>
      <c r="I25" s="219">
        <f t="shared" si="4"/>
        <v>792749</v>
      </c>
      <c r="J25" s="219">
        <f t="shared" si="4"/>
        <v>2184843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2184843</v>
      </c>
      <c r="X25" s="219">
        <f t="shared" si="4"/>
        <v>4487675</v>
      </c>
      <c r="Y25" s="219">
        <f t="shared" si="4"/>
        <v>-2302832</v>
      </c>
      <c r="Z25" s="231">
        <f>+IF(X25&lt;&gt;0,+(Y25/X25)*100,0)</f>
        <v>-51.31458940319876</v>
      </c>
      <c r="AA25" s="232">
        <f>+AA5+AA9+AA15+AA19+AA24</f>
        <v>17950700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12374637</v>
      </c>
      <c r="D28" s="155"/>
      <c r="E28" s="156">
        <v>17875700</v>
      </c>
      <c r="F28" s="60">
        <v>17875700</v>
      </c>
      <c r="G28" s="60"/>
      <c r="H28" s="60">
        <v>856409</v>
      </c>
      <c r="I28" s="60">
        <v>590000</v>
      </c>
      <c r="J28" s="60">
        <v>1446409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1446409</v>
      </c>
      <c r="X28" s="60">
        <v>4468925</v>
      </c>
      <c r="Y28" s="60">
        <v>-3022516</v>
      </c>
      <c r="Z28" s="140">
        <v>-67.63</v>
      </c>
      <c r="AA28" s="155">
        <v>17875700</v>
      </c>
    </row>
    <row r="29" spans="1:27" ht="13.5">
      <c r="A29" s="234" t="s">
        <v>134</v>
      </c>
      <c r="B29" s="136"/>
      <c r="C29" s="155">
        <v>1824234</v>
      </c>
      <c r="D29" s="155"/>
      <c r="E29" s="156"/>
      <c r="F29" s="60"/>
      <c r="G29" s="60">
        <v>104610</v>
      </c>
      <c r="H29" s="60">
        <v>402370</v>
      </c>
      <c r="I29" s="60">
        <v>196734</v>
      </c>
      <c r="J29" s="60">
        <v>703714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703714</v>
      </c>
      <c r="X29" s="60"/>
      <c r="Y29" s="60">
        <v>703714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14198871</v>
      </c>
      <c r="D32" s="210">
        <f>SUM(D28:D31)</f>
        <v>0</v>
      </c>
      <c r="E32" s="211">
        <f t="shared" si="5"/>
        <v>17875700</v>
      </c>
      <c r="F32" s="77">
        <f t="shared" si="5"/>
        <v>17875700</v>
      </c>
      <c r="G32" s="77">
        <f t="shared" si="5"/>
        <v>104610</v>
      </c>
      <c r="H32" s="77">
        <f t="shared" si="5"/>
        <v>1258779</v>
      </c>
      <c r="I32" s="77">
        <f t="shared" si="5"/>
        <v>786734</v>
      </c>
      <c r="J32" s="77">
        <f t="shared" si="5"/>
        <v>2150123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2150123</v>
      </c>
      <c r="X32" s="77">
        <f t="shared" si="5"/>
        <v>4468925</v>
      </c>
      <c r="Y32" s="77">
        <f t="shared" si="5"/>
        <v>-2318802</v>
      </c>
      <c r="Z32" s="212">
        <f>+IF(X32&lt;&gt;0,+(Y32/X32)*100,0)</f>
        <v>-51.88724357647533</v>
      </c>
      <c r="AA32" s="79">
        <f>SUM(AA28:AA31)</f>
        <v>17875700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2255867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291993</v>
      </c>
      <c r="D35" s="155"/>
      <c r="E35" s="156">
        <v>75000</v>
      </c>
      <c r="F35" s="60">
        <v>75000</v>
      </c>
      <c r="G35" s="60">
        <v>26767</v>
      </c>
      <c r="H35" s="60">
        <v>1938</v>
      </c>
      <c r="I35" s="60">
        <v>6015</v>
      </c>
      <c r="J35" s="60">
        <v>34720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34720</v>
      </c>
      <c r="X35" s="60">
        <v>18750</v>
      </c>
      <c r="Y35" s="60">
        <v>15970</v>
      </c>
      <c r="Z35" s="140">
        <v>85.17</v>
      </c>
      <c r="AA35" s="62">
        <v>75000</v>
      </c>
    </row>
    <row r="36" spans="1:27" ht="13.5">
      <c r="A36" s="238" t="s">
        <v>139</v>
      </c>
      <c r="B36" s="149"/>
      <c r="C36" s="222">
        <f aca="true" t="shared" si="6" ref="C36:Y36">SUM(C32:C35)</f>
        <v>16746731</v>
      </c>
      <c r="D36" s="222">
        <f>SUM(D32:D35)</f>
        <v>0</v>
      </c>
      <c r="E36" s="218">
        <f t="shared" si="6"/>
        <v>17950700</v>
      </c>
      <c r="F36" s="220">
        <f t="shared" si="6"/>
        <v>17950700</v>
      </c>
      <c r="G36" s="220">
        <f t="shared" si="6"/>
        <v>131377</v>
      </c>
      <c r="H36" s="220">
        <f t="shared" si="6"/>
        <v>1260717</v>
      </c>
      <c r="I36" s="220">
        <f t="shared" si="6"/>
        <v>792749</v>
      </c>
      <c r="J36" s="220">
        <f t="shared" si="6"/>
        <v>2184843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2184843</v>
      </c>
      <c r="X36" s="220">
        <f t="shared" si="6"/>
        <v>4487675</v>
      </c>
      <c r="Y36" s="220">
        <f t="shared" si="6"/>
        <v>-2302832</v>
      </c>
      <c r="Z36" s="221">
        <f>+IF(X36&lt;&gt;0,+(Y36/X36)*100,0)</f>
        <v>-51.31458940319876</v>
      </c>
      <c r="AA36" s="239">
        <f>SUM(AA32:AA35)</f>
        <v>17950700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1113993</v>
      </c>
      <c r="D6" s="155"/>
      <c r="E6" s="59"/>
      <c r="F6" s="60"/>
      <c r="G6" s="60">
        <v>9396870</v>
      </c>
      <c r="H6" s="60">
        <v>13997491</v>
      </c>
      <c r="I6" s="60">
        <v>9049158</v>
      </c>
      <c r="J6" s="60">
        <v>9049158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9049158</v>
      </c>
      <c r="X6" s="60"/>
      <c r="Y6" s="60">
        <v>9049158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106812</v>
      </c>
      <c r="F7" s="60">
        <v>106812</v>
      </c>
      <c r="G7" s="60">
        <v>530854</v>
      </c>
      <c r="H7" s="60">
        <v>567023</v>
      </c>
      <c r="I7" s="60">
        <v>597537</v>
      </c>
      <c r="J7" s="60">
        <v>597537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597537</v>
      </c>
      <c r="X7" s="60">
        <v>26703</v>
      </c>
      <c r="Y7" s="60">
        <v>570834</v>
      </c>
      <c r="Z7" s="140">
        <v>2137.71</v>
      </c>
      <c r="AA7" s="62">
        <v>106812</v>
      </c>
    </row>
    <row r="8" spans="1:27" ht="13.5">
      <c r="A8" s="249" t="s">
        <v>145</v>
      </c>
      <c r="B8" s="182"/>
      <c r="C8" s="155">
        <v>8606125</v>
      </c>
      <c r="D8" s="155"/>
      <c r="E8" s="59">
        <v>14137813</v>
      </c>
      <c r="F8" s="60">
        <v>14137813</v>
      </c>
      <c r="G8" s="60">
        <v>10166670</v>
      </c>
      <c r="H8" s="60">
        <v>10930802</v>
      </c>
      <c r="I8" s="60">
        <v>10562672</v>
      </c>
      <c r="J8" s="60">
        <v>10562672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10562672</v>
      </c>
      <c r="X8" s="60">
        <v>3534453</v>
      </c>
      <c r="Y8" s="60">
        <v>7028219</v>
      </c>
      <c r="Z8" s="140">
        <v>198.85</v>
      </c>
      <c r="AA8" s="62">
        <v>14137813</v>
      </c>
    </row>
    <row r="9" spans="1:27" ht="13.5">
      <c r="A9" s="249" t="s">
        <v>146</v>
      </c>
      <c r="B9" s="182"/>
      <c r="C9" s="155">
        <v>1704832</v>
      </c>
      <c r="D9" s="155"/>
      <c r="E9" s="59">
        <v>15000000</v>
      </c>
      <c r="F9" s="60">
        <v>15000000</v>
      </c>
      <c r="G9" s="60">
        <v>27614762</v>
      </c>
      <c r="H9" s="60">
        <v>4939842</v>
      </c>
      <c r="I9" s="60">
        <v>10906963</v>
      </c>
      <c r="J9" s="60">
        <v>10906963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10906963</v>
      </c>
      <c r="X9" s="60">
        <v>3750000</v>
      </c>
      <c r="Y9" s="60">
        <v>7156963</v>
      </c>
      <c r="Z9" s="140">
        <v>190.85</v>
      </c>
      <c r="AA9" s="62">
        <v>15000000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930695</v>
      </c>
      <c r="D11" s="155"/>
      <c r="E11" s="59">
        <v>520000</v>
      </c>
      <c r="F11" s="60">
        <v>520000</v>
      </c>
      <c r="G11" s="60">
        <v>464599</v>
      </c>
      <c r="H11" s="60">
        <v>930695</v>
      </c>
      <c r="I11" s="60">
        <v>930695</v>
      </c>
      <c r="J11" s="60">
        <v>930695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930695</v>
      </c>
      <c r="X11" s="60">
        <v>130000</v>
      </c>
      <c r="Y11" s="60">
        <v>800695</v>
      </c>
      <c r="Z11" s="140">
        <v>615.92</v>
      </c>
      <c r="AA11" s="62">
        <v>520000</v>
      </c>
    </row>
    <row r="12" spans="1:27" ht="13.5">
      <c r="A12" s="250" t="s">
        <v>56</v>
      </c>
      <c r="B12" s="251"/>
      <c r="C12" s="168">
        <f aca="true" t="shared" si="0" ref="C12:Y12">SUM(C6:C11)</f>
        <v>12355645</v>
      </c>
      <c r="D12" s="168">
        <f>SUM(D6:D11)</f>
        <v>0</v>
      </c>
      <c r="E12" s="72">
        <f t="shared" si="0"/>
        <v>29764625</v>
      </c>
      <c r="F12" s="73">
        <f t="shared" si="0"/>
        <v>29764625</v>
      </c>
      <c r="G12" s="73">
        <f t="shared" si="0"/>
        <v>48173755</v>
      </c>
      <c r="H12" s="73">
        <f t="shared" si="0"/>
        <v>31365853</v>
      </c>
      <c r="I12" s="73">
        <f t="shared" si="0"/>
        <v>32047025</v>
      </c>
      <c r="J12" s="73">
        <f t="shared" si="0"/>
        <v>32047025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32047025</v>
      </c>
      <c r="X12" s="73">
        <f t="shared" si="0"/>
        <v>7441156</v>
      </c>
      <c r="Y12" s="73">
        <f t="shared" si="0"/>
        <v>24605869</v>
      </c>
      <c r="Z12" s="170">
        <f>+IF(X12&lt;&gt;0,+(Y12/X12)*100,0)</f>
        <v>330.67266698883884</v>
      </c>
      <c r="AA12" s="74">
        <f>SUM(AA6:AA11)</f>
        <v>29764625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702902</v>
      </c>
      <c r="D16" s="155"/>
      <c r="E16" s="59">
        <v>736996</v>
      </c>
      <c r="F16" s="60">
        <v>736996</v>
      </c>
      <c r="G16" s="159">
        <v>702902</v>
      </c>
      <c r="H16" s="159">
        <v>702902</v>
      </c>
      <c r="I16" s="159">
        <v>702902</v>
      </c>
      <c r="J16" s="60">
        <v>702902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702902</v>
      </c>
      <c r="X16" s="60">
        <v>184249</v>
      </c>
      <c r="Y16" s="159">
        <v>518653</v>
      </c>
      <c r="Z16" s="141">
        <v>281.5</v>
      </c>
      <c r="AA16" s="225">
        <v>736996</v>
      </c>
    </row>
    <row r="17" spans="1:27" ht="13.5">
      <c r="A17" s="249" t="s">
        <v>152</v>
      </c>
      <c r="B17" s="182"/>
      <c r="C17" s="155">
        <v>44102262</v>
      </c>
      <c r="D17" s="155"/>
      <c r="E17" s="59">
        <v>40244659</v>
      </c>
      <c r="F17" s="60">
        <v>40244659</v>
      </c>
      <c r="G17" s="60">
        <v>37142891</v>
      </c>
      <c r="H17" s="60">
        <v>39799493</v>
      </c>
      <c r="I17" s="60">
        <v>39799493</v>
      </c>
      <c r="J17" s="60">
        <v>39799493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39799493</v>
      </c>
      <c r="X17" s="60">
        <v>10061165</v>
      </c>
      <c r="Y17" s="60">
        <v>29738328</v>
      </c>
      <c r="Z17" s="140">
        <v>295.58</v>
      </c>
      <c r="AA17" s="62">
        <v>40244659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209627067</v>
      </c>
      <c r="D19" s="155"/>
      <c r="E19" s="59">
        <v>253590444</v>
      </c>
      <c r="F19" s="60">
        <v>253590444</v>
      </c>
      <c r="G19" s="60">
        <v>242536593</v>
      </c>
      <c r="H19" s="60">
        <v>213937486</v>
      </c>
      <c r="I19" s="60">
        <v>213937486</v>
      </c>
      <c r="J19" s="60">
        <v>213937486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213937486</v>
      </c>
      <c r="X19" s="60">
        <v>63397611</v>
      </c>
      <c r="Y19" s="60">
        <v>150539875</v>
      </c>
      <c r="Z19" s="140">
        <v>237.45</v>
      </c>
      <c r="AA19" s="62">
        <v>253590444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1299800</v>
      </c>
      <c r="D21" s="155"/>
      <c r="E21" s="59">
        <v>2138700</v>
      </c>
      <c r="F21" s="60">
        <v>2138700</v>
      </c>
      <c r="G21" s="60">
        <v>21387000</v>
      </c>
      <c r="H21" s="60">
        <v>1299800</v>
      </c>
      <c r="I21" s="60">
        <v>1299800</v>
      </c>
      <c r="J21" s="60">
        <v>1299800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1299800</v>
      </c>
      <c r="X21" s="60">
        <v>534675</v>
      </c>
      <c r="Y21" s="60">
        <v>765125</v>
      </c>
      <c r="Z21" s="140">
        <v>143.1</v>
      </c>
      <c r="AA21" s="62">
        <v>2138700</v>
      </c>
    </row>
    <row r="22" spans="1:27" ht="13.5">
      <c r="A22" s="249" t="s">
        <v>157</v>
      </c>
      <c r="B22" s="182"/>
      <c r="C22" s="155">
        <v>351120</v>
      </c>
      <c r="D22" s="155"/>
      <c r="E22" s="59">
        <v>437527</v>
      </c>
      <c r="F22" s="60">
        <v>437527</v>
      </c>
      <c r="G22" s="60">
        <v>462164</v>
      </c>
      <c r="H22" s="60">
        <v>351120</v>
      </c>
      <c r="I22" s="60">
        <v>351120</v>
      </c>
      <c r="J22" s="60">
        <v>351120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351120</v>
      </c>
      <c r="X22" s="60">
        <v>109382</v>
      </c>
      <c r="Y22" s="60">
        <v>241738</v>
      </c>
      <c r="Z22" s="140">
        <v>221</v>
      </c>
      <c r="AA22" s="62">
        <v>437527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256083151</v>
      </c>
      <c r="D24" s="168">
        <f>SUM(D15:D23)</f>
        <v>0</v>
      </c>
      <c r="E24" s="76">
        <f t="shared" si="1"/>
        <v>297148326</v>
      </c>
      <c r="F24" s="77">
        <f t="shared" si="1"/>
        <v>297148326</v>
      </c>
      <c r="G24" s="77">
        <f t="shared" si="1"/>
        <v>302231550</v>
      </c>
      <c r="H24" s="77">
        <f t="shared" si="1"/>
        <v>256090801</v>
      </c>
      <c r="I24" s="77">
        <f t="shared" si="1"/>
        <v>256090801</v>
      </c>
      <c r="J24" s="77">
        <f t="shared" si="1"/>
        <v>256090801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256090801</v>
      </c>
      <c r="X24" s="77">
        <f t="shared" si="1"/>
        <v>74287082</v>
      </c>
      <c r="Y24" s="77">
        <f t="shared" si="1"/>
        <v>181803719</v>
      </c>
      <c r="Z24" s="212">
        <f>+IF(X24&lt;&gt;0,+(Y24/X24)*100,0)</f>
        <v>244.7312696977383</v>
      </c>
      <c r="AA24" s="79">
        <f>SUM(AA15:AA23)</f>
        <v>297148326</v>
      </c>
    </row>
    <row r="25" spans="1:27" ht="13.5">
      <c r="A25" s="250" t="s">
        <v>159</v>
      </c>
      <c r="B25" s="251"/>
      <c r="C25" s="168">
        <f aca="true" t="shared" si="2" ref="C25:Y25">+C12+C24</f>
        <v>268438796</v>
      </c>
      <c r="D25" s="168">
        <f>+D12+D24</f>
        <v>0</v>
      </c>
      <c r="E25" s="72">
        <f t="shared" si="2"/>
        <v>326912951</v>
      </c>
      <c r="F25" s="73">
        <f t="shared" si="2"/>
        <v>326912951</v>
      </c>
      <c r="G25" s="73">
        <f t="shared" si="2"/>
        <v>350405305</v>
      </c>
      <c r="H25" s="73">
        <f t="shared" si="2"/>
        <v>287456654</v>
      </c>
      <c r="I25" s="73">
        <f t="shared" si="2"/>
        <v>288137826</v>
      </c>
      <c r="J25" s="73">
        <f t="shared" si="2"/>
        <v>288137826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288137826</v>
      </c>
      <c r="X25" s="73">
        <f t="shared" si="2"/>
        <v>81728238</v>
      </c>
      <c r="Y25" s="73">
        <f t="shared" si="2"/>
        <v>206409588</v>
      </c>
      <c r="Z25" s="170">
        <f>+IF(X25&lt;&gt;0,+(Y25/X25)*100,0)</f>
        <v>252.55602353742165</v>
      </c>
      <c r="AA25" s="74">
        <f>+AA12+AA24</f>
        <v>326912951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>
        <v>18046272</v>
      </c>
      <c r="F29" s="60">
        <v>18046272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4511568</v>
      </c>
      <c r="Y29" s="60">
        <v>-4511568</v>
      </c>
      <c r="Z29" s="140">
        <v>-100</v>
      </c>
      <c r="AA29" s="62">
        <v>18046272</v>
      </c>
    </row>
    <row r="30" spans="1:27" ht="13.5">
      <c r="A30" s="249" t="s">
        <v>52</v>
      </c>
      <c r="B30" s="182"/>
      <c r="C30" s="155">
        <v>1533915</v>
      </c>
      <c r="D30" s="155"/>
      <c r="E30" s="59">
        <v>1139557</v>
      </c>
      <c r="F30" s="60">
        <v>1139557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284889</v>
      </c>
      <c r="Y30" s="60">
        <v>-284889</v>
      </c>
      <c r="Z30" s="140">
        <v>-100</v>
      </c>
      <c r="AA30" s="62">
        <v>1139557</v>
      </c>
    </row>
    <row r="31" spans="1:27" ht="13.5">
      <c r="A31" s="249" t="s">
        <v>163</v>
      </c>
      <c r="B31" s="182"/>
      <c r="C31" s="155">
        <v>1846515</v>
      </c>
      <c r="D31" s="155"/>
      <c r="E31" s="59">
        <v>1933496</v>
      </c>
      <c r="F31" s="60">
        <v>1933496</v>
      </c>
      <c r="G31" s="60">
        <v>1871591</v>
      </c>
      <c r="H31" s="60">
        <v>1884091</v>
      </c>
      <c r="I31" s="60">
        <v>1895828</v>
      </c>
      <c r="J31" s="60">
        <v>1895828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1895828</v>
      </c>
      <c r="X31" s="60">
        <v>483374</v>
      </c>
      <c r="Y31" s="60">
        <v>1412454</v>
      </c>
      <c r="Z31" s="140">
        <v>292.21</v>
      </c>
      <c r="AA31" s="62">
        <v>1933496</v>
      </c>
    </row>
    <row r="32" spans="1:27" ht="13.5">
      <c r="A32" s="249" t="s">
        <v>164</v>
      </c>
      <c r="B32" s="182"/>
      <c r="C32" s="155">
        <v>35453548</v>
      </c>
      <c r="D32" s="155"/>
      <c r="E32" s="59">
        <v>21832555</v>
      </c>
      <c r="F32" s="60">
        <v>21832555</v>
      </c>
      <c r="G32" s="60">
        <v>58109973</v>
      </c>
      <c r="H32" s="60">
        <v>53953892</v>
      </c>
      <c r="I32" s="60">
        <v>40755942</v>
      </c>
      <c r="J32" s="60">
        <v>40755942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40755942</v>
      </c>
      <c r="X32" s="60">
        <v>5458139</v>
      </c>
      <c r="Y32" s="60">
        <v>35297803</v>
      </c>
      <c r="Z32" s="140">
        <v>646.7</v>
      </c>
      <c r="AA32" s="62">
        <v>21832555</v>
      </c>
    </row>
    <row r="33" spans="1:27" ht="13.5">
      <c r="A33" s="249" t="s">
        <v>165</v>
      </c>
      <c r="B33" s="182"/>
      <c r="C33" s="155">
        <v>6287395</v>
      </c>
      <c r="D33" s="155"/>
      <c r="E33" s="59">
        <v>5100590</v>
      </c>
      <c r="F33" s="60">
        <v>5100590</v>
      </c>
      <c r="G33" s="60">
        <v>4341049</v>
      </c>
      <c r="H33" s="60">
        <v>5639485</v>
      </c>
      <c r="I33" s="60">
        <v>5577923</v>
      </c>
      <c r="J33" s="60">
        <v>5577923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5577923</v>
      </c>
      <c r="X33" s="60">
        <v>1275148</v>
      </c>
      <c r="Y33" s="60">
        <v>4302775</v>
      </c>
      <c r="Z33" s="140">
        <v>337.43</v>
      </c>
      <c r="AA33" s="62">
        <v>5100590</v>
      </c>
    </row>
    <row r="34" spans="1:27" ht="13.5">
      <c r="A34" s="250" t="s">
        <v>58</v>
      </c>
      <c r="B34" s="251"/>
      <c r="C34" s="168">
        <f aca="true" t="shared" si="3" ref="C34:Y34">SUM(C29:C33)</f>
        <v>45121373</v>
      </c>
      <c r="D34" s="168">
        <f>SUM(D29:D33)</f>
        <v>0</v>
      </c>
      <c r="E34" s="72">
        <f t="shared" si="3"/>
        <v>48052470</v>
      </c>
      <c r="F34" s="73">
        <f t="shared" si="3"/>
        <v>48052470</v>
      </c>
      <c r="G34" s="73">
        <f t="shared" si="3"/>
        <v>64322613</v>
      </c>
      <c r="H34" s="73">
        <f t="shared" si="3"/>
        <v>61477468</v>
      </c>
      <c r="I34" s="73">
        <f t="shared" si="3"/>
        <v>48229693</v>
      </c>
      <c r="J34" s="73">
        <f t="shared" si="3"/>
        <v>48229693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48229693</v>
      </c>
      <c r="X34" s="73">
        <f t="shared" si="3"/>
        <v>12013118</v>
      </c>
      <c r="Y34" s="73">
        <f t="shared" si="3"/>
        <v>36216575</v>
      </c>
      <c r="Z34" s="170">
        <f>+IF(X34&lt;&gt;0,+(Y34/X34)*100,0)</f>
        <v>301.4752289955031</v>
      </c>
      <c r="AA34" s="74">
        <f>SUM(AA29:AA33)</f>
        <v>48052470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6297774</v>
      </c>
      <c r="D37" s="155"/>
      <c r="E37" s="59">
        <v>3285056</v>
      </c>
      <c r="F37" s="60">
        <v>3285056</v>
      </c>
      <c r="G37" s="60">
        <v>8278277</v>
      </c>
      <c r="H37" s="60">
        <v>7763766</v>
      </c>
      <c r="I37" s="60">
        <v>7592788</v>
      </c>
      <c r="J37" s="60">
        <v>7592788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7592788</v>
      </c>
      <c r="X37" s="60">
        <v>821264</v>
      </c>
      <c r="Y37" s="60">
        <v>6771524</v>
      </c>
      <c r="Z37" s="140">
        <v>824.52</v>
      </c>
      <c r="AA37" s="62">
        <v>3285056</v>
      </c>
    </row>
    <row r="38" spans="1:27" ht="13.5">
      <c r="A38" s="249" t="s">
        <v>165</v>
      </c>
      <c r="B38" s="182"/>
      <c r="C38" s="155">
        <v>14531260</v>
      </c>
      <c r="D38" s="155"/>
      <c r="E38" s="59">
        <v>16033069</v>
      </c>
      <c r="F38" s="60">
        <v>16033069</v>
      </c>
      <c r="G38" s="60">
        <v>14755160</v>
      </c>
      <c r="H38" s="60">
        <v>15118473</v>
      </c>
      <c r="I38" s="60">
        <v>15088723</v>
      </c>
      <c r="J38" s="60">
        <v>15088723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15088723</v>
      </c>
      <c r="X38" s="60">
        <v>4008267</v>
      </c>
      <c r="Y38" s="60">
        <v>11080456</v>
      </c>
      <c r="Z38" s="140">
        <v>276.44</v>
      </c>
      <c r="AA38" s="62">
        <v>16033069</v>
      </c>
    </row>
    <row r="39" spans="1:27" ht="13.5">
      <c r="A39" s="250" t="s">
        <v>59</v>
      </c>
      <c r="B39" s="253"/>
      <c r="C39" s="168">
        <f aca="true" t="shared" si="4" ref="C39:Y39">SUM(C37:C38)</f>
        <v>20829034</v>
      </c>
      <c r="D39" s="168">
        <f>SUM(D37:D38)</f>
        <v>0</v>
      </c>
      <c r="E39" s="76">
        <f t="shared" si="4"/>
        <v>19318125</v>
      </c>
      <c r="F39" s="77">
        <f t="shared" si="4"/>
        <v>19318125</v>
      </c>
      <c r="G39" s="77">
        <f t="shared" si="4"/>
        <v>23033437</v>
      </c>
      <c r="H39" s="77">
        <f t="shared" si="4"/>
        <v>22882239</v>
      </c>
      <c r="I39" s="77">
        <f t="shared" si="4"/>
        <v>22681511</v>
      </c>
      <c r="J39" s="77">
        <f t="shared" si="4"/>
        <v>22681511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22681511</v>
      </c>
      <c r="X39" s="77">
        <f t="shared" si="4"/>
        <v>4829531</v>
      </c>
      <c r="Y39" s="77">
        <f t="shared" si="4"/>
        <v>17851980</v>
      </c>
      <c r="Z39" s="212">
        <f>+IF(X39&lt;&gt;0,+(Y39/X39)*100,0)</f>
        <v>369.64210396413233</v>
      </c>
      <c r="AA39" s="79">
        <f>SUM(AA37:AA38)</f>
        <v>19318125</v>
      </c>
    </row>
    <row r="40" spans="1:27" ht="13.5">
      <c r="A40" s="250" t="s">
        <v>167</v>
      </c>
      <c r="B40" s="251"/>
      <c r="C40" s="168">
        <f aca="true" t="shared" si="5" ref="C40:Y40">+C34+C39</f>
        <v>65950407</v>
      </c>
      <c r="D40" s="168">
        <f>+D34+D39</f>
        <v>0</v>
      </c>
      <c r="E40" s="72">
        <f t="shared" si="5"/>
        <v>67370595</v>
      </c>
      <c r="F40" s="73">
        <f t="shared" si="5"/>
        <v>67370595</v>
      </c>
      <c r="G40" s="73">
        <f t="shared" si="5"/>
        <v>87356050</v>
      </c>
      <c r="H40" s="73">
        <f t="shared" si="5"/>
        <v>84359707</v>
      </c>
      <c r="I40" s="73">
        <f t="shared" si="5"/>
        <v>70911204</v>
      </c>
      <c r="J40" s="73">
        <f t="shared" si="5"/>
        <v>70911204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70911204</v>
      </c>
      <c r="X40" s="73">
        <f t="shared" si="5"/>
        <v>16842649</v>
      </c>
      <c r="Y40" s="73">
        <f t="shared" si="5"/>
        <v>54068555</v>
      </c>
      <c r="Z40" s="170">
        <f>+IF(X40&lt;&gt;0,+(Y40/X40)*100,0)</f>
        <v>321.0216813281569</v>
      </c>
      <c r="AA40" s="74">
        <f>+AA34+AA39</f>
        <v>67370595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202488389</v>
      </c>
      <c r="D42" s="257">
        <f>+D25-D40</f>
        <v>0</v>
      </c>
      <c r="E42" s="258">
        <f t="shared" si="6"/>
        <v>259542356</v>
      </c>
      <c r="F42" s="259">
        <f t="shared" si="6"/>
        <v>259542356</v>
      </c>
      <c r="G42" s="259">
        <f t="shared" si="6"/>
        <v>263049255</v>
      </c>
      <c r="H42" s="259">
        <f t="shared" si="6"/>
        <v>203096947</v>
      </c>
      <c r="I42" s="259">
        <f t="shared" si="6"/>
        <v>217226622</v>
      </c>
      <c r="J42" s="259">
        <f t="shared" si="6"/>
        <v>217226622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217226622</v>
      </c>
      <c r="X42" s="259">
        <f t="shared" si="6"/>
        <v>64885589</v>
      </c>
      <c r="Y42" s="259">
        <f t="shared" si="6"/>
        <v>152341033</v>
      </c>
      <c r="Z42" s="260">
        <f>+IF(X42&lt;&gt;0,+(Y42/X42)*100,0)</f>
        <v>234.78407971298526</v>
      </c>
      <c r="AA42" s="261">
        <f>+AA25-AA40</f>
        <v>259542356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202488391</v>
      </c>
      <c r="D45" s="155"/>
      <c r="E45" s="59">
        <v>259542358</v>
      </c>
      <c r="F45" s="60">
        <v>259542358</v>
      </c>
      <c r="G45" s="60">
        <v>263049256</v>
      </c>
      <c r="H45" s="60">
        <v>203096948</v>
      </c>
      <c r="I45" s="60">
        <v>217226622</v>
      </c>
      <c r="J45" s="60">
        <v>217226622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217226622</v>
      </c>
      <c r="X45" s="60">
        <v>64885590</v>
      </c>
      <c r="Y45" s="60">
        <v>152341032</v>
      </c>
      <c r="Z45" s="139">
        <v>234.78</v>
      </c>
      <c r="AA45" s="62">
        <v>259542358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202488391</v>
      </c>
      <c r="D48" s="217">
        <f>SUM(D45:D47)</f>
        <v>0</v>
      </c>
      <c r="E48" s="264">
        <f t="shared" si="7"/>
        <v>259542358</v>
      </c>
      <c r="F48" s="219">
        <f t="shared" si="7"/>
        <v>259542358</v>
      </c>
      <c r="G48" s="219">
        <f t="shared" si="7"/>
        <v>263049256</v>
      </c>
      <c r="H48" s="219">
        <f t="shared" si="7"/>
        <v>203096948</v>
      </c>
      <c r="I48" s="219">
        <f t="shared" si="7"/>
        <v>217226622</v>
      </c>
      <c r="J48" s="219">
        <f t="shared" si="7"/>
        <v>217226622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217226622</v>
      </c>
      <c r="X48" s="219">
        <f t="shared" si="7"/>
        <v>64885590</v>
      </c>
      <c r="Y48" s="219">
        <f t="shared" si="7"/>
        <v>152341032</v>
      </c>
      <c r="Z48" s="265">
        <f>+IF(X48&lt;&gt;0,+(Y48/X48)*100,0)</f>
        <v>234.78407455337927</v>
      </c>
      <c r="AA48" s="232">
        <f>SUM(AA45:AA47)</f>
        <v>259542358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75014948</v>
      </c>
      <c r="D6" s="155"/>
      <c r="E6" s="59">
        <v>87774286</v>
      </c>
      <c r="F6" s="60">
        <v>87774286</v>
      </c>
      <c r="G6" s="60"/>
      <c r="H6" s="60"/>
      <c r="I6" s="60">
        <v>5647505</v>
      </c>
      <c r="J6" s="60">
        <v>5647505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5647505</v>
      </c>
      <c r="X6" s="60">
        <v>25983228</v>
      </c>
      <c r="Y6" s="60">
        <v>-20335723</v>
      </c>
      <c r="Z6" s="140">
        <v>-78.26</v>
      </c>
      <c r="AA6" s="62">
        <v>87774286</v>
      </c>
    </row>
    <row r="7" spans="1:27" ht="13.5">
      <c r="A7" s="249" t="s">
        <v>178</v>
      </c>
      <c r="B7" s="182"/>
      <c r="C7" s="155">
        <v>30899149</v>
      </c>
      <c r="D7" s="155"/>
      <c r="E7" s="59">
        <v>29942099</v>
      </c>
      <c r="F7" s="60">
        <v>29942099</v>
      </c>
      <c r="G7" s="60"/>
      <c r="H7" s="60"/>
      <c r="I7" s="60">
        <v>88211</v>
      </c>
      <c r="J7" s="60">
        <v>88211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88211</v>
      </c>
      <c r="X7" s="60">
        <v>11380610</v>
      </c>
      <c r="Y7" s="60">
        <v>-11292399</v>
      </c>
      <c r="Z7" s="140">
        <v>-99.22</v>
      </c>
      <c r="AA7" s="62">
        <v>29942099</v>
      </c>
    </row>
    <row r="8" spans="1:27" ht="13.5">
      <c r="A8" s="249" t="s">
        <v>179</v>
      </c>
      <c r="B8" s="182"/>
      <c r="C8" s="155">
        <v>15677662</v>
      </c>
      <c r="D8" s="155"/>
      <c r="E8" s="59">
        <v>17875699</v>
      </c>
      <c r="F8" s="60">
        <v>17875699</v>
      </c>
      <c r="G8" s="60"/>
      <c r="H8" s="60"/>
      <c r="I8" s="60">
        <v>715757</v>
      </c>
      <c r="J8" s="60">
        <v>715757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715757</v>
      </c>
      <c r="X8" s="60">
        <v>4673971</v>
      </c>
      <c r="Y8" s="60">
        <v>-3958214</v>
      </c>
      <c r="Z8" s="140">
        <v>-84.69</v>
      </c>
      <c r="AA8" s="62">
        <v>17875699</v>
      </c>
    </row>
    <row r="9" spans="1:27" ht="13.5">
      <c r="A9" s="249" t="s">
        <v>180</v>
      </c>
      <c r="B9" s="182"/>
      <c r="C9" s="155">
        <v>416073</v>
      </c>
      <c r="D9" s="155"/>
      <c r="E9" s="59">
        <v>3466379</v>
      </c>
      <c r="F9" s="60">
        <v>3466379</v>
      </c>
      <c r="G9" s="60"/>
      <c r="H9" s="60"/>
      <c r="I9" s="60">
        <v>77740</v>
      </c>
      <c r="J9" s="60">
        <v>77740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77740</v>
      </c>
      <c r="X9" s="60">
        <v>815445</v>
      </c>
      <c r="Y9" s="60">
        <v>-737705</v>
      </c>
      <c r="Z9" s="140">
        <v>-90.47</v>
      </c>
      <c r="AA9" s="62">
        <v>3466379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-103469295</v>
      </c>
      <c r="D12" s="155"/>
      <c r="E12" s="59">
        <v>-116126413</v>
      </c>
      <c r="F12" s="60">
        <v>-116126413</v>
      </c>
      <c r="G12" s="60"/>
      <c r="H12" s="60"/>
      <c r="I12" s="60">
        <v>-10941595</v>
      </c>
      <c r="J12" s="60">
        <v>-10941595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-10941595</v>
      </c>
      <c r="X12" s="60">
        <v>-35659168</v>
      </c>
      <c r="Y12" s="60">
        <v>24717573</v>
      </c>
      <c r="Z12" s="140">
        <v>-69.32</v>
      </c>
      <c r="AA12" s="62">
        <v>-116126413</v>
      </c>
    </row>
    <row r="13" spans="1:27" ht="13.5">
      <c r="A13" s="249" t="s">
        <v>40</v>
      </c>
      <c r="B13" s="182"/>
      <c r="C13" s="155">
        <v>-3156536</v>
      </c>
      <c r="D13" s="155"/>
      <c r="E13" s="59">
        <v>-614403</v>
      </c>
      <c r="F13" s="60">
        <v>-614403</v>
      </c>
      <c r="G13" s="60"/>
      <c r="H13" s="60"/>
      <c r="I13" s="60">
        <v>-133315</v>
      </c>
      <c r="J13" s="60">
        <v>-133315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-133315</v>
      </c>
      <c r="X13" s="60">
        <v>-245442</v>
      </c>
      <c r="Y13" s="60">
        <v>112127</v>
      </c>
      <c r="Z13" s="140">
        <v>-45.68</v>
      </c>
      <c r="AA13" s="62">
        <v>-614403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15382001</v>
      </c>
      <c r="D15" s="168">
        <f>SUM(D6:D14)</f>
        <v>0</v>
      </c>
      <c r="E15" s="72">
        <f t="shared" si="0"/>
        <v>22317647</v>
      </c>
      <c r="F15" s="73">
        <f t="shared" si="0"/>
        <v>22317647</v>
      </c>
      <c r="G15" s="73">
        <f t="shared" si="0"/>
        <v>0</v>
      </c>
      <c r="H15" s="73">
        <f t="shared" si="0"/>
        <v>0</v>
      </c>
      <c r="I15" s="73">
        <f t="shared" si="0"/>
        <v>-4545697</v>
      </c>
      <c r="J15" s="73">
        <f t="shared" si="0"/>
        <v>-4545697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-4545697</v>
      </c>
      <c r="X15" s="73">
        <f t="shared" si="0"/>
        <v>6948644</v>
      </c>
      <c r="Y15" s="73">
        <f t="shared" si="0"/>
        <v>-11494341</v>
      </c>
      <c r="Z15" s="170">
        <f>+IF(X15&lt;&gt;0,+(Y15/X15)*100,0)</f>
        <v>-165.41847589256264</v>
      </c>
      <c r="AA15" s="74">
        <f>SUM(AA6:AA14)</f>
        <v>22317647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64800</v>
      </c>
      <c r="F19" s="60">
        <v>64800</v>
      </c>
      <c r="G19" s="159"/>
      <c r="H19" s="159"/>
      <c r="I19" s="159">
        <v>5505</v>
      </c>
      <c r="J19" s="60">
        <v>5505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5505</v>
      </c>
      <c r="X19" s="60">
        <v>19528</v>
      </c>
      <c r="Y19" s="159">
        <v>-14023</v>
      </c>
      <c r="Z19" s="141">
        <v>-71.81</v>
      </c>
      <c r="AA19" s="225">
        <v>64800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-14207059</v>
      </c>
      <c r="D24" s="155"/>
      <c r="E24" s="59">
        <v>-17950702</v>
      </c>
      <c r="F24" s="60">
        <v>-17950702</v>
      </c>
      <c r="G24" s="60"/>
      <c r="H24" s="60"/>
      <c r="I24" s="60">
        <v>-896877</v>
      </c>
      <c r="J24" s="60">
        <v>-896877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-896877</v>
      </c>
      <c r="X24" s="60">
        <v>-4746689</v>
      </c>
      <c r="Y24" s="60">
        <v>3849812</v>
      </c>
      <c r="Z24" s="140">
        <v>-81.11</v>
      </c>
      <c r="AA24" s="62">
        <v>-17950702</v>
      </c>
    </row>
    <row r="25" spans="1:27" ht="13.5">
      <c r="A25" s="250" t="s">
        <v>191</v>
      </c>
      <c r="B25" s="251"/>
      <c r="C25" s="168">
        <f aca="true" t="shared" si="1" ref="C25:Y25">SUM(C19:C24)</f>
        <v>-14207059</v>
      </c>
      <c r="D25" s="168">
        <f>SUM(D19:D24)</f>
        <v>0</v>
      </c>
      <c r="E25" s="72">
        <f t="shared" si="1"/>
        <v>-17885902</v>
      </c>
      <c r="F25" s="73">
        <f t="shared" si="1"/>
        <v>-17885902</v>
      </c>
      <c r="G25" s="73">
        <f t="shared" si="1"/>
        <v>0</v>
      </c>
      <c r="H25" s="73">
        <f t="shared" si="1"/>
        <v>0</v>
      </c>
      <c r="I25" s="73">
        <f t="shared" si="1"/>
        <v>-891372</v>
      </c>
      <c r="J25" s="73">
        <f t="shared" si="1"/>
        <v>-891372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-891372</v>
      </c>
      <c r="X25" s="73">
        <f t="shared" si="1"/>
        <v>-4727161</v>
      </c>
      <c r="Y25" s="73">
        <f t="shared" si="1"/>
        <v>3835789</v>
      </c>
      <c r="Z25" s="170">
        <f>+IF(X25&lt;&gt;0,+(Y25/X25)*100,0)</f>
        <v>-81.14360818258571</v>
      </c>
      <c r="AA25" s="74">
        <f>SUM(AA19:AA24)</f>
        <v>-17885902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101088</v>
      </c>
      <c r="D31" s="155"/>
      <c r="E31" s="59">
        <v>100798</v>
      </c>
      <c r="F31" s="60">
        <v>100798</v>
      </c>
      <c r="G31" s="60"/>
      <c r="H31" s="159"/>
      <c r="I31" s="159">
        <v>11738</v>
      </c>
      <c r="J31" s="159">
        <v>11738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11738</v>
      </c>
      <c r="X31" s="159"/>
      <c r="Y31" s="60">
        <v>11738</v>
      </c>
      <c r="Z31" s="140"/>
      <c r="AA31" s="62">
        <v>100798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-1318070</v>
      </c>
      <c r="D33" s="155"/>
      <c r="E33" s="59">
        <v>-962732</v>
      </c>
      <c r="F33" s="60">
        <v>-962732</v>
      </c>
      <c r="G33" s="60"/>
      <c r="H33" s="60"/>
      <c r="I33" s="60">
        <v>-72197</v>
      </c>
      <c r="J33" s="60">
        <v>-72197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-72197</v>
      </c>
      <c r="X33" s="60">
        <v>-290683</v>
      </c>
      <c r="Y33" s="60">
        <v>218486</v>
      </c>
      <c r="Z33" s="140">
        <v>-75.16</v>
      </c>
      <c r="AA33" s="62">
        <v>-962732</v>
      </c>
    </row>
    <row r="34" spans="1:27" ht="13.5">
      <c r="A34" s="250" t="s">
        <v>197</v>
      </c>
      <c r="B34" s="251"/>
      <c r="C34" s="168">
        <f aca="true" t="shared" si="2" ref="C34:Y34">SUM(C29:C33)</f>
        <v>-1216982</v>
      </c>
      <c r="D34" s="168">
        <f>SUM(D29:D33)</f>
        <v>0</v>
      </c>
      <c r="E34" s="72">
        <f t="shared" si="2"/>
        <v>-861934</v>
      </c>
      <c r="F34" s="73">
        <f t="shared" si="2"/>
        <v>-861934</v>
      </c>
      <c r="G34" s="73">
        <f t="shared" si="2"/>
        <v>0</v>
      </c>
      <c r="H34" s="73">
        <f t="shared" si="2"/>
        <v>0</v>
      </c>
      <c r="I34" s="73">
        <f t="shared" si="2"/>
        <v>-60459</v>
      </c>
      <c r="J34" s="73">
        <f t="shared" si="2"/>
        <v>-60459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-60459</v>
      </c>
      <c r="X34" s="73">
        <f t="shared" si="2"/>
        <v>-290683</v>
      </c>
      <c r="Y34" s="73">
        <f t="shared" si="2"/>
        <v>230224</v>
      </c>
      <c r="Z34" s="170">
        <f>+IF(X34&lt;&gt;0,+(Y34/X34)*100,0)</f>
        <v>-79.2010540692094</v>
      </c>
      <c r="AA34" s="74">
        <f>SUM(AA29:AA33)</f>
        <v>-861934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-42040</v>
      </c>
      <c r="D36" s="153">
        <f>+D15+D25+D34</f>
        <v>0</v>
      </c>
      <c r="E36" s="99">
        <f t="shared" si="3"/>
        <v>3569811</v>
      </c>
      <c r="F36" s="100">
        <f t="shared" si="3"/>
        <v>3569811</v>
      </c>
      <c r="G36" s="100">
        <f t="shared" si="3"/>
        <v>0</v>
      </c>
      <c r="H36" s="100">
        <f t="shared" si="3"/>
        <v>0</v>
      </c>
      <c r="I36" s="100">
        <f t="shared" si="3"/>
        <v>-5497528</v>
      </c>
      <c r="J36" s="100">
        <f t="shared" si="3"/>
        <v>-5497528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-5497528</v>
      </c>
      <c r="X36" s="100">
        <f t="shared" si="3"/>
        <v>1930800</v>
      </c>
      <c r="Y36" s="100">
        <f t="shared" si="3"/>
        <v>-7428328</v>
      </c>
      <c r="Z36" s="137">
        <f>+IF(X36&lt;&gt;0,+(Y36/X36)*100,0)</f>
        <v>-384.72798839859126</v>
      </c>
      <c r="AA36" s="102">
        <f>+AA15+AA25+AA34</f>
        <v>3569811</v>
      </c>
    </row>
    <row r="37" spans="1:27" ht="13.5">
      <c r="A37" s="249" t="s">
        <v>199</v>
      </c>
      <c r="B37" s="182"/>
      <c r="C37" s="153"/>
      <c r="D37" s="153"/>
      <c r="E37" s="99">
        <v>-6662733</v>
      </c>
      <c r="F37" s="100">
        <v>-6662733</v>
      </c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-6662733</v>
      </c>
      <c r="Y37" s="100">
        <v>6662733</v>
      </c>
      <c r="Z37" s="137">
        <v>-100</v>
      </c>
      <c r="AA37" s="102">
        <v>-6662733</v>
      </c>
    </row>
    <row r="38" spans="1:27" ht="13.5">
      <c r="A38" s="269" t="s">
        <v>200</v>
      </c>
      <c r="B38" s="256"/>
      <c r="C38" s="257">
        <v>-42040</v>
      </c>
      <c r="D38" s="257"/>
      <c r="E38" s="258">
        <v>-3092922</v>
      </c>
      <c r="F38" s="259">
        <v>-3092922</v>
      </c>
      <c r="G38" s="259"/>
      <c r="H38" s="259"/>
      <c r="I38" s="259">
        <v>-5497528</v>
      </c>
      <c r="J38" s="259">
        <v>-5497528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-5497528</v>
      </c>
      <c r="X38" s="259">
        <v>-4731933</v>
      </c>
      <c r="Y38" s="259">
        <v>-765595</v>
      </c>
      <c r="Z38" s="260">
        <v>16.18</v>
      </c>
      <c r="AA38" s="261">
        <v>-3092922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16746731</v>
      </c>
      <c r="D5" s="200">
        <f t="shared" si="0"/>
        <v>0</v>
      </c>
      <c r="E5" s="106">
        <f t="shared" si="0"/>
        <v>17950700</v>
      </c>
      <c r="F5" s="106">
        <f t="shared" si="0"/>
        <v>17950700</v>
      </c>
      <c r="G5" s="106">
        <f t="shared" si="0"/>
        <v>131377</v>
      </c>
      <c r="H5" s="106">
        <f t="shared" si="0"/>
        <v>1260717</v>
      </c>
      <c r="I5" s="106">
        <f t="shared" si="0"/>
        <v>792749</v>
      </c>
      <c r="J5" s="106">
        <f t="shared" si="0"/>
        <v>2184843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2184843</v>
      </c>
      <c r="X5" s="106">
        <f t="shared" si="0"/>
        <v>4487675</v>
      </c>
      <c r="Y5" s="106">
        <f t="shared" si="0"/>
        <v>-2302832</v>
      </c>
      <c r="Z5" s="201">
        <f>+IF(X5&lt;&gt;0,+(Y5/X5)*100,0)</f>
        <v>-51.31458940319876</v>
      </c>
      <c r="AA5" s="199">
        <f>SUM(AA11:AA18)</f>
        <v>17950700</v>
      </c>
    </row>
    <row r="6" spans="1:27" ht="13.5">
      <c r="A6" s="291" t="s">
        <v>204</v>
      </c>
      <c r="B6" s="142"/>
      <c r="C6" s="62">
        <v>11370407</v>
      </c>
      <c r="D6" s="156"/>
      <c r="E6" s="60">
        <v>13799700</v>
      </c>
      <c r="F6" s="60">
        <v>13799700</v>
      </c>
      <c r="G6" s="60"/>
      <c r="H6" s="60">
        <v>856409</v>
      </c>
      <c r="I6" s="60">
        <v>590000</v>
      </c>
      <c r="J6" s="60">
        <v>1446409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1446409</v>
      </c>
      <c r="X6" s="60">
        <v>3449925</v>
      </c>
      <c r="Y6" s="60">
        <v>-2003516</v>
      </c>
      <c r="Z6" s="140">
        <v>-58.07</v>
      </c>
      <c r="AA6" s="155">
        <v>13799700</v>
      </c>
    </row>
    <row r="7" spans="1:27" ht="13.5">
      <c r="A7" s="291" t="s">
        <v>205</v>
      </c>
      <c r="B7" s="142"/>
      <c r="C7" s="62"/>
      <c r="D7" s="156"/>
      <c r="E7" s="60">
        <v>3876000</v>
      </c>
      <c r="F7" s="60">
        <v>3876000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969000</v>
      </c>
      <c r="Y7" s="60">
        <v>-969000</v>
      </c>
      <c r="Z7" s="140">
        <v>-100</v>
      </c>
      <c r="AA7" s="155">
        <v>3876000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>
        <v>104610</v>
      </c>
      <c r="H10" s="60">
        <v>402370</v>
      </c>
      <c r="I10" s="60">
        <v>196734</v>
      </c>
      <c r="J10" s="60">
        <v>703714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703714</v>
      </c>
      <c r="X10" s="60"/>
      <c r="Y10" s="60">
        <v>703714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11370407</v>
      </c>
      <c r="D11" s="294">
        <f t="shared" si="1"/>
        <v>0</v>
      </c>
      <c r="E11" s="295">
        <f t="shared" si="1"/>
        <v>17675700</v>
      </c>
      <c r="F11" s="295">
        <f t="shared" si="1"/>
        <v>17675700</v>
      </c>
      <c r="G11" s="295">
        <f t="shared" si="1"/>
        <v>104610</v>
      </c>
      <c r="H11" s="295">
        <f t="shared" si="1"/>
        <v>1258779</v>
      </c>
      <c r="I11" s="295">
        <f t="shared" si="1"/>
        <v>786734</v>
      </c>
      <c r="J11" s="295">
        <f t="shared" si="1"/>
        <v>2150123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2150123</v>
      </c>
      <c r="X11" s="295">
        <f t="shared" si="1"/>
        <v>4418925</v>
      </c>
      <c r="Y11" s="295">
        <f t="shared" si="1"/>
        <v>-2268802</v>
      </c>
      <c r="Z11" s="296">
        <f>+IF(X11&lt;&gt;0,+(Y11/X11)*100,0)</f>
        <v>-51.34284922237875</v>
      </c>
      <c r="AA11" s="297">
        <f>SUM(AA6:AA10)</f>
        <v>17675700</v>
      </c>
    </row>
    <row r="12" spans="1:27" ht="13.5">
      <c r="A12" s="298" t="s">
        <v>210</v>
      </c>
      <c r="B12" s="136"/>
      <c r="C12" s="62">
        <v>917899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4458425</v>
      </c>
      <c r="D15" s="156"/>
      <c r="E15" s="60">
        <v>75000</v>
      </c>
      <c r="F15" s="60">
        <v>75000</v>
      </c>
      <c r="G15" s="60">
        <v>26767</v>
      </c>
      <c r="H15" s="60">
        <v>1938</v>
      </c>
      <c r="I15" s="60">
        <v>6015</v>
      </c>
      <c r="J15" s="60">
        <v>34720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34720</v>
      </c>
      <c r="X15" s="60">
        <v>18750</v>
      </c>
      <c r="Y15" s="60">
        <v>15970</v>
      </c>
      <c r="Z15" s="140">
        <v>85.17</v>
      </c>
      <c r="AA15" s="155">
        <v>75000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200000</v>
      </c>
      <c r="F18" s="82">
        <v>200000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50000</v>
      </c>
      <c r="Y18" s="82">
        <v>-50000</v>
      </c>
      <c r="Z18" s="270">
        <v>-100</v>
      </c>
      <c r="AA18" s="278">
        <v>200000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11370407</v>
      </c>
      <c r="D36" s="156">
        <f t="shared" si="4"/>
        <v>0</v>
      </c>
      <c r="E36" s="60">
        <f t="shared" si="4"/>
        <v>13799700</v>
      </c>
      <c r="F36" s="60">
        <f t="shared" si="4"/>
        <v>13799700</v>
      </c>
      <c r="G36" s="60">
        <f t="shared" si="4"/>
        <v>0</v>
      </c>
      <c r="H36" s="60">
        <f t="shared" si="4"/>
        <v>856409</v>
      </c>
      <c r="I36" s="60">
        <f t="shared" si="4"/>
        <v>590000</v>
      </c>
      <c r="J36" s="60">
        <f t="shared" si="4"/>
        <v>1446409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1446409</v>
      </c>
      <c r="X36" s="60">
        <f t="shared" si="4"/>
        <v>3449925</v>
      </c>
      <c r="Y36" s="60">
        <f t="shared" si="4"/>
        <v>-2003516</v>
      </c>
      <c r="Z36" s="140">
        <f aca="true" t="shared" si="5" ref="Z36:Z49">+IF(X36&lt;&gt;0,+(Y36/X36)*100,0)</f>
        <v>-58.0741900186236</v>
      </c>
      <c r="AA36" s="155">
        <f>AA6+AA21</f>
        <v>13799700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3876000</v>
      </c>
      <c r="F37" s="60">
        <f t="shared" si="4"/>
        <v>3876000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969000</v>
      </c>
      <c r="Y37" s="60">
        <f t="shared" si="4"/>
        <v>-969000</v>
      </c>
      <c r="Z37" s="140">
        <f t="shared" si="5"/>
        <v>-100</v>
      </c>
      <c r="AA37" s="155">
        <f>AA7+AA22</f>
        <v>3876000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104610</v>
      </c>
      <c r="H40" s="60">
        <f t="shared" si="4"/>
        <v>402370</v>
      </c>
      <c r="I40" s="60">
        <f t="shared" si="4"/>
        <v>196734</v>
      </c>
      <c r="J40" s="60">
        <f t="shared" si="4"/>
        <v>703714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703714</v>
      </c>
      <c r="X40" s="60">
        <f t="shared" si="4"/>
        <v>0</v>
      </c>
      <c r="Y40" s="60">
        <f t="shared" si="4"/>
        <v>703714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11370407</v>
      </c>
      <c r="D41" s="294">
        <f t="shared" si="6"/>
        <v>0</v>
      </c>
      <c r="E41" s="295">
        <f t="shared" si="6"/>
        <v>17675700</v>
      </c>
      <c r="F41" s="295">
        <f t="shared" si="6"/>
        <v>17675700</v>
      </c>
      <c r="G41" s="295">
        <f t="shared" si="6"/>
        <v>104610</v>
      </c>
      <c r="H41" s="295">
        <f t="shared" si="6"/>
        <v>1258779</v>
      </c>
      <c r="I41" s="295">
        <f t="shared" si="6"/>
        <v>786734</v>
      </c>
      <c r="J41" s="295">
        <f t="shared" si="6"/>
        <v>2150123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2150123</v>
      </c>
      <c r="X41" s="295">
        <f t="shared" si="6"/>
        <v>4418925</v>
      </c>
      <c r="Y41" s="295">
        <f t="shared" si="6"/>
        <v>-2268802</v>
      </c>
      <c r="Z41" s="296">
        <f t="shared" si="5"/>
        <v>-51.34284922237875</v>
      </c>
      <c r="AA41" s="297">
        <f>SUM(AA36:AA40)</f>
        <v>17675700</v>
      </c>
    </row>
    <row r="42" spans="1:27" ht="13.5">
      <c r="A42" s="298" t="s">
        <v>210</v>
      </c>
      <c r="B42" s="136"/>
      <c r="C42" s="95">
        <f aca="true" t="shared" si="7" ref="C42:Y48">C12+C27</f>
        <v>917899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4458425</v>
      </c>
      <c r="D45" s="129">
        <f t="shared" si="7"/>
        <v>0</v>
      </c>
      <c r="E45" s="54">
        <f t="shared" si="7"/>
        <v>75000</v>
      </c>
      <c r="F45" s="54">
        <f t="shared" si="7"/>
        <v>75000</v>
      </c>
      <c r="G45" s="54">
        <f t="shared" si="7"/>
        <v>26767</v>
      </c>
      <c r="H45" s="54">
        <f t="shared" si="7"/>
        <v>1938</v>
      </c>
      <c r="I45" s="54">
        <f t="shared" si="7"/>
        <v>6015</v>
      </c>
      <c r="J45" s="54">
        <f t="shared" si="7"/>
        <v>34720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34720</v>
      </c>
      <c r="X45" s="54">
        <f t="shared" si="7"/>
        <v>18750</v>
      </c>
      <c r="Y45" s="54">
        <f t="shared" si="7"/>
        <v>15970</v>
      </c>
      <c r="Z45" s="184">
        <f t="shared" si="5"/>
        <v>85.17333333333333</v>
      </c>
      <c r="AA45" s="130">
        <f t="shared" si="8"/>
        <v>75000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200000</v>
      </c>
      <c r="F48" s="54">
        <f t="shared" si="7"/>
        <v>200000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50000</v>
      </c>
      <c r="Y48" s="54">
        <f t="shared" si="7"/>
        <v>-50000</v>
      </c>
      <c r="Z48" s="184">
        <f t="shared" si="5"/>
        <v>-100</v>
      </c>
      <c r="AA48" s="130">
        <f t="shared" si="8"/>
        <v>200000</v>
      </c>
    </row>
    <row r="49" spans="1:27" ht="13.5">
      <c r="A49" s="308" t="s">
        <v>219</v>
      </c>
      <c r="B49" s="149"/>
      <c r="C49" s="239">
        <f aca="true" t="shared" si="9" ref="C49:Y49">SUM(C41:C48)</f>
        <v>16746731</v>
      </c>
      <c r="D49" s="218">
        <f t="shared" si="9"/>
        <v>0</v>
      </c>
      <c r="E49" s="220">
        <f t="shared" si="9"/>
        <v>17950700</v>
      </c>
      <c r="F49" s="220">
        <f t="shared" si="9"/>
        <v>17950700</v>
      </c>
      <c r="G49" s="220">
        <f t="shared" si="9"/>
        <v>131377</v>
      </c>
      <c r="H49" s="220">
        <f t="shared" si="9"/>
        <v>1260717</v>
      </c>
      <c r="I49" s="220">
        <f t="shared" si="9"/>
        <v>792749</v>
      </c>
      <c r="J49" s="220">
        <f t="shared" si="9"/>
        <v>2184843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2184843</v>
      </c>
      <c r="X49" s="220">
        <f t="shared" si="9"/>
        <v>4487675</v>
      </c>
      <c r="Y49" s="220">
        <f t="shared" si="9"/>
        <v>-2302832</v>
      </c>
      <c r="Z49" s="221">
        <f t="shared" si="5"/>
        <v>-51.31458940319876</v>
      </c>
      <c r="AA49" s="222">
        <f>SUM(AA41:AA48)</f>
        <v>17950700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7347359</v>
      </c>
      <c r="F51" s="54">
        <f t="shared" si="10"/>
        <v>7347359</v>
      </c>
      <c r="G51" s="54">
        <f t="shared" si="10"/>
        <v>194253</v>
      </c>
      <c r="H51" s="54">
        <f t="shared" si="10"/>
        <v>204598</v>
      </c>
      <c r="I51" s="54">
        <f t="shared" si="10"/>
        <v>190464</v>
      </c>
      <c r="J51" s="54">
        <f t="shared" si="10"/>
        <v>589315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589315</v>
      </c>
      <c r="X51" s="54">
        <f t="shared" si="10"/>
        <v>1836842</v>
      </c>
      <c r="Y51" s="54">
        <f t="shared" si="10"/>
        <v>-1247527</v>
      </c>
      <c r="Z51" s="184">
        <f>+IF(X51&lt;&gt;0,+(Y51/X51)*100,0)</f>
        <v>-67.91694658549837</v>
      </c>
      <c r="AA51" s="130">
        <f>SUM(AA57:AA61)</f>
        <v>7347359</v>
      </c>
    </row>
    <row r="52" spans="1:27" ht="13.5">
      <c r="A52" s="310" t="s">
        <v>204</v>
      </c>
      <c r="B52" s="142"/>
      <c r="C52" s="62"/>
      <c r="D52" s="156"/>
      <c r="E52" s="60">
        <v>4244138</v>
      </c>
      <c r="F52" s="60">
        <v>4244138</v>
      </c>
      <c r="G52" s="60">
        <v>57273</v>
      </c>
      <c r="H52" s="60">
        <v>83326</v>
      </c>
      <c r="I52" s="60">
        <v>98561</v>
      </c>
      <c r="J52" s="60">
        <v>239160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239160</v>
      </c>
      <c r="X52" s="60">
        <v>1061035</v>
      </c>
      <c r="Y52" s="60">
        <v>-821875</v>
      </c>
      <c r="Z52" s="140">
        <v>-77.46</v>
      </c>
      <c r="AA52" s="155">
        <v>4244138</v>
      </c>
    </row>
    <row r="53" spans="1:27" ht="13.5">
      <c r="A53" s="310" t="s">
        <v>205</v>
      </c>
      <c r="B53" s="142"/>
      <c r="C53" s="62"/>
      <c r="D53" s="156"/>
      <c r="E53" s="60">
        <v>1198578</v>
      </c>
      <c r="F53" s="60">
        <v>1198578</v>
      </c>
      <c r="G53" s="60">
        <v>65095</v>
      </c>
      <c r="H53" s="60">
        <v>421</v>
      </c>
      <c r="I53" s="60"/>
      <c r="J53" s="60">
        <v>65516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65516</v>
      </c>
      <c r="X53" s="60">
        <v>299645</v>
      </c>
      <c r="Y53" s="60">
        <v>-234129</v>
      </c>
      <c r="Z53" s="140">
        <v>-78.14</v>
      </c>
      <c r="AA53" s="155">
        <v>1198578</v>
      </c>
    </row>
    <row r="54" spans="1:27" ht="13.5">
      <c r="A54" s="310" t="s">
        <v>206</v>
      </c>
      <c r="B54" s="142"/>
      <c r="C54" s="62"/>
      <c r="D54" s="156"/>
      <c r="E54" s="60">
        <v>8927</v>
      </c>
      <c r="F54" s="60">
        <v>8927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2232</v>
      </c>
      <c r="Y54" s="60">
        <v>-2232</v>
      </c>
      <c r="Z54" s="140">
        <v>-100</v>
      </c>
      <c r="AA54" s="155">
        <v>8927</v>
      </c>
    </row>
    <row r="55" spans="1:27" ht="13.5">
      <c r="A55" s="310" t="s">
        <v>207</v>
      </c>
      <c r="B55" s="142"/>
      <c r="C55" s="62"/>
      <c r="D55" s="156"/>
      <c r="E55" s="60">
        <v>1162</v>
      </c>
      <c r="F55" s="60">
        <v>1162</v>
      </c>
      <c r="G55" s="60"/>
      <c r="H55" s="60">
        <v>34188</v>
      </c>
      <c r="I55" s="60"/>
      <c r="J55" s="60">
        <v>34188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34188</v>
      </c>
      <c r="X55" s="60">
        <v>291</v>
      </c>
      <c r="Y55" s="60">
        <v>33897</v>
      </c>
      <c r="Z55" s="140">
        <v>11648.45</v>
      </c>
      <c r="AA55" s="155">
        <v>1162</v>
      </c>
    </row>
    <row r="56" spans="1:27" ht="13.5">
      <c r="A56" s="310" t="s">
        <v>208</v>
      </c>
      <c r="B56" s="142"/>
      <c r="C56" s="62"/>
      <c r="D56" s="156"/>
      <c r="E56" s="60">
        <v>140803</v>
      </c>
      <c r="F56" s="60">
        <v>140803</v>
      </c>
      <c r="G56" s="60">
        <v>9018</v>
      </c>
      <c r="H56" s="60">
        <v>23200</v>
      </c>
      <c r="I56" s="60"/>
      <c r="J56" s="60">
        <v>32218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32218</v>
      </c>
      <c r="X56" s="60">
        <v>35201</v>
      </c>
      <c r="Y56" s="60">
        <v>-2983</v>
      </c>
      <c r="Z56" s="140">
        <v>-8.47</v>
      </c>
      <c r="AA56" s="155">
        <v>140803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5593608</v>
      </c>
      <c r="F57" s="295">
        <f t="shared" si="11"/>
        <v>5593608</v>
      </c>
      <c r="G57" s="295">
        <f t="shared" si="11"/>
        <v>131386</v>
      </c>
      <c r="H57" s="295">
        <f t="shared" si="11"/>
        <v>141135</v>
      </c>
      <c r="I57" s="295">
        <f t="shared" si="11"/>
        <v>98561</v>
      </c>
      <c r="J57" s="295">
        <f t="shared" si="11"/>
        <v>371082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371082</v>
      </c>
      <c r="X57" s="295">
        <f t="shared" si="11"/>
        <v>1398404</v>
      </c>
      <c r="Y57" s="295">
        <f t="shared" si="11"/>
        <v>-1027322</v>
      </c>
      <c r="Z57" s="296">
        <f>+IF(X57&lt;&gt;0,+(Y57/X57)*100,0)</f>
        <v>-73.46389169367365</v>
      </c>
      <c r="AA57" s="297">
        <f>SUM(AA52:AA56)</f>
        <v>5593608</v>
      </c>
    </row>
    <row r="58" spans="1:27" ht="13.5">
      <c r="A58" s="311" t="s">
        <v>210</v>
      </c>
      <c r="B58" s="136"/>
      <c r="C58" s="62"/>
      <c r="D58" s="156"/>
      <c r="E58" s="60">
        <v>20245</v>
      </c>
      <c r="F58" s="60">
        <v>20245</v>
      </c>
      <c r="G58" s="60"/>
      <c r="H58" s="60"/>
      <c r="I58" s="60">
        <v>864</v>
      </c>
      <c r="J58" s="60">
        <v>864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864</v>
      </c>
      <c r="X58" s="60">
        <v>5061</v>
      </c>
      <c r="Y58" s="60">
        <v>-4197</v>
      </c>
      <c r="Z58" s="140">
        <v>-82.93</v>
      </c>
      <c r="AA58" s="155">
        <v>20245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1733506</v>
      </c>
      <c r="F61" s="60">
        <v>1733506</v>
      </c>
      <c r="G61" s="60">
        <v>62867</v>
      </c>
      <c r="H61" s="60">
        <v>63463</v>
      </c>
      <c r="I61" s="60">
        <v>91039</v>
      </c>
      <c r="J61" s="60">
        <v>217369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217369</v>
      </c>
      <c r="X61" s="60">
        <v>433377</v>
      </c>
      <c r="Y61" s="60">
        <v>-216008</v>
      </c>
      <c r="Z61" s="140">
        <v>-49.84</v>
      </c>
      <c r="AA61" s="155">
        <v>1733506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7347359</v>
      </c>
      <c r="F68" s="60"/>
      <c r="G68" s="60">
        <v>195653</v>
      </c>
      <c r="H68" s="60">
        <v>204599</v>
      </c>
      <c r="I68" s="60"/>
      <c r="J68" s="60">
        <v>400252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400252</v>
      </c>
      <c r="X68" s="60"/>
      <c r="Y68" s="60">
        <v>400252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7347359</v>
      </c>
      <c r="F69" s="220">
        <f t="shared" si="12"/>
        <v>0</v>
      </c>
      <c r="G69" s="220">
        <f t="shared" si="12"/>
        <v>195653</v>
      </c>
      <c r="H69" s="220">
        <f t="shared" si="12"/>
        <v>204599</v>
      </c>
      <c r="I69" s="220">
        <f t="shared" si="12"/>
        <v>0</v>
      </c>
      <c r="J69" s="220">
        <f t="shared" si="12"/>
        <v>400252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400252</v>
      </c>
      <c r="X69" s="220">
        <f t="shared" si="12"/>
        <v>0</v>
      </c>
      <c r="Y69" s="220">
        <f t="shared" si="12"/>
        <v>400252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11370407</v>
      </c>
      <c r="D5" s="357">
        <f t="shared" si="0"/>
        <v>0</v>
      </c>
      <c r="E5" s="356">
        <f t="shared" si="0"/>
        <v>17675700</v>
      </c>
      <c r="F5" s="358">
        <f t="shared" si="0"/>
        <v>17675700</v>
      </c>
      <c r="G5" s="358">
        <f t="shared" si="0"/>
        <v>104610</v>
      </c>
      <c r="H5" s="356">
        <f t="shared" si="0"/>
        <v>1258779</v>
      </c>
      <c r="I5" s="356">
        <f t="shared" si="0"/>
        <v>786734</v>
      </c>
      <c r="J5" s="358">
        <f t="shared" si="0"/>
        <v>2150123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2150123</v>
      </c>
      <c r="X5" s="356">
        <f t="shared" si="0"/>
        <v>4418925</v>
      </c>
      <c r="Y5" s="358">
        <f t="shared" si="0"/>
        <v>-2268802</v>
      </c>
      <c r="Z5" s="359">
        <f>+IF(X5&lt;&gt;0,+(Y5/X5)*100,0)</f>
        <v>-51.34284922237875</v>
      </c>
      <c r="AA5" s="360">
        <f>+AA6+AA8+AA11+AA13+AA15</f>
        <v>17675700</v>
      </c>
    </row>
    <row r="6" spans="1:27" ht="13.5">
      <c r="A6" s="361" t="s">
        <v>204</v>
      </c>
      <c r="B6" s="142"/>
      <c r="C6" s="60">
        <f>+C7</f>
        <v>11370407</v>
      </c>
      <c r="D6" s="340">
        <f aca="true" t="shared" si="1" ref="D6:AA6">+D7</f>
        <v>0</v>
      </c>
      <c r="E6" s="60">
        <f t="shared" si="1"/>
        <v>13799700</v>
      </c>
      <c r="F6" s="59">
        <f t="shared" si="1"/>
        <v>13799700</v>
      </c>
      <c r="G6" s="59">
        <f t="shared" si="1"/>
        <v>0</v>
      </c>
      <c r="H6" s="60">
        <f t="shared" si="1"/>
        <v>856409</v>
      </c>
      <c r="I6" s="60">
        <f t="shared" si="1"/>
        <v>590000</v>
      </c>
      <c r="J6" s="59">
        <f t="shared" si="1"/>
        <v>1446409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1446409</v>
      </c>
      <c r="X6" s="60">
        <f t="shared" si="1"/>
        <v>3449925</v>
      </c>
      <c r="Y6" s="59">
        <f t="shared" si="1"/>
        <v>-2003516</v>
      </c>
      <c r="Z6" s="61">
        <f>+IF(X6&lt;&gt;0,+(Y6/X6)*100,0)</f>
        <v>-58.0741900186236</v>
      </c>
      <c r="AA6" s="62">
        <f t="shared" si="1"/>
        <v>13799700</v>
      </c>
    </row>
    <row r="7" spans="1:27" ht="13.5">
      <c r="A7" s="291" t="s">
        <v>228</v>
      </c>
      <c r="B7" s="142"/>
      <c r="C7" s="60">
        <v>11370407</v>
      </c>
      <c r="D7" s="340"/>
      <c r="E7" s="60">
        <v>13799700</v>
      </c>
      <c r="F7" s="59">
        <v>13799700</v>
      </c>
      <c r="G7" s="59"/>
      <c r="H7" s="60">
        <v>856409</v>
      </c>
      <c r="I7" s="60">
        <v>590000</v>
      </c>
      <c r="J7" s="59">
        <v>1446409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1446409</v>
      </c>
      <c r="X7" s="60">
        <v>3449925</v>
      </c>
      <c r="Y7" s="59">
        <v>-2003516</v>
      </c>
      <c r="Z7" s="61">
        <v>-58.07</v>
      </c>
      <c r="AA7" s="62">
        <v>13799700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3876000</v>
      </c>
      <c r="F8" s="59">
        <f t="shared" si="2"/>
        <v>3876000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969000</v>
      </c>
      <c r="Y8" s="59">
        <f t="shared" si="2"/>
        <v>-969000</v>
      </c>
      <c r="Z8" s="61">
        <f>+IF(X8&lt;&gt;0,+(Y8/X8)*100,0)</f>
        <v>-100</v>
      </c>
      <c r="AA8" s="62">
        <f>SUM(AA9:AA10)</f>
        <v>3876000</v>
      </c>
    </row>
    <row r="9" spans="1:27" ht="13.5">
      <c r="A9" s="291" t="s">
        <v>229</v>
      </c>
      <c r="B9" s="142"/>
      <c r="C9" s="60"/>
      <c r="D9" s="340"/>
      <c r="E9" s="60">
        <v>3876000</v>
      </c>
      <c r="F9" s="59">
        <v>3876000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969000</v>
      </c>
      <c r="Y9" s="59">
        <v>-969000</v>
      </c>
      <c r="Z9" s="61">
        <v>-100</v>
      </c>
      <c r="AA9" s="62">
        <v>3876000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104610</v>
      </c>
      <c r="H15" s="60">
        <f t="shared" si="5"/>
        <v>402370</v>
      </c>
      <c r="I15" s="60">
        <f t="shared" si="5"/>
        <v>196734</v>
      </c>
      <c r="J15" s="59">
        <f t="shared" si="5"/>
        <v>703714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703714</v>
      </c>
      <c r="X15" s="60">
        <f t="shared" si="5"/>
        <v>0</v>
      </c>
      <c r="Y15" s="59">
        <f t="shared" si="5"/>
        <v>703714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>
        <v>104610</v>
      </c>
      <c r="H16" s="60">
        <v>402370</v>
      </c>
      <c r="I16" s="60">
        <v>196734</v>
      </c>
      <c r="J16" s="59">
        <v>703714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703714</v>
      </c>
      <c r="X16" s="60"/>
      <c r="Y16" s="59">
        <v>703714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917899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917899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4458425</v>
      </c>
      <c r="D40" s="344">
        <f t="shared" si="9"/>
        <v>0</v>
      </c>
      <c r="E40" s="343">
        <f t="shared" si="9"/>
        <v>75000</v>
      </c>
      <c r="F40" s="345">
        <f t="shared" si="9"/>
        <v>75000</v>
      </c>
      <c r="G40" s="345">
        <f t="shared" si="9"/>
        <v>26767</v>
      </c>
      <c r="H40" s="343">
        <f t="shared" si="9"/>
        <v>1938</v>
      </c>
      <c r="I40" s="343">
        <f t="shared" si="9"/>
        <v>6015</v>
      </c>
      <c r="J40" s="345">
        <f t="shared" si="9"/>
        <v>34720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34720</v>
      </c>
      <c r="X40" s="343">
        <f t="shared" si="9"/>
        <v>18750</v>
      </c>
      <c r="Y40" s="345">
        <f t="shared" si="9"/>
        <v>15970</v>
      </c>
      <c r="Z40" s="336">
        <f>+IF(X40&lt;&gt;0,+(Y40/X40)*100,0)</f>
        <v>85.17333333333333</v>
      </c>
      <c r="AA40" s="350">
        <f>SUM(AA41:AA49)</f>
        <v>75000</v>
      </c>
    </row>
    <row r="41" spans="1:27" ht="13.5">
      <c r="A41" s="361" t="s">
        <v>247</v>
      </c>
      <c r="B41" s="142"/>
      <c r="C41" s="362">
        <v>844576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1411291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89077</v>
      </c>
      <c r="D43" s="369"/>
      <c r="E43" s="305">
        <v>75000</v>
      </c>
      <c r="F43" s="370">
        <v>75000</v>
      </c>
      <c r="G43" s="370">
        <v>114</v>
      </c>
      <c r="H43" s="305">
        <v>1224</v>
      </c>
      <c r="I43" s="305"/>
      <c r="J43" s="370">
        <v>1338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1338</v>
      </c>
      <c r="X43" s="305">
        <v>18750</v>
      </c>
      <c r="Y43" s="370">
        <v>-17412</v>
      </c>
      <c r="Z43" s="371">
        <v>-92.86</v>
      </c>
      <c r="AA43" s="303">
        <v>75000</v>
      </c>
    </row>
    <row r="44" spans="1:27" ht="13.5">
      <c r="A44" s="361" t="s">
        <v>250</v>
      </c>
      <c r="B44" s="136"/>
      <c r="C44" s="60">
        <v>289247</v>
      </c>
      <c r="D44" s="368"/>
      <c r="E44" s="54"/>
      <c r="F44" s="53"/>
      <c r="G44" s="53">
        <v>26653</v>
      </c>
      <c r="H44" s="54">
        <v>714</v>
      </c>
      <c r="I44" s="54">
        <v>6015</v>
      </c>
      <c r="J44" s="53">
        <v>33382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33382</v>
      </c>
      <c r="X44" s="54"/>
      <c r="Y44" s="53">
        <v>33382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1824234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200000</v>
      </c>
      <c r="F57" s="345">
        <f t="shared" si="13"/>
        <v>200000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50000</v>
      </c>
      <c r="Y57" s="345">
        <f t="shared" si="13"/>
        <v>-50000</v>
      </c>
      <c r="Z57" s="336">
        <f>+IF(X57&lt;&gt;0,+(Y57/X57)*100,0)</f>
        <v>-100</v>
      </c>
      <c r="AA57" s="350">
        <f t="shared" si="13"/>
        <v>200000</v>
      </c>
    </row>
    <row r="58" spans="1:27" ht="13.5">
      <c r="A58" s="361" t="s">
        <v>216</v>
      </c>
      <c r="B58" s="136"/>
      <c r="C58" s="60"/>
      <c r="D58" s="340"/>
      <c r="E58" s="60">
        <v>200000</v>
      </c>
      <c r="F58" s="59">
        <v>200000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50000</v>
      </c>
      <c r="Y58" s="59">
        <v>-50000</v>
      </c>
      <c r="Z58" s="61">
        <v>-100</v>
      </c>
      <c r="AA58" s="62">
        <v>200000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16746731</v>
      </c>
      <c r="D60" s="346">
        <f t="shared" si="14"/>
        <v>0</v>
      </c>
      <c r="E60" s="219">
        <f t="shared" si="14"/>
        <v>17950700</v>
      </c>
      <c r="F60" s="264">
        <f t="shared" si="14"/>
        <v>17950700</v>
      </c>
      <c r="G60" s="264">
        <f t="shared" si="14"/>
        <v>131377</v>
      </c>
      <c r="H60" s="219">
        <f t="shared" si="14"/>
        <v>1260717</v>
      </c>
      <c r="I60" s="219">
        <f t="shared" si="14"/>
        <v>792749</v>
      </c>
      <c r="J60" s="264">
        <f t="shared" si="14"/>
        <v>2184843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2184843</v>
      </c>
      <c r="X60" s="219">
        <f t="shared" si="14"/>
        <v>4487675</v>
      </c>
      <c r="Y60" s="264">
        <f t="shared" si="14"/>
        <v>-2302832</v>
      </c>
      <c r="Z60" s="337">
        <f>+IF(X60&lt;&gt;0,+(Y60/X60)*100,0)</f>
        <v>-51.31458940319876</v>
      </c>
      <c r="AA60" s="232">
        <f>+AA57+AA54+AA51+AA40+AA37+AA34+AA22+AA5</f>
        <v>17950700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1411291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>
        <v>1411291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2013-11-05T07:58:16Z</dcterms:created>
  <dcterms:modified xsi:type="dcterms:W3CDTF">2013-11-05T07:58:19Z</dcterms:modified>
  <cp:category/>
  <cp:version/>
  <cp:contentType/>
  <cp:contentStatus/>
</cp:coreProperties>
</file>