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<sst xmlns="http://schemas.openxmlformats.org/spreadsheetml/2006/main" count="855" uniqueCount="302">
  <si>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Gariep(EC144)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</si>
  <si>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</si>
  <si>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</si>
  <si>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</si>
  <si>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</si>
  <si>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</si>
  <si>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</si>
  <si>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</si>
  <si>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</si>
  <si>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</si>
  <si>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</si>
  <si>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</si>
  <si>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</si>
  <si>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</si>
  <si>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</si>
  <si>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</si>
  <si>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</si>
  <si>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</si>
  <si>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</si>
  <si>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</si>
  <si>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</si>
  <si>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</si>
  <si>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</si>
  <si>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</si>
  <si>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</si>
  <si>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</si>
  <si>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</si>
  <si>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</si>
  <si>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</si>
  <si>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</si>
  <si>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</si>
  <si>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</si>
  <si>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</si>
  <si>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</si>
  <si>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</si>
  <si>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</si>
  <si>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</si>
  <si>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</si>
  <si>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</si>
  <si>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</si>
  <si>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</si>
  <si>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</si>
  <si>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</si>
  <si>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</si>
  <si>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</si>
  <si>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</si>
  <si>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</si>
  <si>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</si>
  <si>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</si>
  <si>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</si>
  <si>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</si>
  <si>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</si>
  <si>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</si>
  <si>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</si>
  <si>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</si>
  <si>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</si>
  <si>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</si>
  <si>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</si>
  <si>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</si>
  <si>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</si>
  <si>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</si>
  <si>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</si>
  <si>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</si>
  <si>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</si>
  <si>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</si>
  <si>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</si>
  <si>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</si>
  <si>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</si>
  <si>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</si>
  <si>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</si>
  <si>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Gariep(EC144)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</si>
  <si>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</si>
  <si>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</si>
  <si>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</si>
  <si>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</si>
  <si>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</si>
  <si>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</si>
  <si>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</si>
  <si>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</si>
  <si>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</si>
  <si>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</si>
  <si>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</si>
  <si>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</si>
  <si>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</si>
  <si>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</si>
  <si>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</si>
  <si>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</si>
  <si>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</si>
  <si>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</si>
  <si>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</si>
  <si>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</si>
  <si>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</si>
  <si>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</si>
  <si>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</si>
  <si>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</si>
  <si>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</si>
  <si>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</si>
  <si>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</si>
  <si>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</si>
  <si>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</si>
  <si>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Gariep(EC144)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</si>
  <si>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</si>
  <si>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</si>
  <si>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</si>
  <si>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</si>
  <si>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</si>
  <si>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</si>
  <si>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</si>
  <si>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</si>
  <si>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</si>
  <si>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</si>
  <si>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</si>
  <si>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</si>
  <si>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</si>
  <si>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</si>
  <si>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</si>
  <si>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</si>
  <si>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</si>
  <si>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</si>
  <si>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</si>
  <si>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</si>
  <si>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</si>
  <si>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</si>
  <si>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</si>
  <si>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</si>
  <si>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</si>
  <si>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</si>
  <si>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</si>
  <si>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</si>
  <si>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Gariep(EC144)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</si>
  <si>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</si>
  <si>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</si>
  <si>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</si>
  <si>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</si>
  <si>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</si>
  <si>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</si>
  <si>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</si>
  <si>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</si>
  <si>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</si>
  <si>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</si>
  <si>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Gariep(EC144)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</si>
  <si>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</si>
  <si>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</si>
  <si>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</si>
  <si>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</si>
  <si>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</si>
  <si>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</si>
  <si>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</si>
  <si>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</si>
  <si>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</si>
  <si>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</si>
  <si>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</si>
  <si>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</si>
  <si>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</si>
  <si>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</si>
  <si>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</si>
  <si>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</si>
  <si>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</si>
  <si>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</si>
  <si>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</si>
  <si>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</si>
  <si>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</si>
  <si>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</si>
  <si>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</si>
  <si>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</si>
  <si>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</si>
  <si>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</si>
  <si>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</si>
  <si>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</si>
  <si>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</si>
  <si>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</si>
  <si>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</si>
  <si>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</si>
  <si>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</si>
  <si>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Gariep(EC144)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</si>
  <si>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</si>
  <si>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</si>
  <si>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</si>
  <si>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</si>
  <si>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</si>
  <si>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</si>
  <si>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</si>
  <si>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</si>
  <si>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</si>
  <si>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</si>
  <si>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</si>
  <si>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</si>
  <si>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</si>
  <si>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</si>
  <si>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</si>
  <si>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</si>
  <si>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</si>
  <si>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</si>
  <si>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</si>
  <si>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</si>
  <si>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</si>
  <si>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</si>
  <si>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</si>
  <si>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</si>
  <si>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</si>
  <si>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</si>
  <si>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Gariep(EC144)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</si>
  <si>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</si>
  <si>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</si>
  <si>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</si>
  <si>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</si>
  <si>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</si>
  <si>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</si>
  <si>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</si>
  <si>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</si>
  <si>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</si>
  <si>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</si>
  <si>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</si>
  <si>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</si>
  <si>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</si>
  <si>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</si>
  <si>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</si>
  <si>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</si>
  <si>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</si>
  <si>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</si>
  <si>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</si>
  <si>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</si>
  <si>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</si>
  <si>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</si>
  <si>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</si>
  <si>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</si>
  <si>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Gariep(EC144)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</si>
  <si>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</si>
  <si>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</si>
  <si>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</si>
  <si>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</si>
  <si>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</si>
  <si>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</si>
  <si>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</si>
  <si>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</si>
  <si>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</si>
  <si>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</si>
  <si>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</si>
  <si>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</si>
  <si>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</si>
  <si>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</si>
  <si>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</si>
  <si>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</si>
  <si>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</si>
  <si>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</si>
  <si>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</si>
  <si>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</si>
  <si>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</si>
  <si>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</si>
  <si>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</si>
  <si>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</si>
  <si>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</si>
  <si>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</si>
  <si>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</si>
  <si>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</si>
  <si>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</si>
  <si>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</si>
  <si>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</si>
  <si>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</si>
  <si>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</si>
  <si>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</si>
  <si>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</si>
  <si>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Gariep(EC144)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</si>
  <si>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</si>
  <si>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</si>
  <si>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Eastern Cape: Gariep(EC144)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</si>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</sst>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7995075</v>
      </c>
      <c r="E5" s="60">
        <v>7995075</v>
      </c>
      <c r="F5" s="60">
        <v>1959656</v>
      </c>
      <c r="G5" s="60">
        <v>560349</v>
      </c>
      <c r="H5" s="60">
        <v>532125</v>
      </c>
      <c r="I5" s="60">
        <v>3052130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3052130</v>
      </c>
      <c r="W5" s="60">
        <v>1998769</v>
      </c>
      <c r="X5" s="60">
        <v>1053361</v>
      </c>
      <c r="Y5" s="61">
        <v>52.7</v>
      </c>
      <c r="Z5" s="62">
        <v>7995075</v>
      </c>
    </row>
    <row r="6" spans="1:26" ht="13.5">
      <c r="A6" s="58" t="s">
        <v>32</v>
      </c>
      <c r="B6" s="19">
        <v>0</v>
      </c>
      <c r="C6" s="19">
        <v>0</v>
      </c>
      <c r="D6" s="59">
        <v>46272435</v>
      </c>
      <c r="E6" s="60">
        <v>46272435</v>
      </c>
      <c r="F6" s="60">
        <v>2649677</v>
      </c>
      <c r="G6" s="60">
        <v>2243370</v>
      </c>
      <c r="H6" s="60">
        <v>2255213</v>
      </c>
      <c r="I6" s="60">
        <v>7148260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7148260</v>
      </c>
      <c r="W6" s="60">
        <v>11568109</v>
      </c>
      <c r="X6" s="60">
        <v>-4419849</v>
      </c>
      <c r="Y6" s="61">
        <v>-38.21</v>
      </c>
      <c r="Z6" s="62">
        <v>46272435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5</v>
      </c>
      <c r="I7" s="60">
        <v>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</v>
      </c>
      <c r="W7" s="60">
        <v>0</v>
      </c>
      <c r="X7" s="60">
        <v>5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34912000</v>
      </c>
      <c r="E8" s="60">
        <v>34912000</v>
      </c>
      <c r="F8" s="60">
        <v>10555003</v>
      </c>
      <c r="G8" s="60">
        <v>1290000</v>
      </c>
      <c r="H8" s="60">
        <v>0</v>
      </c>
      <c r="I8" s="60">
        <v>11845003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11845003</v>
      </c>
      <c r="W8" s="60">
        <v>8728000</v>
      </c>
      <c r="X8" s="60">
        <v>3117003</v>
      </c>
      <c r="Y8" s="61">
        <v>35.71</v>
      </c>
      <c r="Z8" s="62">
        <v>34912000</v>
      </c>
    </row>
    <row r="9" spans="1:26" ht="13.5">
      <c r="A9" s="58" t="s">
        <v>35</v>
      </c>
      <c r="B9" s="19">
        <v>0</v>
      </c>
      <c r="C9" s="19">
        <v>0</v>
      </c>
      <c r="D9" s="59">
        <v>8636547</v>
      </c>
      <c r="E9" s="60">
        <v>8636547</v>
      </c>
      <c r="F9" s="60">
        <v>692755</v>
      </c>
      <c r="G9" s="60">
        <v>692370</v>
      </c>
      <c r="H9" s="60">
        <v>1597441</v>
      </c>
      <c r="I9" s="60">
        <v>2982566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2982566</v>
      </c>
      <c r="W9" s="60">
        <v>2159137</v>
      </c>
      <c r="X9" s="60">
        <v>823429</v>
      </c>
      <c r="Y9" s="61">
        <v>38.14</v>
      </c>
      <c r="Z9" s="62">
        <v>8636547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97816057</v>
      </c>
      <c r="E10" s="66">
        <f t="shared" si="0"/>
        <v>97816057</v>
      </c>
      <c r="F10" s="66">
        <f t="shared" si="0"/>
        <v>15857091</v>
      </c>
      <c r="G10" s="66">
        <f t="shared" si="0"/>
        <v>4786089</v>
      </c>
      <c r="H10" s="66">
        <f t="shared" si="0"/>
        <v>4384784</v>
      </c>
      <c r="I10" s="66">
        <f t="shared" si="0"/>
        <v>25027964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25027964</v>
      </c>
      <c r="W10" s="66">
        <f t="shared" si="0"/>
        <v>24454015</v>
      </c>
      <c r="X10" s="66">
        <f t="shared" si="0"/>
        <v>573949</v>
      </c>
      <c r="Y10" s="67">
        <f>+IF(W10&lt;&gt;0,(X10/W10)*100,0)</f>
        <v>2.347054256734528</v>
      </c>
      <c r="Z10" s="68">
        <f t="shared" si="0"/>
        <v>97816057</v>
      </c>
    </row>
    <row r="11" spans="1:26" ht="13.5">
      <c r="A11" s="58" t="s">
        <v>37</v>
      </c>
      <c r="B11" s="19">
        <v>0</v>
      </c>
      <c r="C11" s="19">
        <v>0</v>
      </c>
      <c r="D11" s="59">
        <v>39046280</v>
      </c>
      <c r="E11" s="60">
        <v>39046280</v>
      </c>
      <c r="F11" s="60">
        <v>2582187</v>
      </c>
      <c r="G11" s="60">
        <v>5029287</v>
      </c>
      <c r="H11" s="60">
        <v>7172934</v>
      </c>
      <c r="I11" s="60">
        <v>14784408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14784408</v>
      </c>
      <c r="W11" s="60">
        <v>9761570</v>
      </c>
      <c r="X11" s="60">
        <v>5022838</v>
      </c>
      <c r="Y11" s="61">
        <v>51.46</v>
      </c>
      <c r="Z11" s="62">
        <v>39046280</v>
      </c>
    </row>
    <row r="12" spans="1:26" ht="13.5">
      <c r="A12" s="58" t="s">
        <v>38</v>
      </c>
      <c r="B12" s="19">
        <v>0</v>
      </c>
      <c r="C12" s="19">
        <v>0</v>
      </c>
      <c r="D12" s="59">
        <v>1548674</v>
      </c>
      <c r="E12" s="60">
        <v>1548674</v>
      </c>
      <c r="F12" s="60">
        <v>223602</v>
      </c>
      <c r="G12" s="60">
        <v>464982</v>
      </c>
      <c r="H12" s="60">
        <v>697864</v>
      </c>
      <c r="I12" s="60">
        <v>1386448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1386448</v>
      </c>
      <c r="W12" s="60">
        <v>387169</v>
      </c>
      <c r="X12" s="60">
        <v>999279</v>
      </c>
      <c r="Y12" s="61">
        <v>258.1</v>
      </c>
      <c r="Z12" s="62">
        <v>1548674</v>
      </c>
    </row>
    <row r="13" spans="1:26" ht="13.5">
      <c r="A13" s="58" t="s">
        <v>278</v>
      </c>
      <c r="B13" s="19">
        <v>0</v>
      </c>
      <c r="C13" s="19">
        <v>0</v>
      </c>
      <c r="D13" s="59">
        <v>8094489</v>
      </c>
      <c r="E13" s="60">
        <v>8094489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2023622</v>
      </c>
      <c r="X13" s="60">
        <v>-2023622</v>
      </c>
      <c r="Y13" s="61">
        <v>-100</v>
      </c>
      <c r="Z13" s="62">
        <v>8094489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34807784</v>
      </c>
      <c r="E15" s="60">
        <v>34807784</v>
      </c>
      <c r="F15" s="60">
        <v>15633971</v>
      </c>
      <c r="G15" s="60">
        <v>18271124</v>
      </c>
      <c r="H15" s="60">
        <v>18369709</v>
      </c>
      <c r="I15" s="60">
        <v>52274804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52274804</v>
      </c>
      <c r="W15" s="60">
        <v>8701946</v>
      </c>
      <c r="X15" s="60">
        <v>43572858</v>
      </c>
      <c r="Y15" s="61">
        <v>500.73</v>
      </c>
      <c r="Z15" s="62">
        <v>34807784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20809</v>
      </c>
      <c r="G16" s="60">
        <v>57112</v>
      </c>
      <c r="H16" s="60">
        <v>867609</v>
      </c>
      <c r="I16" s="60">
        <v>945530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945530</v>
      </c>
      <c r="W16" s="60">
        <v>0</v>
      </c>
      <c r="X16" s="60">
        <v>945530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71053319</v>
      </c>
      <c r="E17" s="60">
        <v>71053319</v>
      </c>
      <c r="F17" s="60">
        <v>3569882</v>
      </c>
      <c r="G17" s="60">
        <v>4051300</v>
      </c>
      <c r="H17" s="60">
        <v>6084769</v>
      </c>
      <c r="I17" s="60">
        <v>13705951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13705951</v>
      </c>
      <c r="W17" s="60">
        <v>17763330</v>
      </c>
      <c r="X17" s="60">
        <v>-4057379</v>
      </c>
      <c r="Y17" s="61">
        <v>-22.84</v>
      </c>
      <c r="Z17" s="62">
        <v>71053319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154550546</v>
      </c>
      <c r="E18" s="73">
        <f t="shared" si="1"/>
        <v>154550546</v>
      </c>
      <c r="F18" s="73">
        <f t="shared" si="1"/>
        <v>22030451</v>
      </c>
      <c r="G18" s="73">
        <f t="shared" si="1"/>
        <v>27873805</v>
      </c>
      <c r="H18" s="73">
        <f t="shared" si="1"/>
        <v>33192885</v>
      </c>
      <c r="I18" s="73">
        <f t="shared" si="1"/>
        <v>83097141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83097141</v>
      </c>
      <c r="W18" s="73">
        <f t="shared" si="1"/>
        <v>38637637</v>
      </c>
      <c r="X18" s="73">
        <f t="shared" si="1"/>
        <v>44459504</v>
      </c>
      <c r="Y18" s="67">
        <f>+IF(W18&lt;&gt;0,(X18/W18)*100,0)</f>
        <v>115.06786504568072</v>
      </c>
      <c r="Z18" s="74">
        <f t="shared" si="1"/>
        <v>154550546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-56734489</v>
      </c>
      <c r="E19" s="77">
        <f t="shared" si="2"/>
        <v>-56734489</v>
      </c>
      <c r="F19" s="77">
        <f t="shared" si="2"/>
        <v>-6173360</v>
      </c>
      <c r="G19" s="77">
        <f t="shared" si="2"/>
        <v>-23087716</v>
      </c>
      <c r="H19" s="77">
        <f t="shared" si="2"/>
        <v>-28808101</v>
      </c>
      <c r="I19" s="77">
        <f t="shared" si="2"/>
        <v>-58069177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-58069177</v>
      </c>
      <c r="W19" s="77">
        <f>IF(E10=E18,0,W10-W18)</f>
        <v>-14183622</v>
      </c>
      <c r="X19" s="77">
        <f t="shared" si="2"/>
        <v>-43885555</v>
      </c>
      <c r="Y19" s="78">
        <f>+IF(W19&lt;&gt;0,(X19/W19)*100,0)</f>
        <v>309.4100717010084</v>
      </c>
      <c r="Z19" s="79">
        <f t="shared" si="2"/>
        <v>-56734489</v>
      </c>
    </row>
    <row r="20" spans="1:26" ht="13.5">
      <c r="A20" s="58" t="s">
        <v>46</v>
      </c>
      <c r="B20" s="19">
        <v>0</v>
      </c>
      <c r="C20" s="19">
        <v>0</v>
      </c>
      <c r="D20" s="59">
        <v>19383000</v>
      </c>
      <c r="E20" s="60">
        <v>19383000</v>
      </c>
      <c r="F20" s="60">
        <v>3811000</v>
      </c>
      <c r="G20" s="60">
        <v>0</v>
      </c>
      <c r="H20" s="60">
        <v>0</v>
      </c>
      <c r="I20" s="60">
        <v>3811000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3811000</v>
      </c>
      <c r="W20" s="60">
        <v>4845750</v>
      </c>
      <c r="X20" s="60">
        <v>-1034750</v>
      </c>
      <c r="Y20" s="61">
        <v>-21.35</v>
      </c>
      <c r="Z20" s="62">
        <v>19383000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-37351489</v>
      </c>
      <c r="E22" s="88">
        <f t="shared" si="3"/>
        <v>-37351489</v>
      </c>
      <c r="F22" s="88">
        <f t="shared" si="3"/>
        <v>-2362360</v>
      </c>
      <c r="G22" s="88">
        <f t="shared" si="3"/>
        <v>-23087716</v>
      </c>
      <c r="H22" s="88">
        <f t="shared" si="3"/>
        <v>-28808101</v>
      </c>
      <c r="I22" s="88">
        <f t="shared" si="3"/>
        <v>-54258177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-54258177</v>
      </c>
      <c r="W22" s="88">
        <f t="shared" si="3"/>
        <v>-9337872</v>
      </c>
      <c r="X22" s="88">
        <f t="shared" si="3"/>
        <v>-44920305</v>
      </c>
      <c r="Y22" s="89">
        <f>+IF(W22&lt;&gt;0,(X22/W22)*100,0)</f>
        <v>481.05505194331215</v>
      </c>
      <c r="Z22" s="90">
        <f t="shared" si="3"/>
        <v>-37351489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-37351489</v>
      </c>
      <c r="E24" s="77">
        <f t="shared" si="4"/>
        <v>-37351489</v>
      </c>
      <c r="F24" s="77">
        <f t="shared" si="4"/>
        <v>-2362360</v>
      </c>
      <c r="G24" s="77">
        <f t="shared" si="4"/>
        <v>-23087716</v>
      </c>
      <c r="H24" s="77">
        <f t="shared" si="4"/>
        <v>-28808101</v>
      </c>
      <c r="I24" s="77">
        <f t="shared" si="4"/>
        <v>-54258177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-54258177</v>
      </c>
      <c r="W24" s="77">
        <f t="shared" si="4"/>
        <v>-9337872</v>
      </c>
      <c r="X24" s="77">
        <f t="shared" si="4"/>
        <v>-44920305</v>
      </c>
      <c r="Y24" s="78">
        <f>+IF(W24&lt;&gt;0,(X24/W24)*100,0)</f>
        <v>481.05505194331215</v>
      </c>
      <c r="Z24" s="79">
        <f t="shared" si="4"/>
        <v>-37351489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18300000</v>
      </c>
      <c r="E27" s="100">
        <v>18300000</v>
      </c>
      <c r="F27" s="100">
        <v>1897875</v>
      </c>
      <c r="G27" s="100">
        <v>1227756</v>
      </c>
      <c r="H27" s="100">
        <v>1283070</v>
      </c>
      <c r="I27" s="100">
        <v>4408701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4408701</v>
      </c>
      <c r="W27" s="100">
        <v>4575000</v>
      </c>
      <c r="X27" s="100">
        <v>-166299</v>
      </c>
      <c r="Y27" s="101">
        <v>-3.63</v>
      </c>
      <c r="Z27" s="102">
        <v>18300000</v>
      </c>
    </row>
    <row r="28" spans="1:26" ht="13.5">
      <c r="A28" s="103" t="s">
        <v>46</v>
      </c>
      <c r="B28" s="19">
        <v>0</v>
      </c>
      <c r="C28" s="19">
        <v>0</v>
      </c>
      <c r="D28" s="59">
        <v>18300000</v>
      </c>
      <c r="E28" s="60">
        <v>18300000</v>
      </c>
      <c r="F28" s="60">
        <v>1897875</v>
      </c>
      <c r="G28" s="60">
        <v>1227756</v>
      </c>
      <c r="H28" s="60">
        <v>1283070</v>
      </c>
      <c r="I28" s="60">
        <v>4408701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4408701</v>
      </c>
      <c r="W28" s="60">
        <v>4575000</v>
      </c>
      <c r="X28" s="60">
        <v>-166299</v>
      </c>
      <c r="Y28" s="61">
        <v>-3.63</v>
      </c>
      <c r="Z28" s="62">
        <v>18300000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18300000</v>
      </c>
      <c r="E32" s="100">
        <f t="shared" si="5"/>
        <v>18300000</v>
      </c>
      <c r="F32" s="100">
        <f t="shared" si="5"/>
        <v>1897875</v>
      </c>
      <c r="G32" s="100">
        <f t="shared" si="5"/>
        <v>1227756</v>
      </c>
      <c r="H32" s="100">
        <f t="shared" si="5"/>
        <v>1283070</v>
      </c>
      <c r="I32" s="100">
        <f t="shared" si="5"/>
        <v>4408701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4408701</v>
      </c>
      <c r="W32" s="100">
        <f t="shared" si="5"/>
        <v>4575000</v>
      </c>
      <c r="X32" s="100">
        <f t="shared" si="5"/>
        <v>-166299</v>
      </c>
      <c r="Y32" s="101">
        <f>+IF(W32&lt;&gt;0,(X32/W32)*100,0)</f>
        <v>-3.634950819672131</v>
      </c>
      <c r="Z32" s="102">
        <f t="shared" si="5"/>
        <v>18300000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40000233</v>
      </c>
      <c r="C35" s="19">
        <v>0</v>
      </c>
      <c r="D35" s="59">
        <v>38093558</v>
      </c>
      <c r="E35" s="60">
        <v>38093558</v>
      </c>
      <c r="F35" s="60">
        <v>10227023</v>
      </c>
      <c r="G35" s="60">
        <v>20233680</v>
      </c>
      <c r="H35" s="60">
        <v>16528084</v>
      </c>
      <c r="I35" s="60">
        <v>16528084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16528084</v>
      </c>
      <c r="W35" s="60">
        <v>9523390</v>
      </c>
      <c r="X35" s="60">
        <v>7004694</v>
      </c>
      <c r="Y35" s="61">
        <v>73.55</v>
      </c>
      <c r="Z35" s="62">
        <v>38093558</v>
      </c>
    </row>
    <row r="36" spans="1:26" ht="13.5">
      <c r="A36" s="58" t="s">
        <v>57</v>
      </c>
      <c r="B36" s="19">
        <v>153695634</v>
      </c>
      <c r="C36" s="19">
        <v>0</v>
      </c>
      <c r="D36" s="59">
        <v>68987133</v>
      </c>
      <c r="E36" s="60">
        <v>68987133</v>
      </c>
      <c r="F36" s="60">
        <v>2515945</v>
      </c>
      <c r="G36" s="60">
        <v>3641445</v>
      </c>
      <c r="H36" s="60">
        <v>3641445</v>
      </c>
      <c r="I36" s="60">
        <v>3641445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3641445</v>
      </c>
      <c r="W36" s="60">
        <v>17246783</v>
      </c>
      <c r="X36" s="60">
        <v>-13605338</v>
      </c>
      <c r="Y36" s="61">
        <v>-78.89</v>
      </c>
      <c r="Z36" s="62">
        <v>68987133</v>
      </c>
    </row>
    <row r="37" spans="1:26" ht="13.5">
      <c r="A37" s="58" t="s">
        <v>58</v>
      </c>
      <c r="B37" s="19">
        <v>132645732</v>
      </c>
      <c r="C37" s="19">
        <v>0</v>
      </c>
      <c r="D37" s="59">
        <v>34262967</v>
      </c>
      <c r="E37" s="60">
        <v>34262967</v>
      </c>
      <c r="F37" s="60">
        <v>-3838458</v>
      </c>
      <c r="G37" s="60">
        <v>26779544</v>
      </c>
      <c r="H37" s="60">
        <v>25539062</v>
      </c>
      <c r="I37" s="60">
        <v>25539062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25539062</v>
      </c>
      <c r="W37" s="60">
        <v>8565742</v>
      </c>
      <c r="X37" s="60">
        <v>16973320</v>
      </c>
      <c r="Y37" s="61">
        <v>198.15</v>
      </c>
      <c r="Z37" s="62">
        <v>34262967</v>
      </c>
    </row>
    <row r="38" spans="1:26" ht="13.5">
      <c r="A38" s="58" t="s">
        <v>59</v>
      </c>
      <c r="B38" s="19">
        <v>41817760</v>
      </c>
      <c r="C38" s="19">
        <v>0</v>
      </c>
      <c r="D38" s="59">
        <v>373213</v>
      </c>
      <c r="E38" s="60">
        <v>373213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93303</v>
      </c>
      <c r="X38" s="60">
        <v>-93303</v>
      </c>
      <c r="Y38" s="61">
        <v>-100</v>
      </c>
      <c r="Z38" s="62">
        <v>373213</v>
      </c>
    </row>
    <row r="39" spans="1:26" ht="13.5">
      <c r="A39" s="58" t="s">
        <v>60</v>
      </c>
      <c r="B39" s="19">
        <v>19232375</v>
      </c>
      <c r="C39" s="19">
        <v>0</v>
      </c>
      <c r="D39" s="59">
        <v>72444511</v>
      </c>
      <c r="E39" s="60">
        <v>72444511</v>
      </c>
      <c r="F39" s="60">
        <v>16581426</v>
      </c>
      <c r="G39" s="60">
        <v>-2904419</v>
      </c>
      <c r="H39" s="60">
        <v>-5369533</v>
      </c>
      <c r="I39" s="60">
        <v>-5369533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-5369533</v>
      </c>
      <c r="W39" s="60">
        <v>18111128</v>
      </c>
      <c r="X39" s="60">
        <v>-23480661</v>
      </c>
      <c r="Y39" s="61">
        <v>-129.65</v>
      </c>
      <c r="Z39" s="62">
        <v>72444511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-37281219</v>
      </c>
      <c r="E42" s="60">
        <v>-37281219</v>
      </c>
      <c r="F42" s="60">
        <v>6087205</v>
      </c>
      <c r="G42" s="60">
        <v>-2134003</v>
      </c>
      <c r="H42" s="60">
        <v>568000</v>
      </c>
      <c r="I42" s="60">
        <v>4521202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4521202</v>
      </c>
      <c r="W42" s="60">
        <v>-5541608</v>
      </c>
      <c r="X42" s="60">
        <v>10062810</v>
      </c>
      <c r="Y42" s="61">
        <v>-181.59</v>
      </c>
      <c r="Z42" s="62">
        <v>-37281219</v>
      </c>
    </row>
    <row r="43" spans="1:26" ht="13.5">
      <c r="A43" s="58" t="s">
        <v>63</v>
      </c>
      <c r="B43" s="19">
        <v>0</v>
      </c>
      <c r="C43" s="19">
        <v>0</v>
      </c>
      <c r="D43" s="59">
        <v>19382996</v>
      </c>
      <c r="E43" s="60">
        <v>19382996</v>
      </c>
      <c r="F43" s="60">
        <v>-1897875</v>
      </c>
      <c r="G43" s="60">
        <v>-1271398</v>
      </c>
      <c r="H43" s="60">
        <v>-1283070</v>
      </c>
      <c r="I43" s="60">
        <v>-4452343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-4452343</v>
      </c>
      <c r="W43" s="60">
        <v>2858499</v>
      </c>
      <c r="X43" s="60">
        <v>-7310842</v>
      </c>
      <c r="Y43" s="61">
        <v>-255.76</v>
      </c>
      <c r="Z43" s="62">
        <v>19382996</v>
      </c>
    </row>
    <row r="44" spans="1:26" ht="13.5">
      <c r="A44" s="58" t="s">
        <v>64</v>
      </c>
      <c r="B44" s="19">
        <v>0</v>
      </c>
      <c r="C44" s="19">
        <v>0</v>
      </c>
      <c r="D44" s="59">
        <v>906266</v>
      </c>
      <c r="E44" s="60">
        <v>906266</v>
      </c>
      <c r="F44" s="60">
        <v>0</v>
      </c>
      <c r="G44" s="60">
        <v>-200317</v>
      </c>
      <c r="H44" s="60">
        <v>0</v>
      </c>
      <c r="I44" s="60">
        <v>-200317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-200317</v>
      </c>
      <c r="W44" s="60">
        <v>453133</v>
      </c>
      <c r="X44" s="60">
        <v>-653450</v>
      </c>
      <c r="Y44" s="61">
        <v>-144.21</v>
      </c>
      <c r="Z44" s="62">
        <v>906266</v>
      </c>
    </row>
    <row r="45" spans="1:26" ht="13.5">
      <c r="A45" s="70" t="s">
        <v>65</v>
      </c>
      <c r="B45" s="22">
        <v>0</v>
      </c>
      <c r="C45" s="22">
        <v>0</v>
      </c>
      <c r="D45" s="99">
        <v>-16991957</v>
      </c>
      <c r="E45" s="100">
        <v>-16991957</v>
      </c>
      <c r="F45" s="100">
        <v>4510925</v>
      </c>
      <c r="G45" s="100">
        <v>905207</v>
      </c>
      <c r="H45" s="100">
        <v>190137</v>
      </c>
      <c r="I45" s="100">
        <v>190137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190137</v>
      </c>
      <c r="W45" s="100">
        <v>-2229976</v>
      </c>
      <c r="X45" s="100">
        <v>2420113</v>
      </c>
      <c r="Y45" s="101">
        <v>-108.53</v>
      </c>
      <c r="Z45" s="102">
        <v>-16991957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6093602</v>
      </c>
      <c r="C49" s="52">
        <v>0</v>
      </c>
      <c r="D49" s="129">
        <v>13665775</v>
      </c>
      <c r="E49" s="54">
        <v>14239559</v>
      </c>
      <c r="F49" s="54">
        <v>0</v>
      </c>
      <c r="G49" s="54">
        <v>0</v>
      </c>
      <c r="H49" s="54">
        <v>0</v>
      </c>
      <c r="I49" s="54">
        <v>16609874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27051276</v>
      </c>
      <c r="W49" s="54">
        <v>0</v>
      </c>
      <c r="X49" s="54">
        <v>0</v>
      </c>
      <c r="Y49" s="54">
        <v>0</v>
      </c>
      <c r="Z49" s="130">
        <v>77660086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4719547</v>
      </c>
      <c r="C51" s="52">
        <v>0</v>
      </c>
      <c r="D51" s="129">
        <v>1887643</v>
      </c>
      <c r="E51" s="54">
        <v>5613885</v>
      </c>
      <c r="F51" s="54">
        <v>0</v>
      </c>
      <c r="G51" s="54">
        <v>0</v>
      </c>
      <c r="H51" s="54">
        <v>0</v>
      </c>
      <c r="I51" s="54">
        <v>3808255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17515879</v>
      </c>
      <c r="W51" s="54">
        <v>1026883</v>
      </c>
      <c r="X51" s="54">
        <v>1448118</v>
      </c>
      <c r="Y51" s="54">
        <v>10476331</v>
      </c>
      <c r="Z51" s="130">
        <v>46496541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99.9999924812854</v>
      </c>
      <c r="E58" s="7">
        <f t="shared" si="6"/>
        <v>99.9999924812854</v>
      </c>
      <c r="F58" s="7">
        <f t="shared" si="6"/>
        <v>37.41250909141907</v>
      </c>
      <c r="G58" s="7">
        <f t="shared" si="6"/>
        <v>66.16957223543312</v>
      </c>
      <c r="H58" s="7">
        <f t="shared" si="6"/>
        <v>47.624161303343286</v>
      </c>
      <c r="I58" s="7">
        <f t="shared" si="6"/>
        <v>48.412367977462104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48.412367977462104</v>
      </c>
      <c r="W58" s="7">
        <f t="shared" si="6"/>
        <v>79.95693430733768</v>
      </c>
      <c r="X58" s="7">
        <f t="shared" si="6"/>
        <v>0</v>
      </c>
      <c r="Y58" s="7">
        <f t="shared" si="6"/>
        <v>0</v>
      </c>
      <c r="Z58" s="8">
        <f t="shared" si="6"/>
        <v>99.9999924812854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19.265779300040414</v>
      </c>
      <c r="G59" s="10">
        <f t="shared" si="7"/>
        <v>80.84443801987689</v>
      </c>
      <c r="H59" s="10">
        <f t="shared" si="7"/>
        <v>78.19666431759455</v>
      </c>
      <c r="I59" s="10">
        <f t="shared" si="7"/>
        <v>40.8455078912104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40.8455078912104</v>
      </c>
      <c r="W59" s="10">
        <f t="shared" si="7"/>
        <v>84.35349665883103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99.99999135554461</v>
      </c>
      <c r="E60" s="13">
        <f t="shared" si="7"/>
        <v>99.99999135554461</v>
      </c>
      <c r="F60" s="13">
        <f t="shared" si="7"/>
        <v>58.24109882072419</v>
      </c>
      <c r="G60" s="13">
        <f t="shared" si="7"/>
        <v>78.66446462242074</v>
      </c>
      <c r="H60" s="13">
        <f t="shared" si="7"/>
        <v>63.059276440850596</v>
      </c>
      <c r="I60" s="13">
        <f t="shared" si="7"/>
        <v>66.1707464473872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66.1707464473872</v>
      </c>
      <c r="W60" s="13">
        <f t="shared" si="7"/>
        <v>79.29722999670905</v>
      </c>
      <c r="X60" s="13">
        <f t="shared" si="7"/>
        <v>0</v>
      </c>
      <c r="Y60" s="13">
        <f t="shared" si="7"/>
        <v>0</v>
      </c>
      <c r="Z60" s="14">
        <f t="shared" si="7"/>
        <v>99.99999135554461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137.60378222496007</v>
      </c>
      <c r="G61" s="13">
        <f t="shared" si="7"/>
        <v>129.71760873961745</v>
      </c>
      <c r="H61" s="13">
        <f t="shared" si="7"/>
        <v>107.16972399556278</v>
      </c>
      <c r="I61" s="13">
        <f t="shared" si="7"/>
        <v>124.44675570105714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124.44675570105714</v>
      </c>
      <c r="W61" s="13">
        <f t="shared" si="7"/>
        <v>76.63020854374184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26.343457824397408</v>
      </c>
      <c r="G62" s="13">
        <f t="shared" si="7"/>
        <v>41.704013851900285</v>
      </c>
      <c r="H62" s="13">
        <f t="shared" si="7"/>
        <v>28.854149516932832</v>
      </c>
      <c r="I62" s="13">
        <f t="shared" si="7"/>
        <v>31.584496975196362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31.584496975196362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30.75229717371424</v>
      </c>
      <c r="G63" s="13">
        <f t="shared" si="7"/>
        <v>55.417585029920794</v>
      </c>
      <c r="H63" s="13">
        <f t="shared" si="7"/>
        <v>47.72669389188952</v>
      </c>
      <c r="I63" s="13">
        <f t="shared" si="7"/>
        <v>43.19342880268538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43.19342880268538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99.99992425315504</v>
      </c>
      <c r="E64" s="13">
        <f t="shared" si="7"/>
        <v>99.99992425315504</v>
      </c>
      <c r="F64" s="13">
        <f t="shared" si="7"/>
        <v>28.995664553423197</v>
      </c>
      <c r="G64" s="13">
        <f t="shared" si="7"/>
        <v>55.09758365719859</v>
      </c>
      <c r="H64" s="13">
        <f t="shared" si="7"/>
        <v>49.15343181310959</v>
      </c>
      <c r="I64" s="13">
        <f t="shared" si="7"/>
        <v>42.57574076621653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42.57574076621653</v>
      </c>
      <c r="W64" s="13">
        <f t="shared" si="7"/>
        <v>99.99992425315504</v>
      </c>
      <c r="X64" s="13">
        <f t="shared" si="7"/>
        <v>0</v>
      </c>
      <c r="Y64" s="13">
        <f t="shared" si="7"/>
        <v>0</v>
      </c>
      <c r="Z64" s="14">
        <f t="shared" si="7"/>
        <v>99.99992425315504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/>
      <c r="C67" s="24"/>
      <c r="D67" s="25">
        <v>53200583</v>
      </c>
      <c r="E67" s="26">
        <v>53200583</v>
      </c>
      <c r="F67" s="26">
        <v>5133962</v>
      </c>
      <c r="G67" s="26">
        <v>3351610</v>
      </c>
      <c r="H67" s="26">
        <v>3859858</v>
      </c>
      <c r="I67" s="26">
        <v>12345430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12345430</v>
      </c>
      <c r="W67" s="26">
        <v>13300146</v>
      </c>
      <c r="X67" s="26"/>
      <c r="Y67" s="25"/>
      <c r="Z67" s="27">
        <v>53200583</v>
      </c>
    </row>
    <row r="68" spans="1:26" ht="13.5" hidden="1">
      <c r="A68" s="37" t="s">
        <v>31</v>
      </c>
      <c r="B68" s="19"/>
      <c r="C68" s="19"/>
      <c r="D68" s="20">
        <v>6923924</v>
      </c>
      <c r="E68" s="21">
        <v>6923924</v>
      </c>
      <c r="F68" s="21">
        <v>1959656</v>
      </c>
      <c r="G68" s="21">
        <v>560349</v>
      </c>
      <c r="H68" s="21">
        <v>532125</v>
      </c>
      <c r="I68" s="21">
        <v>3052130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3052130</v>
      </c>
      <c r="W68" s="21">
        <v>1730981</v>
      </c>
      <c r="X68" s="21"/>
      <c r="Y68" s="20"/>
      <c r="Z68" s="23">
        <v>6923924</v>
      </c>
    </row>
    <row r="69" spans="1:26" ht="13.5" hidden="1">
      <c r="A69" s="38" t="s">
        <v>32</v>
      </c>
      <c r="B69" s="19"/>
      <c r="C69" s="19"/>
      <c r="D69" s="20">
        <v>46272435</v>
      </c>
      <c r="E69" s="21">
        <v>46272435</v>
      </c>
      <c r="F69" s="21">
        <v>2649677</v>
      </c>
      <c r="G69" s="21">
        <v>2243370</v>
      </c>
      <c r="H69" s="21">
        <v>2255213</v>
      </c>
      <c r="I69" s="21">
        <v>7148260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7148260</v>
      </c>
      <c r="W69" s="21">
        <v>11568109</v>
      </c>
      <c r="X69" s="21"/>
      <c r="Y69" s="20"/>
      <c r="Z69" s="23">
        <v>46272435</v>
      </c>
    </row>
    <row r="70" spans="1:26" ht="13.5" hidden="1">
      <c r="A70" s="39" t="s">
        <v>103</v>
      </c>
      <c r="B70" s="19"/>
      <c r="C70" s="19"/>
      <c r="D70" s="20">
        <v>40991687</v>
      </c>
      <c r="E70" s="21">
        <v>40991687</v>
      </c>
      <c r="F70" s="21">
        <v>733748</v>
      </c>
      <c r="G70" s="21">
        <v>845529</v>
      </c>
      <c r="H70" s="21">
        <v>816726</v>
      </c>
      <c r="I70" s="21">
        <v>2396003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2396003</v>
      </c>
      <c r="W70" s="21">
        <v>10247922</v>
      </c>
      <c r="X70" s="21"/>
      <c r="Y70" s="20"/>
      <c r="Z70" s="23">
        <v>40991687</v>
      </c>
    </row>
    <row r="71" spans="1:26" ht="13.5" hidden="1">
      <c r="A71" s="39" t="s">
        <v>104</v>
      </c>
      <c r="B71" s="19"/>
      <c r="C71" s="19"/>
      <c r="D71" s="20"/>
      <c r="E71" s="21"/>
      <c r="F71" s="21">
        <v>977366</v>
      </c>
      <c r="G71" s="21">
        <v>712682</v>
      </c>
      <c r="H71" s="21">
        <v>765318</v>
      </c>
      <c r="I71" s="21">
        <v>2455366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2455366</v>
      </c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459260</v>
      </c>
      <c r="G72" s="21">
        <v>340733</v>
      </c>
      <c r="H72" s="21">
        <v>341595</v>
      </c>
      <c r="I72" s="21">
        <v>1141588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1141588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5280748</v>
      </c>
      <c r="E73" s="21">
        <v>5280748</v>
      </c>
      <c r="F73" s="21">
        <v>465004</v>
      </c>
      <c r="G73" s="21">
        <v>330127</v>
      </c>
      <c r="H73" s="21">
        <v>331574</v>
      </c>
      <c r="I73" s="21">
        <v>1126705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1126705</v>
      </c>
      <c r="W73" s="21">
        <v>1320187</v>
      </c>
      <c r="X73" s="21"/>
      <c r="Y73" s="20"/>
      <c r="Z73" s="23">
        <v>5280748</v>
      </c>
    </row>
    <row r="74" spans="1:26" ht="13.5" hidden="1">
      <c r="A74" s="39" t="s">
        <v>107</v>
      </c>
      <c r="B74" s="19"/>
      <c r="C74" s="19"/>
      <c r="D74" s="20"/>
      <c r="E74" s="21"/>
      <c r="F74" s="21">
        <v>14299</v>
      </c>
      <c r="G74" s="21">
        <v>14299</v>
      </c>
      <c r="H74" s="21"/>
      <c r="I74" s="21">
        <v>28598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28598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4224</v>
      </c>
      <c r="E75" s="30">
        <v>4224</v>
      </c>
      <c r="F75" s="30">
        <v>524629</v>
      </c>
      <c r="G75" s="30">
        <v>547891</v>
      </c>
      <c r="H75" s="30">
        <v>1072520</v>
      </c>
      <c r="I75" s="30">
        <v>2145040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2145040</v>
      </c>
      <c r="W75" s="30">
        <v>1056</v>
      </c>
      <c r="X75" s="30"/>
      <c r="Y75" s="29"/>
      <c r="Z75" s="31">
        <v>4224</v>
      </c>
    </row>
    <row r="76" spans="1:26" ht="13.5" hidden="1">
      <c r="A76" s="42" t="s">
        <v>286</v>
      </c>
      <c r="B76" s="32"/>
      <c r="C76" s="32"/>
      <c r="D76" s="33">
        <v>53200579</v>
      </c>
      <c r="E76" s="34">
        <v>53200579</v>
      </c>
      <c r="F76" s="34">
        <v>1920744</v>
      </c>
      <c r="G76" s="34">
        <v>2217746</v>
      </c>
      <c r="H76" s="34">
        <v>1838225</v>
      </c>
      <c r="I76" s="34">
        <v>5976715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5976715</v>
      </c>
      <c r="W76" s="34">
        <v>10634389</v>
      </c>
      <c r="X76" s="34"/>
      <c r="Y76" s="33"/>
      <c r="Z76" s="35">
        <v>53200579</v>
      </c>
    </row>
    <row r="77" spans="1:26" ht="13.5" hidden="1">
      <c r="A77" s="37" t="s">
        <v>31</v>
      </c>
      <c r="B77" s="19"/>
      <c r="C77" s="19"/>
      <c r="D77" s="20">
        <v>6923924</v>
      </c>
      <c r="E77" s="21">
        <v>6923924</v>
      </c>
      <c r="F77" s="21">
        <v>377543</v>
      </c>
      <c r="G77" s="21">
        <v>453011</v>
      </c>
      <c r="H77" s="21">
        <v>416104</v>
      </c>
      <c r="I77" s="21">
        <v>1246658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1246658</v>
      </c>
      <c r="W77" s="21">
        <v>1460143</v>
      </c>
      <c r="X77" s="21"/>
      <c r="Y77" s="20"/>
      <c r="Z77" s="23">
        <v>6923924</v>
      </c>
    </row>
    <row r="78" spans="1:26" ht="13.5" hidden="1">
      <c r="A78" s="38" t="s">
        <v>32</v>
      </c>
      <c r="B78" s="19"/>
      <c r="C78" s="19"/>
      <c r="D78" s="20">
        <v>46272431</v>
      </c>
      <c r="E78" s="21">
        <v>46272431</v>
      </c>
      <c r="F78" s="21">
        <v>1543201</v>
      </c>
      <c r="G78" s="21">
        <v>1764735</v>
      </c>
      <c r="H78" s="21">
        <v>1422121</v>
      </c>
      <c r="I78" s="21">
        <v>4730057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4730057</v>
      </c>
      <c r="W78" s="21">
        <v>9173190</v>
      </c>
      <c r="X78" s="21"/>
      <c r="Y78" s="20"/>
      <c r="Z78" s="23">
        <v>46272431</v>
      </c>
    </row>
    <row r="79" spans="1:26" ht="13.5" hidden="1">
      <c r="A79" s="39" t="s">
        <v>103</v>
      </c>
      <c r="B79" s="19"/>
      <c r="C79" s="19"/>
      <c r="D79" s="20">
        <v>40991687</v>
      </c>
      <c r="E79" s="21">
        <v>40991687</v>
      </c>
      <c r="F79" s="21">
        <v>1009665</v>
      </c>
      <c r="G79" s="21">
        <v>1096800</v>
      </c>
      <c r="H79" s="21">
        <v>875283</v>
      </c>
      <c r="I79" s="21">
        <v>2981748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2981748</v>
      </c>
      <c r="W79" s="21">
        <v>7853004</v>
      </c>
      <c r="X79" s="21"/>
      <c r="Y79" s="20"/>
      <c r="Z79" s="23">
        <v>40991687</v>
      </c>
    </row>
    <row r="80" spans="1:26" ht="13.5" hidden="1">
      <c r="A80" s="39" t="s">
        <v>104</v>
      </c>
      <c r="B80" s="19"/>
      <c r="C80" s="19"/>
      <c r="D80" s="20"/>
      <c r="E80" s="21"/>
      <c r="F80" s="21">
        <v>257472</v>
      </c>
      <c r="G80" s="21">
        <v>297217</v>
      </c>
      <c r="H80" s="21">
        <v>220826</v>
      </c>
      <c r="I80" s="21">
        <v>775515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775515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141233</v>
      </c>
      <c r="G81" s="21">
        <v>188826</v>
      </c>
      <c r="H81" s="21">
        <v>163032</v>
      </c>
      <c r="I81" s="21">
        <v>493091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493091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5280744</v>
      </c>
      <c r="E82" s="21">
        <v>5280744</v>
      </c>
      <c r="F82" s="21">
        <v>134831</v>
      </c>
      <c r="G82" s="21">
        <v>181892</v>
      </c>
      <c r="H82" s="21">
        <v>162980</v>
      </c>
      <c r="I82" s="21">
        <v>479703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479703</v>
      </c>
      <c r="W82" s="21">
        <v>1320186</v>
      </c>
      <c r="X82" s="21"/>
      <c r="Y82" s="20"/>
      <c r="Z82" s="23">
        <v>5280744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4224</v>
      </c>
      <c r="E84" s="30">
        <v>4224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1056</v>
      </c>
      <c r="X84" s="30"/>
      <c r="Y84" s="29"/>
      <c r="Z84" s="31">
        <v>4224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32255203</v>
      </c>
      <c r="F5" s="100">
        <f t="shared" si="0"/>
        <v>32255203</v>
      </c>
      <c r="G5" s="100">
        <f t="shared" si="0"/>
        <v>8362205</v>
      </c>
      <c r="H5" s="100">
        <f t="shared" si="0"/>
        <v>2080505</v>
      </c>
      <c r="I5" s="100">
        <f t="shared" si="0"/>
        <v>1689650</v>
      </c>
      <c r="J5" s="100">
        <f t="shared" si="0"/>
        <v>12132360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12132360</v>
      </c>
      <c r="X5" s="100">
        <f t="shared" si="0"/>
        <v>8063801</v>
      </c>
      <c r="Y5" s="100">
        <f t="shared" si="0"/>
        <v>4068559</v>
      </c>
      <c r="Z5" s="137">
        <f>+IF(X5&lt;&gt;0,+(Y5/X5)*100,0)</f>
        <v>50.45460571261617</v>
      </c>
      <c r="AA5" s="153">
        <f>SUM(AA6:AA8)</f>
        <v>32255203</v>
      </c>
    </row>
    <row r="6" spans="1:27" ht="13.5">
      <c r="A6" s="138" t="s">
        <v>75</v>
      </c>
      <c r="B6" s="136"/>
      <c r="C6" s="155"/>
      <c r="D6" s="155"/>
      <c r="E6" s="156">
        <v>10450479</v>
      </c>
      <c r="F6" s="60">
        <v>10450479</v>
      </c>
      <c r="G6" s="60">
        <v>2540597</v>
      </c>
      <c r="H6" s="60"/>
      <c r="I6" s="60">
        <v>458</v>
      </c>
      <c r="J6" s="60">
        <v>2541055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2541055</v>
      </c>
      <c r="X6" s="60">
        <v>2612620</v>
      </c>
      <c r="Y6" s="60">
        <v>-71565</v>
      </c>
      <c r="Z6" s="140">
        <v>-2.74</v>
      </c>
      <c r="AA6" s="155">
        <v>10450479</v>
      </c>
    </row>
    <row r="7" spans="1:27" ht="13.5">
      <c r="A7" s="138" t="s">
        <v>76</v>
      </c>
      <c r="B7" s="136"/>
      <c r="C7" s="157"/>
      <c r="D7" s="157"/>
      <c r="E7" s="158">
        <v>19873599</v>
      </c>
      <c r="F7" s="159">
        <v>19873599</v>
      </c>
      <c r="G7" s="159">
        <v>5343409</v>
      </c>
      <c r="H7" s="159">
        <v>2080505</v>
      </c>
      <c r="I7" s="159">
        <v>1688622</v>
      </c>
      <c r="J7" s="159">
        <v>9112536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9112536</v>
      </c>
      <c r="X7" s="159">
        <v>4968400</v>
      </c>
      <c r="Y7" s="159">
        <v>4144136</v>
      </c>
      <c r="Z7" s="141">
        <v>83.41</v>
      </c>
      <c r="AA7" s="157">
        <v>19873599</v>
      </c>
    </row>
    <row r="8" spans="1:27" ht="13.5">
      <c r="A8" s="138" t="s">
        <v>77</v>
      </c>
      <c r="B8" s="136"/>
      <c r="C8" s="155"/>
      <c r="D8" s="155"/>
      <c r="E8" s="156">
        <v>1931125</v>
      </c>
      <c r="F8" s="60">
        <v>1931125</v>
      </c>
      <c r="G8" s="60">
        <v>478199</v>
      </c>
      <c r="H8" s="60"/>
      <c r="I8" s="60">
        <v>570</v>
      </c>
      <c r="J8" s="60">
        <v>478769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478769</v>
      </c>
      <c r="X8" s="60">
        <v>482781</v>
      </c>
      <c r="Y8" s="60">
        <v>-4012</v>
      </c>
      <c r="Z8" s="140">
        <v>-0.83</v>
      </c>
      <c r="AA8" s="155">
        <v>1931125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6532968</v>
      </c>
      <c r="F9" s="100">
        <f t="shared" si="1"/>
        <v>6532968</v>
      </c>
      <c r="G9" s="100">
        <f t="shared" si="1"/>
        <v>677865</v>
      </c>
      <c r="H9" s="100">
        <f t="shared" si="1"/>
        <v>424247</v>
      </c>
      <c r="I9" s="100">
        <f t="shared" si="1"/>
        <v>31565</v>
      </c>
      <c r="J9" s="100">
        <f t="shared" si="1"/>
        <v>1133677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1133677</v>
      </c>
      <c r="X9" s="100">
        <f t="shared" si="1"/>
        <v>1633242</v>
      </c>
      <c r="Y9" s="100">
        <f t="shared" si="1"/>
        <v>-499565</v>
      </c>
      <c r="Z9" s="137">
        <f>+IF(X9&lt;&gt;0,+(Y9/X9)*100,0)</f>
        <v>-30.587322638041393</v>
      </c>
      <c r="AA9" s="153">
        <f>SUM(AA10:AA14)</f>
        <v>6532968</v>
      </c>
    </row>
    <row r="10" spans="1:27" ht="13.5">
      <c r="A10" s="138" t="s">
        <v>79</v>
      </c>
      <c r="B10" s="136"/>
      <c r="C10" s="155"/>
      <c r="D10" s="155"/>
      <c r="E10" s="156">
        <v>4501799</v>
      </c>
      <c r="F10" s="60">
        <v>4501799</v>
      </c>
      <c r="G10" s="60">
        <v>677865</v>
      </c>
      <c r="H10" s="60">
        <v>424247</v>
      </c>
      <c r="I10" s="60">
        <v>23447</v>
      </c>
      <c r="J10" s="60">
        <v>1125559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1125559</v>
      </c>
      <c r="X10" s="60">
        <v>1125450</v>
      </c>
      <c r="Y10" s="60">
        <v>109</v>
      </c>
      <c r="Z10" s="140">
        <v>0.01</v>
      </c>
      <c r="AA10" s="155">
        <v>4501799</v>
      </c>
    </row>
    <row r="11" spans="1:27" ht="13.5">
      <c r="A11" s="138" t="s">
        <v>80</v>
      </c>
      <c r="B11" s="136"/>
      <c r="C11" s="155"/>
      <c r="D11" s="155"/>
      <c r="E11" s="156">
        <v>2031169</v>
      </c>
      <c r="F11" s="60">
        <v>2031169</v>
      </c>
      <c r="G11" s="60"/>
      <c r="H11" s="60"/>
      <c r="I11" s="60">
        <v>8118</v>
      </c>
      <c r="J11" s="60">
        <v>8118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8118</v>
      </c>
      <c r="X11" s="60">
        <v>507792</v>
      </c>
      <c r="Y11" s="60">
        <v>-499674</v>
      </c>
      <c r="Z11" s="140">
        <v>-98.4</v>
      </c>
      <c r="AA11" s="155">
        <v>2031169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22679012</v>
      </c>
      <c r="F15" s="100">
        <f t="shared" si="2"/>
        <v>22679012</v>
      </c>
      <c r="G15" s="100">
        <f t="shared" si="2"/>
        <v>4724507</v>
      </c>
      <c r="H15" s="100">
        <f t="shared" si="2"/>
        <v>52266</v>
      </c>
      <c r="I15" s="100">
        <f t="shared" si="2"/>
        <v>363462</v>
      </c>
      <c r="J15" s="100">
        <f t="shared" si="2"/>
        <v>5140235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5140235</v>
      </c>
      <c r="X15" s="100">
        <f t="shared" si="2"/>
        <v>5669753</v>
      </c>
      <c r="Y15" s="100">
        <f t="shared" si="2"/>
        <v>-529518</v>
      </c>
      <c r="Z15" s="137">
        <f>+IF(X15&lt;&gt;0,+(Y15/X15)*100,0)</f>
        <v>-9.339348645346632</v>
      </c>
      <c r="AA15" s="153">
        <f>SUM(AA16:AA18)</f>
        <v>22679012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22679012</v>
      </c>
      <c r="F17" s="60">
        <v>22679012</v>
      </c>
      <c r="G17" s="60">
        <v>4724507</v>
      </c>
      <c r="H17" s="60">
        <v>52266</v>
      </c>
      <c r="I17" s="60">
        <v>363462</v>
      </c>
      <c r="J17" s="60">
        <v>5140235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5140235</v>
      </c>
      <c r="X17" s="60">
        <v>5669753</v>
      </c>
      <c r="Y17" s="60">
        <v>-529518</v>
      </c>
      <c r="Z17" s="140">
        <v>-9.34</v>
      </c>
      <c r="AA17" s="155">
        <v>22679012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55731874</v>
      </c>
      <c r="F19" s="100">
        <f t="shared" si="3"/>
        <v>55731874</v>
      </c>
      <c r="G19" s="100">
        <f t="shared" si="3"/>
        <v>5903514</v>
      </c>
      <c r="H19" s="100">
        <f t="shared" si="3"/>
        <v>2229071</v>
      </c>
      <c r="I19" s="100">
        <f t="shared" si="3"/>
        <v>2300107</v>
      </c>
      <c r="J19" s="100">
        <f t="shared" si="3"/>
        <v>10432692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10432692</v>
      </c>
      <c r="X19" s="100">
        <f t="shared" si="3"/>
        <v>13932969</v>
      </c>
      <c r="Y19" s="100">
        <f t="shared" si="3"/>
        <v>-3500277</v>
      </c>
      <c r="Z19" s="137">
        <f>+IF(X19&lt;&gt;0,+(Y19/X19)*100,0)</f>
        <v>-25.12226216824282</v>
      </c>
      <c r="AA19" s="153">
        <f>SUM(AA20:AA23)</f>
        <v>55731874</v>
      </c>
    </row>
    <row r="20" spans="1:27" ht="13.5">
      <c r="A20" s="138" t="s">
        <v>89</v>
      </c>
      <c r="B20" s="136"/>
      <c r="C20" s="155"/>
      <c r="D20" s="155"/>
      <c r="E20" s="156">
        <v>43348922</v>
      </c>
      <c r="F20" s="60">
        <v>43348922</v>
      </c>
      <c r="G20" s="60">
        <v>1532527</v>
      </c>
      <c r="H20" s="60">
        <v>845529</v>
      </c>
      <c r="I20" s="60">
        <v>861620</v>
      </c>
      <c r="J20" s="60">
        <v>3239676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3239676</v>
      </c>
      <c r="X20" s="60">
        <v>10837231</v>
      </c>
      <c r="Y20" s="60">
        <v>-7597555</v>
      </c>
      <c r="Z20" s="140">
        <v>-70.11</v>
      </c>
      <c r="AA20" s="155">
        <v>43348922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>
        <v>977366</v>
      </c>
      <c r="H21" s="60">
        <v>712682</v>
      </c>
      <c r="I21" s="60">
        <v>765318</v>
      </c>
      <c r="J21" s="60">
        <v>2455366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2455366</v>
      </c>
      <c r="X21" s="60"/>
      <c r="Y21" s="60">
        <v>2455366</v>
      </c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459260</v>
      </c>
      <c r="H22" s="159">
        <v>340733</v>
      </c>
      <c r="I22" s="159">
        <v>341595</v>
      </c>
      <c r="J22" s="159">
        <v>1141588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1141588</v>
      </c>
      <c r="X22" s="159"/>
      <c r="Y22" s="159">
        <v>1141588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12382952</v>
      </c>
      <c r="F23" s="60">
        <v>12382952</v>
      </c>
      <c r="G23" s="60">
        <v>2934361</v>
      </c>
      <c r="H23" s="60">
        <v>330127</v>
      </c>
      <c r="I23" s="60">
        <v>331574</v>
      </c>
      <c r="J23" s="60">
        <v>3596062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3596062</v>
      </c>
      <c r="X23" s="60">
        <v>3095738</v>
      </c>
      <c r="Y23" s="60">
        <v>500324</v>
      </c>
      <c r="Z23" s="140">
        <v>16.16</v>
      </c>
      <c r="AA23" s="155">
        <v>12382952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117199057</v>
      </c>
      <c r="F25" s="73">
        <f t="shared" si="4"/>
        <v>117199057</v>
      </c>
      <c r="G25" s="73">
        <f t="shared" si="4"/>
        <v>19668091</v>
      </c>
      <c r="H25" s="73">
        <f t="shared" si="4"/>
        <v>4786089</v>
      </c>
      <c r="I25" s="73">
        <f t="shared" si="4"/>
        <v>4384784</v>
      </c>
      <c r="J25" s="73">
        <f t="shared" si="4"/>
        <v>28838964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28838964</v>
      </c>
      <c r="X25" s="73">
        <f t="shared" si="4"/>
        <v>29299765</v>
      </c>
      <c r="Y25" s="73">
        <f t="shared" si="4"/>
        <v>-460801</v>
      </c>
      <c r="Z25" s="170">
        <f>+IF(X25&lt;&gt;0,+(Y25/X25)*100,0)</f>
        <v>-1.5727122726069644</v>
      </c>
      <c r="AA25" s="168">
        <f>+AA5+AA9+AA15+AA19+AA24</f>
        <v>117199057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66638484</v>
      </c>
      <c r="F28" s="100">
        <f t="shared" si="5"/>
        <v>66638484</v>
      </c>
      <c r="G28" s="100">
        <f t="shared" si="5"/>
        <v>4600843</v>
      </c>
      <c r="H28" s="100">
        <f t="shared" si="5"/>
        <v>6293297</v>
      </c>
      <c r="I28" s="100">
        <f t="shared" si="5"/>
        <v>9185567</v>
      </c>
      <c r="J28" s="100">
        <f t="shared" si="5"/>
        <v>20079707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20079707</v>
      </c>
      <c r="X28" s="100">
        <f t="shared" si="5"/>
        <v>16659622</v>
      </c>
      <c r="Y28" s="100">
        <f t="shared" si="5"/>
        <v>3420085</v>
      </c>
      <c r="Z28" s="137">
        <f>+IF(X28&lt;&gt;0,+(Y28/X28)*100,0)</f>
        <v>20.52918727687819</v>
      </c>
      <c r="AA28" s="153">
        <f>SUM(AA29:AA31)</f>
        <v>66638484</v>
      </c>
    </row>
    <row r="29" spans="1:27" ht="13.5">
      <c r="A29" s="138" t="s">
        <v>75</v>
      </c>
      <c r="B29" s="136"/>
      <c r="C29" s="155"/>
      <c r="D29" s="155"/>
      <c r="E29" s="156">
        <v>29001590</v>
      </c>
      <c r="F29" s="60">
        <v>29001590</v>
      </c>
      <c r="G29" s="60">
        <v>1092630</v>
      </c>
      <c r="H29" s="60">
        <v>1809843</v>
      </c>
      <c r="I29" s="60">
        <v>2624325</v>
      </c>
      <c r="J29" s="60">
        <v>5526798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5526798</v>
      </c>
      <c r="X29" s="60">
        <v>7250398</v>
      </c>
      <c r="Y29" s="60">
        <v>-1723600</v>
      </c>
      <c r="Z29" s="140">
        <v>-23.77</v>
      </c>
      <c r="AA29" s="155">
        <v>29001590</v>
      </c>
    </row>
    <row r="30" spans="1:27" ht="13.5">
      <c r="A30" s="138" t="s">
        <v>76</v>
      </c>
      <c r="B30" s="136"/>
      <c r="C30" s="157"/>
      <c r="D30" s="157"/>
      <c r="E30" s="158">
        <v>32341770</v>
      </c>
      <c r="F30" s="159">
        <v>32341770</v>
      </c>
      <c r="G30" s="159">
        <v>3132025</v>
      </c>
      <c r="H30" s="159">
        <v>3791052</v>
      </c>
      <c r="I30" s="159">
        <v>5532485</v>
      </c>
      <c r="J30" s="159">
        <v>12455562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12455562</v>
      </c>
      <c r="X30" s="159">
        <v>8085443</v>
      </c>
      <c r="Y30" s="159">
        <v>4370119</v>
      </c>
      <c r="Z30" s="141">
        <v>54.05</v>
      </c>
      <c r="AA30" s="157">
        <v>32341770</v>
      </c>
    </row>
    <row r="31" spans="1:27" ht="13.5">
      <c r="A31" s="138" t="s">
        <v>77</v>
      </c>
      <c r="B31" s="136"/>
      <c r="C31" s="155"/>
      <c r="D31" s="155"/>
      <c r="E31" s="156">
        <v>5295124</v>
      </c>
      <c r="F31" s="60">
        <v>5295124</v>
      </c>
      <c r="G31" s="60">
        <v>376188</v>
      </c>
      <c r="H31" s="60">
        <v>692402</v>
      </c>
      <c r="I31" s="60">
        <v>1028757</v>
      </c>
      <c r="J31" s="60">
        <v>2097347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2097347</v>
      </c>
      <c r="X31" s="60">
        <v>1323781</v>
      </c>
      <c r="Y31" s="60">
        <v>773566</v>
      </c>
      <c r="Z31" s="140">
        <v>58.44</v>
      </c>
      <c r="AA31" s="155">
        <v>5295124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14765209</v>
      </c>
      <c r="F32" s="100">
        <f t="shared" si="6"/>
        <v>14765209</v>
      </c>
      <c r="G32" s="100">
        <f t="shared" si="6"/>
        <v>627479</v>
      </c>
      <c r="H32" s="100">
        <f t="shared" si="6"/>
        <v>1186574</v>
      </c>
      <c r="I32" s="100">
        <f t="shared" si="6"/>
        <v>1690674</v>
      </c>
      <c r="J32" s="100">
        <f t="shared" si="6"/>
        <v>3504727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3504727</v>
      </c>
      <c r="X32" s="100">
        <f t="shared" si="6"/>
        <v>3691303</v>
      </c>
      <c r="Y32" s="100">
        <f t="shared" si="6"/>
        <v>-186576</v>
      </c>
      <c r="Z32" s="137">
        <f>+IF(X32&lt;&gt;0,+(Y32/X32)*100,0)</f>
        <v>-5.0544753438013625</v>
      </c>
      <c r="AA32" s="153">
        <f>SUM(AA33:AA37)</f>
        <v>14765209</v>
      </c>
    </row>
    <row r="33" spans="1:27" ht="13.5">
      <c r="A33" s="138" t="s">
        <v>79</v>
      </c>
      <c r="B33" s="136"/>
      <c r="C33" s="155"/>
      <c r="D33" s="155"/>
      <c r="E33" s="156">
        <v>8976296</v>
      </c>
      <c r="F33" s="60">
        <v>8976296</v>
      </c>
      <c r="G33" s="60">
        <v>480993</v>
      </c>
      <c r="H33" s="60">
        <v>902514</v>
      </c>
      <c r="I33" s="60">
        <v>1261608</v>
      </c>
      <c r="J33" s="60">
        <v>2645115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2645115</v>
      </c>
      <c r="X33" s="60">
        <v>2244074</v>
      </c>
      <c r="Y33" s="60">
        <v>401041</v>
      </c>
      <c r="Z33" s="140">
        <v>17.87</v>
      </c>
      <c r="AA33" s="155">
        <v>8976296</v>
      </c>
    </row>
    <row r="34" spans="1:27" ht="13.5">
      <c r="A34" s="138" t="s">
        <v>80</v>
      </c>
      <c r="B34" s="136"/>
      <c r="C34" s="155"/>
      <c r="D34" s="155"/>
      <c r="E34" s="156">
        <v>4141703</v>
      </c>
      <c r="F34" s="60">
        <v>4141703</v>
      </c>
      <c r="G34" s="60">
        <v>111372</v>
      </c>
      <c r="H34" s="60">
        <v>213832</v>
      </c>
      <c r="I34" s="60">
        <v>323724</v>
      </c>
      <c r="J34" s="60">
        <v>648928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648928</v>
      </c>
      <c r="X34" s="60">
        <v>1035426</v>
      </c>
      <c r="Y34" s="60">
        <v>-386498</v>
      </c>
      <c r="Z34" s="140">
        <v>-37.33</v>
      </c>
      <c r="AA34" s="155">
        <v>4141703</v>
      </c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>
        <v>1647210</v>
      </c>
      <c r="F36" s="60">
        <v>1647210</v>
      </c>
      <c r="G36" s="60">
        <v>35114</v>
      </c>
      <c r="H36" s="60">
        <v>70228</v>
      </c>
      <c r="I36" s="60">
        <v>105342</v>
      </c>
      <c r="J36" s="60">
        <v>210684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210684</v>
      </c>
      <c r="X36" s="60">
        <v>411803</v>
      </c>
      <c r="Y36" s="60">
        <v>-201119</v>
      </c>
      <c r="Z36" s="140">
        <v>-48.84</v>
      </c>
      <c r="AA36" s="155">
        <v>1647210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16800134</v>
      </c>
      <c r="F38" s="100">
        <f t="shared" si="7"/>
        <v>16800134</v>
      </c>
      <c r="G38" s="100">
        <f t="shared" si="7"/>
        <v>604559</v>
      </c>
      <c r="H38" s="100">
        <f t="shared" si="7"/>
        <v>1156266</v>
      </c>
      <c r="I38" s="100">
        <f t="shared" si="7"/>
        <v>2457304</v>
      </c>
      <c r="J38" s="100">
        <f t="shared" si="7"/>
        <v>4218129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4218129</v>
      </c>
      <c r="X38" s="100">
        <f t="shared" si="7"/>
        <v>4200034</v>
      </c>
      <c r="Y38" s="100">
        <f t="shared" si="7"/>
        <v>18095</v>
      </c>
      <c r="Z38" s="137">
        <f>+IF(X38&lt;&gt;0,+(Y38/X38)*100,0)</f>
        <v>0.4308298456631542</v>
      </c>
      <c r="AA38" s="153">
        <f>SUM(AA39:AA41)</f>
        <v>16800134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>
        <v>16800134</v>
      </c>
      <c r="F40" s="60">
        <v>16800134</v>
      </c>
      <c r="G40" s="60">
        <v>604559</v>
      </c>
      <c r="H40" s="60">
        <v>1156266</v>
      </c>
      <c r="I40" s="60">
        <v>2457304</v>
      </c>
      <c r="J40" s="60">
        <v>4218129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4218129</v>
      </c>
      <c r="X40" s="60">
        <v>4200034</v>
      </c>
      <c r="Y40" s="60">
        <v>18095</v>
      </c>
      <c r="Z40" s="140">
        <v>0.43</v>
      </c>
      <c r="AA40" s="155">
        <v>16800134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56346719</v>
      </c>
      <c r="F42" s="100">
        <f t="shared" si="8"/>
        <v>56346719</v>
      </c>
      <c r="G42" s="100">
        <f t="shared" si="8"/>
        <v>16197570</v>
      </c>
      <c r="H42" s="100">
        <f t="shared" si="8"/>
        <v>19237668</v>
      </c>
      <c r="I42" s="100">
        <f t="shared" si="8"/>
        <v>19859340</v>
      </c>
      <c r="J42" s="100">
        <f t="shared" si="8"/>
        <v>55294578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55294578</v>
      </c>
      <c r="X42" s="100">
        <f t="shared" si="8"/>
        <v>14086680</v>
      </c>
      <c r="Y42" s="100">
        <f t="shared" si="8"/>
        <v>41207898</v>
      </c>
      <c r="Z42" s="137">
        <f>+IF(X42&lt;&gt;0,+(Y42/X42)*100,0)</f>
        <v>292.5309441259402</v>
      </c>
      <c r="AA42" s="153">
        <f>SUM(AA43:AA46)</f>
        <v>56346719</v>
      </c>
    </row>
    <row r="43" spans="1:27" ht="13.5">
      <c r="A43" s="138" t="s">
        <v>89</v>
      </c>
      <c r="B43" s="136"/>
      <c r="C43" s="155"/>
      <c r="D43" s="155"/>
      <c r="E43" s="156">
        <v>44478552</v>
      </c>
      <c r="F43" s="60">
        <v>44478552</v>
      </c>
      <c r="G43" s="60">
        <v>15813873</v>
      </c>
      <c r="H43" s="60">
        <v>18552771</v>
      </c>
      <c r="I43" s="60">
        <v>18719414</v>
      </c>
      <c r="J43" s="60">
        <v>53086058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53086058</v>
      </c>
      <c r="X43" s="60">
        <v>11119638</v>
      </c>
      <c r="Y43" s="60">
        <v>41966420</v>
      </c>
      <c r="Z43" s="140">
        <v>377.41</v>
      </c>
      <c r="AA43" s="155">
        <v>44478552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>
        <v>140585</v>
      </c>
      <c r="J44" s="60">
        <v>140585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140585</v>
      </c>
      <c r="X44" s="60"/>
      <c r="Y44" s="60">
        <v>140585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111331</v>
      </c>
      <c r="H45" s="159">
        <v>160536</v>
      </c>
      <c r="I45" s="159">
        <v>239862</v>
      </c>
      <c r="J45" s="159">
        <v>511729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511729</v>
      </c>
      <c r="X45" s="159"/>
      <c r="Y45" s="159">
        <v>511729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11868167</v>
      </c>
      <c r="F46" s="60">
        <v>11868167</v>
      </c>
      <c r="G46" s="60">
        <v>272366</v>
      </c>
      <c r="H46" s="60">
        <v>524361</v>
      </c>
      <c r="I46" s="60">
        <v>759479</v>
      </c>
      <c r="J46" s="60">
        <v>1556206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1556206</v>
      </c>
      <c r="X46" s="60">
        <v>2967042</v>
      </c>
      <c r="Y46" s="60">
        <v>-1410836</v>
      </c>
      <c r="Z46" s="140">
        <v>-47.55</v>
      </c>
      <c r="AA46" s="155">
        <v>11868167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154550546</v>
      </c>
      <c r="F48" s="73">
        <f t="shared" si="9"/>
        <v>154550546</v>
      </c>
      <c r="G48" s="73">
        <f t="shared" si="9"/>
        <v>22030451</v>
      </c>
      <c r="H48" s="73">
        <f t="shared" si="9"/>
        <v>27873805</v>
      </c>
      <c r="I48" s="73">
        <f t="shared" si="9"/>
        <v>33192885</v>
      </c>
      <c r="J48" s="73">
        <f t="shared" si="9"/>
        <v>83097141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83097141</v>
      </c>
      <c r="X48" s="73">
        <f t="shared" si="9"/>
        <v>38637639</v>
      </c>
      <c r="Y48" s="73">
        <f t="shared" si="9"/>
        <v>44459502</v>
      </c>
      <c r="Z48" s="170">
        <f>+IF(X48&lt;&gt;0,+(Y48/X48)*100,0)</f>
        <v>115.06785391312341</v>
      </c>
      <c r="AA48" s="168">
        <f>+AA28+AA32+AA38+AA42+AA47</f>
        <v>154550546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-37351489</v>
      </c>
      <c r="F49" s="173">
        <f t="shared" si="10"/>
        <v>-37351489</v>
      </c>
      <c r="G49" s="173">
        <f t="shared" si="10"/>
        <v>-2362360</v>
      </c>
      <c r="H49" s="173">
        <f t="shared" si="10"/>
        <v>-23087716</v>
      </c>
      <c r="I49" s="173">
        <f t="shared" si="10"/>
        <v>-28808101</v>
      </c>
      <c r="J49" s="173">
        <f t="shared" si="10"/>
        <v>-54258177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-54258177</v>
      </c>
      <c r="X49" s="173">
        <f>IF(F25=F48,0,X25-X48)</f>
        <v>-9337874</v>
      </c>
      <c r="Y49" s="173">
        <f t="shared" si="10"/>
        <v>-44920303</v>
      </c>
      <c r="Z49" s="174">
        <f>+IF(X49&lt;&gt;0,+(Y49/X49)*100,0)</f>
        <v>481.0549274920608</v>
      </c>
      <c r="AA49" s="171">
        <f>+AA25-AA48</f>
        <v>-37351489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6923924</v>
      </c>
      <c r="F5" s="60">
        <v>6923924</v>
      </c>
      <c r="G5" s="60">
        <v>1959656</v>
      </c>
      <c r="H5" s="60">
        <v>560349</v>
      </c>
      <c r="I5" s="60">
        <v>532125</v>
      </c>
      <c r="J5" s="60">
        <v>3052130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3052130</v>
      </c>
      <c r="X5" s="60">
        <v>1730981</v>
      </c>
      <c r="Y5" s="60">
        <v>1321149</v>
      </c>
      <c r="Z5" s="140">
        <v>76.32</v>
      </c>
      <c r="AA5" s="155">
        <v>6923924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1071151</v>
      </c>
      <c r="F6" s="60">
        <v>1071151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267788</v>
      </c>
      <c r="Y6" s="60">
        <v>-267788</v>
      </c>
      <c r="Z6" s="140">
        <v>-100</v>
      </c>
      <c r="AA6" s="155">
        <v>1071151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40991687</v>
      </c>
      <c r="F7" s="60">
        <v>40991687</v>
      </c>
      <c r="G7" s="60">
        <v>733748</v>
      </c>
      <c r="H7" s="60">
        <v>845529</v>
      </c>
      <c r="I7" s="60">
        <v>816726</v>
      </c>
      <c r="J7" s="60">
        <v>2396003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2396003</v>
      </c>
      <c r="X7" s="60">
        <v>10247922</v>
      </c>
      <c r="Y7" s="60">
        <v>-7851919</v>
      </c>
      <c r="Z7" s="140">
        <v>-76.62</v>
      </c>
      <c r="AA7" s="155">
        <v>40991687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977366</v>
      </c>
      <c r="H8" s="60">
        <v>712682</v>
      </c>
      <c r="I8" s="60">
        <v>765318</v>
      </c>
      <c r="J8" s="60">
        <v>2455366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2455366</v>
      </c>
      <c r="X8" s="60">
        <v>0</v>
      </c>
      <c r="Y8" s="60">
        <v>2455366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459260</v>
      </c>
      <c r="H9" s="60">
        <v>340733</v>
      </c>
      <c r="I9" s="60">
        <v>341595</v>
      </c>
      <c r="J9" s="60">
        <v>1141588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1141588</v>
      </c>
      <c r="X9" s="60">
        <v>0</v>
      </c>
      <c r="Y9" s="60">
        <v>1141588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5280748</v>
      </c>
      <c r="F10" s="54">
        <v>5280748</v>
      </c>
      <c r="G10" s="54">
        <v>465004</v>
      </c>
      <c r="H10" s="54">
        <v>330127</v>
      </c>
      <c r="I10" s="54">
        <v>331574</v>
      </c>
      <c r="J10" s="54">
        <v>1126705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1126705</v>
      </c>
      <c r="X10" s="54">
        <v>1320187</v>
      </c>
      <c r="Y10" s="54">
        <v>-193482</v>
      </c>
      <c r="Z10" s="184">
        <v>-14.66</v>
      </c>
      <c r="AA10" s="130">
        <v>5280748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14299</v>
      </c>
      <c r="H11" s="60">
        <v>14299</v>
      </c>
      <c r="I11" s="60">
        <v>0</v>
      </c>
      <c r="J11" s="60">
        <v>28598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28598</v>
      </c>
      <c r="X11" s="60">
        <v>0</v>
      </c>
      <c r="Y11" s="60">
        <v>28598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357496</v>
      </c>
      <c r="F12" s="60">
        <v>357496</v>
      </c>
      <c r="G12" s="60">
        <v>12645</v>
      </c>
      <c r="H12" s="60">
        <v>8892</v>
      </c>
      <c r="I12" s="60">
        <v>29368</v>
      </c>
      <c r="J12" s="60">
        <v>50905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50905</v>
      </c>
      <c r="X12" s="60">
        <v>89374</v>
      </c>
      <c r="Y12" s="60">
        <v>-38469</v>
      </c>
      <c r="Z12" s="140">
        <v>-43.04</v>
      </c>
      <c r="AA12" s="155">
        <v>357496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5</v>
      </c>
      <c r="J13" s="60">
        <v>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</v>
      </c>
      <c r="X13" s="60">
        <v>0</v>
      </c>
      <c r="Y13" s="60">
        <v>5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4224</v>
      </c>
      <c r="F14" s="60">
        <v>4224</v>
      </c>
      <c r="G14" s="60">
        <v>524629</v>
      </c>
      <c r="H14" s="60">
        <v>547891</v>
      </c>
      <c r="I14" s="60">
        <v>1072520</v>
      </c>
      <c r="J14" s="60">
        <v>2145040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2145040</v>
      </c>
      <c r="X14" s="60">
        <v>1056</v>
      </c>
      <c r="Y14" s="60">
        <v>2143984</v>
      </c>
      <c r="Z14" s="140">
        <v>203028.79</v>
      </c>
      <c r="AA14" s="155">
        <v>4224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104524</v>
      </c>
      <c r="F16" s="60">
        <v>104524</v>
      </c>
      <c r="G16" s="60">
        <v>1015</v>
      </c>
      <c r="H16" s="60">
        <v>4178</v>
      </c>
      <c r="I16" s="60">
        <v>5593</v>
      </c>
      <c r="J16" s="60">
        <v>10786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10786</v>
      </c>
      <c r="X16" s="60">
        <v>26131</v>
      </c>
      <c r="Y16" s="60">
        <v>-15345</v>
      </c>
      <c r="Z16" s="140">
        <v>-58.72</v>
      </c>
      <c r="AA16" s="155">
        <v>104524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659098</v>
      </c>
      <c r="F17" s="60">
        <v>659098</v>
      </c>
      <c r="G17" s="60">
        <v>69885</v>
      </c>
      <c r="H17" s="60">
        <v>52266</v>
      </c>
      <c r="I17" s="60">
        <v>180477</v>
      </c>
      <c r="J17" s="60">
        <v>302628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302628</v>
      </c>
      <c r="X17" s="60">
        <v>164775</v>
      </c>
      <c r="Y17" s="60">
        <v>137853</v>
      </c>
      <c r="Z17" s="140">
        <v>83.66</v>
      </c>
      <c r="AA17" s="155">
        <v>659098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3999999</v>
      </c>
      <c r="F18" s="60">
        <v>3999999</v>
      </c>
      <c r="G18" s="60">
        <v>51967</v>
      </c>
      <c r="H18" s="60">
        <v>40942</v>
      </c>
      <c r="I18" s="60">
        <v>212674</v>
      </c>
      <c r="J18" s="60">
        <v>305583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305583</v>
      </c>
      <c r="X18" s="60">
        <v>1000000</v>
      </c>
      <c r="Y18" s="60">
        <v>-694417</v>
      </c>
      <c r="Z18" s="140">
        <v>-69.44</v>
      </c>
      <c r="AA18" s="155">
        <v>3999999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34912000</v>
      </c>
      <c r="F19" s="60">
        <v>34912000</v>
      </c>
      <c r="G19" s="60">
        <v>10555003</v>
      </c>
      <c r="H19" s="60">
        <v>1290000</v>
      </c>
      <c r="I19" s="60">
        <v>0</v>
      </c>
      <c r="J19" s="60">
        <v>11845003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11845003</v>
      </c>
      <c r="X19" s="60">
        <v>8728000</v>
      </c>
      <c r="Y19" s="60">
        <v>3117003</v>
      </c>
      <c r="Z19" s="140">
        <v>35.71</v>
      </c>
      <c r="AA19" s="155">
        <v>34912000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3511206</v>
      </c>
      <c r="F20" s="54">
        <v>3511206</v>
      </c>
      <c r="G20" s="54">
        <v>32614</v>
      </c>
      <c r="H20" s="54">
        <v>38201</v>
      </c>
      <c r="I20" s="54">
        <v>96809</v>
      </c>
      <c r="J20" s="54">
        <v>167624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167624</v>
      </c>
      <c r="X20" s="54">
        <v>877802</v>
      </c>
      <c r="Y20" s="54">
        <v>-710178</v>
      </c>
      <c r="Z20" s="184">
        <v>-80.9</v>
      </c>
      <c r="AA20" s="130">
        <v>3511206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97816057</v>
      </c>
      <c r="F22" s="190">
        <f t="shared" si="0"/>
        <v>97816057</v>
      </c>
      <c r="G22" s="190">
        <f t="shared" si="0"/>
        <v>15857091</v>
      </c>
      <c r="H22" s="190">
        <f t="shared" si="0"/>
        <v>4786089</v>
      </c>
      <c r="I22" s="190">
        <f t="shared" si="0"/>
        <v>4384784</v>
      </c>
      <c r="J22" s="190">
        <f t="shared" si="0"/>
        <v>25027964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25027964</v>
      </c>
      <c r="X22" s="190">
        <f t="shared" si="0"/>
        <v>24454016</v>
      </c>
      <c r="Y22" s="190">
        <f t="shared" si="0"/>
        <v>573948</v>
      </c>
      <c r="Z22" s="191">
        <f>+IF(X22&lt;&gt;0,+(Y22/X22)*100,0)</f>
        <v>2.347050071448387</v>
      </c>
      <c r="AA22" s="188">
        <f>SUM(AA5:AA21)</f>
        <v>97816057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39046280</v>
      </c>
      <c r="F25" s="60">
        <v>39046280</v>
      </c>
      <c r="G25" s="60">
        <v>2582187</v>
      </c>
      <c r="H25" s="60">
        <v>5029287</v>
      </c>
      <c r="I25" s="60">
        <v>7172934</v>
      </c>
      <c r="J25" s="60">
        <v>14784408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14784408</v>
      </c>
      <c r="X25" s="60">
        <v>9761570</v>
      </c>
      <c r="Y25" s="60">
        <v>5022838</v>
      </c>
      <c r="Z25" s="140">
        <v>51.46</v>
      </c>
      <c r="AA25" s="155">
        <v>39046280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1548674</v>
      </c>
      <c r="F26" s="60">
        <v>1548674</v>
      </c>
      <c r="G26" s="60">
        <v>223602</v>
      </c>
      <c r="H26" s="60">
        <v>464982</v>
      </c>
      <c r="I26" s="60">
        <v>697864</v>
      </c>
      <c r="J26" s="60">
        <v>1386448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1386448</v>
      </c>
      <c r="X26" s="60">
        <v>387169</v>
      </c>
      <c r="Y26" s="60">
        <v>999279</v>
      </c>
      <c r="Z26" s="140">
        <v>258.1</v>
      </c>
      <c r="AA26" s="155">
        <v>1548674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2506029</v>
      </c>
      <c r="F27" s="60">
        <v>2506029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626507</v>
      </c>
      <c r="Y27" s="60">
        <v>-626507</v>
      </c>
      <c r="Z27" s="140">
        <v>-100</v>
      </c>
      <c r="AA27" s="155">
        <v>2506029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8094489</v>
      </c>
      <c r="F28" s="60">
        <v>8094489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2023622</v>
      </c>
      <c r="Y28" s="60">
        <v>-2023622</v>
      </c>
      <c r="Z28" s="140">
        <v>-100</v>
      </c>
      <c r="AA28" s="155">
        <v>8094489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34807784</v>
      </c>
      <c r="F30" s="60">
        <v>34807784</v>
      </c>
      <c r="G30" s="60">
        <v>15599136</v>
      </c>
      <c r="H30" s="60">
        <v>18202830</v>
      </c>
      <c r="I30" s="60">
        <v>18202830</v>
      </c>
      <c r="J30" s="60">
        <v>52004796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52004796</v>
      </c>
      <c r="X30" s="60">
        <v>8701946</v>
      </c>
      <c r="Y30" s="60">
        <v>43302850</v>
      </c>
      <c r="Z30" s="140">
        <v>497.62</v>
      </c>
      <c r="AA30" s="155">
        <v>34807784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34835</v>
      </c>
      <c r="H31" s="60">
        <v>68294</v>
      </c>
      <c r="I31" s="60">
        <v>166879</v>
      </c>
      <c r="J31" s="60">
        <v>270008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270008</v>
      </c>
      <c r="X31" s="60">
        <v>0</v>
      </c>
      <c r="Y31" s="60">
        <v>270008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2675347</v>
      </c>
      <c r="H32" s="60">
        <v>2906082</v>
      </c>
      <c r="I32" s="60">
        <v>3939267</v>
      </c>
      <c r="J32" s="60">
        <v>9520696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9520696</v>
      </c>
      <c r="X32" s="60">
        <v>0</v>
      </c>
      <c r="Y32" s="60">
        <v>9520696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20809</v>
      </c>
      <c r="H33" s="60">
        <v>57112</v>
      </c>
      <c r="I33" s="60">
        <v>867609</v>
      </c>
      <c r="J33" s="60">
        <v>945530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945530</v>
      </c>
      <c r="X33" s="60">
        <v>0</v>
      </c>
      <c r="Y33" s="60">
        <v>945530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68547290</v>
      </c>
      <c r="F34" s="60">
        <v>68547290</v>
      </c>
      <c r="G34" s="60">
        <v>894535</v>
      </c>
      <c r="H34" s="60">
        <v>1145218</v>
      </c>
      <c r="I34" s="60">
        <v>2041847</v>
      </c>
      <c r="J34" s="60">
        <v>4081600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4081600</v>
      </c>
      <c r="X34" s="60">
        <v>17136823</v>
      </c>
      <c r="Y34" s="60">
        <v>-13055223</v>
      </c>
      <c r="Z34" s="140">
        <v>-76.18</v>
      </c>
      <c r="AA34" s="155">
        <v>68547290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103655</v>
      </c>
      <c r="J35" s="60">
        <v>103655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103655</v>
      </c>
      <c r="X35" s="60">
        <v>0</v>
      </c>
      <c r="Y35" s="60">
        <v>103655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154550546</v>
      </c>
      <c r="F36" s="190">
        <f t="shared" si="1"/>
        <v>154550546</v>
      </c>
      <c r="G36" s="190">
        <f t="shared" si="1"/>
        <v>22030451</v>
      </c>
      <c r="H36" s="190">
        <f t="shared" si="1"/>
        <v>27873805</v>
      </c>
      <c r="I36" s="190">
        <f t="shared" si="1"/>
        <v>33192885</v>
      </c>
      <c r="J36" s="190">
        <f t="shared" si="1"/>
        <v>83097141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83097141</v>
      </c>
      <c r="X36" s="190">
        <f t="shared" si="1"/>
        <v>38637637</v>
      </c>
      <c r="Y36" s="190">
        <f t="shared" si="1"/>
        <v>44459504</v>
      </c>
      <c r="Z36" s="191">
        <f>+IF(X36&lt;&gt;0,+(Y36/X36)*100,0)</f>
        <v>115.06786504568072</v>
      </c>
      <c r="AA36" s="188">
        <f>SUM(AA25:AA35)</f>
        <v>154550546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-56734489</v>
      </c>
      <c r="F38" s="106">
        <f t="shared" si="2"/>
        <v>-56734489</v>
      </c>
      <c r="G38" s="106">
        <f t="shared" si="2"/>
        <v>-6173360</v>
      </c>
      <c r="H38" s="106">
        <f t="shared" si="2"/>
        <v>-23087716</v>
      </c>
      <c r="I38" s="106">
        <f t="shared" si="2"/>
        <v>-28808101</v>
      </c>
      <c r="J38" s="106">
        <f t="shared" si="2"/>
        <v>-58069177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-58069177</v>
      </c>
      <c r="X38" s="106">
        <f>IF(F22=F36,0,X22-X36)</f>
        <v>-14183621</v>
      </c>
      <c r="Y38" s="106">
        <f t="shared" si="2"/>
        <v>-43885556</v>
      </c>
      <c r="Z38" s="201">
        <f>+IF(X38&lt;&gt;0,+(Y38/X38)*100,0)</f>
        <v>309.41010056599794</v>
      </c>
      <c r="AA38" s="199">
        <f>+AA22-AA36</f>
        <v>-56734489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19383000</v>
      </c>
      <c r="F39" s="60">
        <v>19383000</v>
      </c>
      <c r="G39" s="60">
        <v>3811000</v>
      </c>
      <c r="H39" s="60">
        <v>0</v>
      </c>
      <c r="I39" s="60">
        <v>0</v>
      </c>
      <c r="J39" s="60">
        <v>3811000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3811000</v>
      </c>
      <c r="X39" s="60">
        <v>4845750</v>
      </c>
      <c r="Y39" s="60">
        <v>-1034750</v>
      </c>
      <c r="Z39" s="140">
        <v>-21.35</v>
      </c>
      <c r="AA39" s="155">
        <v>19383000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-37351489</v>
      </c>
      <c r="F42" s="88">
        <f t="shared" si="3"/>
        <v>-37351489</v>
      </c>
      <c r="G42" s="88">
        <f t="shared" si="3"/>
        <v>-2362360</v>
      </c>
      <c r="H42" s="88">
        <f t="shared" si="3"/>
        <v>-23087716</v>
      </c>
      <c r="I42" s="88">
        <f t="shared" si="3"/>
        <v>-28808101</v>
      </c>
      <c r="J42" s="88">
        <f t="shared" si="3"/>
        <v>-54258177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-54258177</v>
      </c>
      <c r="X42" s="88">
        <f t="shared" si="3"/>
        <v>-9337871</v>
      </c>
      <c r="Y42" s="88">
        <f t="shared" si="3"/>
        <v>-44920306</v>
      </c>
      <c r="Z42" s="208">
        <f>+IF(X42&lt;&gt;0,+(Y42/X42)*100,0)</f>
        <v>481.05511416895774</v>
      </c>
      <c r="AA42" s="206">
        <f>SUM(AA38:AA41)</f>
        <v>-37351489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-37351489</v>
      </c>
      <c r="F44" s="77">
        <f t="shared" si="4"/>
        <v>-37351489</v>
      </c>
      <c r="G44" s="77">
        <f t="shared" si="4"/>
        <v>-2362360</v>
      </c>
      <c r="H44" s="77">
        <f t="shared" si="4"/>
        <v>-23087716</v>
      </c>
      <c r="I44" s="77">
        <f t="shared" si="4"/>
        <v>-28808101</v>
      </c>
      <c r="J44" s="77">
        <f t="shared" si="4"/>
        <v>-54258177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-54258177</v>
      </c>
      <c r="X44" s="77">
        <f t="shared" si="4"/>
        <v>-9337871</v>
      </c>
      <c r="Y44" s="77">
        <f t="shared" si="4"/>
        <v>-44920306</v>
      </c>
      <c r="Z44" s="212">
        <f>+IF(X44&lt;&gt;0,+(Y44/X44)*100,0)</f>
        <v>481.05511416895774</v>
      </c>
      <c r="AA44" s="210">
        <f>+AA42-AA43</f>
        <v>-37351489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-37351489</v>
      </c>
      <c r="F46" s="88">
        <f t="shared" si="5"/>
        <v>-37351489</v>
      </c>
      <c r="G46" s="88">
        <f t="shared" si="5"/>
        <v>-2362360</v>
      </c>
      <c r="H46" s="88">
        <f t="shared" si="5"/>
        <v>-23087716</v>
      </c>
      <c r="I46" s="88">
        <f t="shared" si="5"/>
        <v>-28808101</v>
      </c>
      <c r="J46" s="88">
        <f t="shared" si="5"/>
        <v>-54258177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-54258177</v>
      </c>
      <c r="X46" s="88">
        <f t="shared" si="5"/>
        <v>-9337871</v>
      </c>
      <c r="Y46" s="88">
        <f t="shared" si="5"/>
        <v>-44920306</v>
      </c>
      <c r="Z46" s="208">
        <f>+IF(X46&lt;&gt;0,+(Y46/X46)*100,0)</f>
        <v>481.05511416895774</v>
      </c>
      <c r="AA46" s="206">
        <f>SUM(AA44:AA45)</f>
        <v>-37351489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-37351489</v>
      </c>
      <c r="F48" s="219">
        <f t="shared" si="6"/>
        <v>-37351489</v>
      </c>
      <c r="G48" s="219">
        <f t="shared" si="6"/>
        <v>-2362360</v>
      </c>
      <c r="H48" s="220">
        <f t="shared" si="6"/>
        <v>-23087716</v>
      </c>
      <c r="I48" s="220">
        <f t="shared" si="6"/>
        <v>-28808101</v>
      </c>
      <c r="J48" s="220">
        <f t="shared" si="6"/>
        <v>-54258177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-54258177</v>
      </c>
      <c r="X48" s="220">
        <f t="shared" si="6"/>
        <v>-9337871</v>
      </c>
      <c r="Y48" s="220">
        <f t="shared" si="6"/>
        <v>-44920306</v>
      </c>
      <c r="Z48" s="221">
        <f>+IF(X48&lt;&gt;0,+(Y48/X48)*100,0)</f>
        <v>481.05511416895774</v>
      </c>
      <c r="AA48" s="222">
        <f>SUM(AA46:AA47)</f>
        <v>-37351489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5600000</v>
      </c>
      <c r="F9" s="100">
        <f t="shared" si="1"/>
        <v>5600000</v>
      </c>
      <c r="G9" s="100">
        <f t="shared" si="1"/>
        <v>1797977</v>
      </c>
      <c r="H9" s="100">
        <f t="shared" si="1"/>
        <v>0</v>
      </c>
      <c r="I9" s="100">
        <f t="shared" si="1"/>
        <v>0</v>
      </c>
      <c r="J9" s="100">
        <f t="shared" si="1"/>
        <v>1797977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1797977</v>
      </c>
      <c r="X9" s="100">
        <f t="shared" si="1"/>
        <v>1400000</v>
      </c>
      <c r="Y9" s="100">
        <f t="shared" si="1"/>
        <v>397977</v>
      </c>
      <c r="Z9" s="137">
        <f>+IF(X9&lt;&gt;0,+(Y9/X9)*100,0)</f>
        <v>28.426928571428572</v>
      </c>
      <c r="AA9" s="102">
        <f>SUM(AA10:AA14)</f>
        <v>5600000</v>
      </c>
    </row>
    <row r="10" spans="1:27" ht="13.5">
      <c r="A10" s="138" t="s">
        <v>79</v>
      </c>
      <c r="B10" s="136"/>
      <c r="C10" s="155"/>
      <c r="D10" s="155"/>
      <c r="E10" s="156">
        <v>5600000</v>
      </c>
      <c r="F10" s="60">
        <v>5600000</v>
      </c>
      <c r="G10" s="60">
        <v>1797977</v>
      </c>
      <c r="H10" s="60"/>
      <c r="I10" s="60"/>
      <c r="J10" s="60">
        <v>1797977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1797977</v>
      </c>
      <c r="X10" s="60">
        <v>1400000</v>
      </c>
      <c r="Y10" s="60">
        <v>397977</v>
      </c>
      <c r="Z10" s="140">
        <v>28.43</v>
      </c>
      <c r="AA10" s="62">
        <v>5600000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9700000</v>
      </c>
      <c r="F15" s="100">
        <f t="shared" si="2"/>
        <v>9700000</v>
      </c>
      <c r="G15" s="100">
        <f t="shared" si="2"/>
        <v>0</v>
      </c>
      <c r="H15" s="100">
        <f t="shared" si="2"/>
        <v>1193756</v>
      </c>
      <c r="I15" s="100">
        <f t="shared" si="2"/>
        <v>1283070</v>
      </c>
      <c r="J15" s="100">
        <f t="shared" si="2"/>
        <v>2476826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2476826</v>
      </c>
      <c r="X15" s="100">
        <f t="shared" si="2"/>
        <v>2425000</v>
      </c>
      <c r="Y15" s="100">
        <f t="shared" si="2"/>
        <v>51826</v>
      </c>
      <c r="Z15" s="137">
        <f>+IF(X15&lt;&gt;0,+(Y15/X15)*100,0)</f>
        <v>2.137154639175258</v>
      </c>
      <c r="AA15" s="102">
        <f>SUM(AA16:AA18)</f>
        <v>9700000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9700000</v>
      </c>
      <c r="F17" s="60">
        <v>9700000</v>
      </c>
      <c r="G17" s="60"/>
      <c r="H17" s="60">
        <v>1193756</v>
      </c>
      <c r="I17" s="60">
        <v>1283070</v>
      </c>
      <c r="J17" s="60">
        <v>2476826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2476826</v>
      </c>
      <c r="X17" s="60">
        <v>2425000</v>
      </c>
      <c r="Y17" s="60">
        <v>51826</v>
      </c>
      <c r="Z17" s="140">
        <v>2.14</v>
      </c>
      <c r="AA17" s="62">
        <v>9700000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3000000</v>
      </c>
      <c r="F19" s="100">
        <f t="shared" si="3"/>
        <v>3000000</v>
      </c>
      <c r="G19" s="100">
        <f t="shared" si="3"/>
        <v>99898</v>
      </c>
      <c r="H19" s="100">
        <f t="shared" si="3"/>
        <v>34000</v>
      </c>
      <c r="I19" s="100">
        <f t="shared" si="3"/>
        <v>0</v>
      </c>
      <c r="J19" s="100">
        <f t="shared" si="3"/>
        <v>133898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133898</v>
      </c>
      <c r="X19" s="100">
        <f t="shared" si="3"/>
        <v>750000</v>
      </c>
      <c r="Y19" s="100">
        <f t="shared" si="3"/>
        <v>-616102</v>
      </c>
      <c r="Z19" s="137">
        <f>+IF(X19&lt;&gt;0,+(Y19/X19)*100,0)</f>
        <v>-82.14693333333334</v>
      </c>
      <c r="AA19" s="102">
        <f>SUM(AA20:AA23)</f>
        <v>3000000</v>
      </c>
    </row>
    <row r="20" spans="1:27" ht="13.5">
      <c r="A20" s="138" t="s">
        <v>89</v>
      </c>
      <c r="B20" s="136"/>
      <c r="C20" s="155"/>
      <c r="D20" s="155"/>
      <c r="E20" s="156">
        <v>3000000</v>
      </c>
      <c r="F20" s="60">
        <v>3000000</v>
      </c>
      <c r="G20" s="60">
        <v>99898</v>
      </c>
      <c r="H20" s="60">
        <v>34000</v>
      </c>
      <c r="I20" s="60"/>
      <c r="J20" s="60">
        <v>133898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133898</v>
      </c>
      <c r="X20" s="60">
        <v>750000</v>
      </c>
      <c r="Y20" s="60">
        <v>-616102</v>
      </c>
      <c r="Z20" s="140">
        <v>-82.15</v>
      </c>
      <c r="AA20" s="62">
        <v>3000000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18300000</v>
      </c>
      <c r="F25" s="219">
        <f t="shared" si="4"/>
        <v>18300000</v>
      </c>
      <c r="G25" s="219">
        <f t="shared" si="4"/>
        <v>1897875</v>
      </c>
      <c r="H25" s="219">
        <f t="shared" si="4"/>
        <v>1227756</v>
      </c>
      <c r="I25" s="219">
        <f t="shared" si="4"/>
        <v>1283070</v>
      </c>
      <c r="J25" s="219">
        <f t="shared" si="4"/>
        <v>4408701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4408701</v>
      </c>
      <c r="X25" s="219">
        <f t="shared" si="4"/>
        <v>4575000</v>
      </c>
      <c r="Y25" s="219">
        <f t="shared" si="4"/>
        <v>-166299</v>
      </c>
      <c r="Z25" s="231">
        <f>+IF(X25&lt;&gt;0,+(Y25/X25)*100,0)</f>
        <v>-3.634950819672131</v>
      </c>
      <c r="AA25" s="232">
        <f>+AA5+AA9+AA15+AA19+AA24</f>
        <v>18300000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18300000</v>
      </c>
      <c r="F28" s="60">
        <v>18300000</v>
      </c>
      <c r="G28" s="60">
        <v>1897875</v>
      </c>
      <c r="H28" s="60">
        <v>1227756</v>
      </c>
      <c r="I28" s="60">
        <v>1283070</v>
      </c>
      <c r="J28" s="60">
        <v>4408701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4408701</v>
      </c>
      <c r="X28" s="60">
        <v>4575000</v>
      </c>
      <c r="Y28" s="60">
        <v>-166299</v>
      </c>
      <c r="Z28" s="140">
        <v>-3.63</v>
      </c>
      <c r="AA28" s="155">
        <v>18300000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18300000</v>
      </c>
      <c r="F32" s="77">
        <f t="shared" si="5"/>
        <v>18300000</v>
      </c>
      <c r="G32" s="77">
        <f t="shared" si="5"/>
        <v>1897875</v>
      </c>
      <c r="H32" s="77">
        <f t="shared" si="5"/>
        <v>1227756</v>
      </c>
      <c r="I32" s="77">
        <f t="shared" si="5"/>
        <v>1283070</v>
      </c>
      <c r="J32" s="77">
        <f t="shared" si="5"/>
        <v>4408701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4408701</v>
      </c>
      <c r="X32" s="77">
        <f t="shared" si="5"/>
        <v>4575000</v>
      </c>
      <c r="Y32" s="77">
        <f t="shared" si="5"/>
        <v>-166299</v>
      </c>
      <c r="Z32" s="212">
        <f>+IF(X32&lt;&gt;0,+(Y32/X32)*100,0)</f>
        <v>-3.634950819672131</v>
      </c>
      <c r="AA32" s="79">
        <f>SUM(AA28:AA31)</f>
        <v>18300000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18300000</v>
      </c>
      <c r="F36" s="220">
        <f t="shared" si="6"/>
        <v>18300000</v>
      </c>
      <c r="G36" s="220">
        <f t="shared" si="6"/>
        <v>1897875</v>
      </c>
      <c r="H36" s="220">
        <f t="shared" si="6"/>
        <v>1227756</v>
      </c>
      <c r="I36" s="220">
        <f t="shared" si="6"/>
        <v>1283070</v>
      </c>
      <c r="J36" s="220">
        <f t="shared" si="6"/>
        <v>4408701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4408701</v>
      </c>
      <c r="X36" s="220">
        <f t="shared" si="6"/>
        <v>4575000</v>
      </c>
      <c r="Y36" s="220">
        <f t="shared" si="6"/>
        <v>-166299</v>
      </c>
      <c r="Z36" s="221">
        <f>+IF(X36&lt;&gt;0,+(Y36/X36)*100,0)</f>
        <v>-3.634950819672131</v>
      </c>
      <c r="AA36" s="239">
        <f>SUM(AA32:AA35)</f>
        <v>18300000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883504</v>
      </c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>
        <v>458077</v>
      </c>
      <c r="F7" s="60">
        <v>458077</v>
      </c>
      <c r="G7" s="60">
        <v>2989000</v>
      </c>
      <c r="H7" s="60">
        <v>6800000</v>
      </c>
      <c r="I7" s="60">
        <v>2850000</v>
      </c>
      <c r="J7" s="60">
        <v>2850000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2850000</v>
      </c>
      <c r="X7" s="60">
        <v>114519</v>
      </c>
      <c r="Y7" s="60">
        <v>2735481</v>
      </c>
      <c r="Z7" s="140">
        <v>2388.67</v>
      </c>
      <c r="AA7" s="62">
        <v>458077</v>
      </c>
    </row>
    <row r="8" spans="1:27" ht="13.5">
      <c r="A8" s="249" t="s">
        <v>145</v>
      </c>
      <c r="B8" s="182"/>
      <c r="C8" s="155">
        <v>21855301</v>
      </c>
      <c r="D8" s="155"/>
      <c r="E8" s="59">
        <v>37635481</v>
      </c>
      <c r="F8" s="60">
        <v>37635481</v>
      </c>
      <c r="G8" s="60">
        <v>10654949</v>
      </c>
      <c r="H8" s="60">
        <v>10655449</v>
      </c>
      <c r="I8" s="60">
        <v>10547360</v>
      </c>
      <c r="J8" s="60">
        <v>10547360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10547360</v>
      </c>
      <c r="X8" s="60">
        <v>9408870</v>
      </c>
      <c r="Y8" s="60">
        <v>1138490</v>
      </c>
      <c r="Z8" s="140">
        <v>12.1</v>
      </c>
      <c r="AA8" s="62">
        <v>37635481</v>
      </c>
    </row>
    <row r="9" spans="1:27" ht="13.5">
      <c r="A9" s="249" t="s">
        <v>146</v>
      </c>
      <c r="B9" s="182"/>
      <c r="C9" s="155">
        <v>17045303</v>
      </c>
      <c r="D9" s="155"/>
      <c r="E9" s="59"/>
      <c r="F9" s="60"/>
      <c r="G9" s="60">
        <v>-3474007</v>
      </c>
      <c r="H9" s="60">
        <v>2751465</v>
      </c>
      <c r="I9" s="60">
        <v>3059761</v>
      </c>
      <c r="J9" s="60">
        <v>3059761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3059761</v>
      </c>
      <c r="X9" s="60"/>
      <c r="Y9" s="60">
        <v>3059761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216125</v>
      </c>
      <c r="D11" s="155"/>
      <c r="E11" s="59"/>
      <c r="F11" s="60"/>
      <c r="G11" s="60">
        <v>57081</v>
      </c>
      <c r="H11" s="60">
        <v>26766</v>
      </c>
      <c r="I11" s="60">
        <v>70963</v>
      </c>
      <c r="J11" s="60">
        <v>70963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70963</v>
      </c>
      <c r="X11" s="60"/>
      <c r="Y11" s="60">
        <v>70963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40000233</v>
      </c>
      <c r="D12" s="168">
        <f>SUM(D6:D11)</f>
        <v>0</v>
      </c>
      <c r="E12" s="72">
        <f t="shared" si="0"/>
        <v>38093558</v>
      </c>
      <c r="F12" s="73">
        <f t="shared" si="0"/>
        <v>38093558</v>
      </c>
      <c r="G12" s="73">
        <f t="shared" si="0"/>
        <v>10227023</v>
      </c>
      <c r="H12" s="73">
        <f t="shared" si="0"/>
        <v>20233680</v>
      </c>
      <c r="I12" s="73">
        <f t="shared" si="0"/>
        <v>16528084</v>
      </c>
      <c r="J12" s="73">
        <f t="shared" si="0"/>
        <v>16528084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16528084</v>
      </c>
      <c r="X12" s="73">
        <f t="shared" si="0"/>
        <v>9523389</v>
      </c>
      <c r="Y12" s="73">
        <f t="shared" si="0"/>
        <v>7004695</v>
      </c>
      <c r="Z12" s="170">
        <f>+IF(X12&lt;&gt;0,+(Y12/X12)*100,0)</f>
        <v>73.55254521263387</v>
      </c>
      <c r="AA12" s="74">
        <f>SUM(AA6:AA11)</f>
        <v>38093558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5119719</v>
      </c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147541531</v>
      </c>
      <c r="D19" s="155"/>
      <c r="E19" s="59">
        <v>68987133</v>
      </c>
      <c r="F19" s="60">
        <v>68987133</v>
      </c>
      <c r="G19" s="60">
        <v>2515945</v>
      </c>
      <c r="H19" s="60">
        <v>3641445</v>
      </c>
      <c r="I19" s="60">
        <v>3641445</v>
      </c>
      <c r="J19" s="60">
        <v>3641445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3641445</v>
      </c>
      <c r="X19" s="60">
        <v>17246783</v>
      </c>
      <c r="Y19" s="60">
        <v>-13605338</v>
      </c>
      <c r="Z19" s="140">
        <v>-78.89</v>
      </c>
      <c r="AA19" s="62">
        <v>68987133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1034384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153695634</v>
      </c>
      <c r="D24" s="168">
        <f>SUM(D15:D23)</f>
        <v>0</v>
      </c>
      <c r="E24" s="76">
        <f t="shared" si="1"/>
        <v>68987133</v>
      </c>
      <c r="F24" s="77">
        <f t="shared" si="1"/>
        <v>68987133</v>
      </c>
      <c r="G24" s="77">
        <f t="shared" si="1"/>
        <v>2515945</v>
      </c>
      <c r="H24" s="77">
        <f t="shared" si="1"/>
        <v>3641445</v>
      </c>
      <c r="I24" s="77">
        <f t="shared" si="1"/>
        <v>3641445</v>
      </c>
      <c r="J24" s="77">
        <f t="shared" si="1"/>
        <v>3641445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3641445</v>
      </c>
      <c r="X24" s="77">
        <f t="shared" si="1"/>
        <v>17246783</v>
      </c>
      <c r="Y24" s="77">
        <f t="shared" si="1"/>
        <v>-13605338</v>
      </c>
      <c r="Z24" s="212">
        <f>+IF(X24&lt;&gt;0,+(Y24/X24)*100,0)</f>
        <v>-78.88623634912088</v>
      </c>
      <c r="AA24" s="79">
        <f>SUM(AA15:AA23)</f>
        <v>68987133</v>
      </c>
    </row>
    <row r="25" spans="1:27" ht="13.5">
      <c r="A25" s="250" t="s">
        <v>159</v>
      </c>
      <c r="B25" s="251"/>
      <c r="C25" s="168">
        <f aca="true" t="shared" si="2" ref="C25:Y25">+C12+C24</f>
        <v>193695867</v>
      </c>
      <c r="D25" s="168">
        <f>+D12+D24</f>
        <v>0</v>
      </c>
      <c r="E25" s="72">
        <f t="shared" si="2"/>
        <v>107080691</v>
      </c>
      <c r="F25" s="73">
        <f t="shared" si="2"/>
        <v>107080691</v>
      </c>
      <c r="G25" s="73">
        <f t="shared" si="2"/>
        <v>12742968</v>
      </c>
      <c r="H25" s="73">
        <f t="shared" si="2"/>
        <v>23875125</v>
      </c>
      <c r="I25" s="73">
        <f t="shared" si="2"/>
        <v>20169529</v>
      </c>
      <c r="J25" s="73">
        <f t="shared" si="2"/>
        <v>20169529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20169529</v>
      </c>
      <c r="X25" s="73">
        <f t="shared" si="2"/>
        <v>26770172</v>
      </c>
      <c r="Y25" s="73">
        <f t="shared" si="2"/>
        <v>-6600643</v>
      </c>
      <c r="Z25" s="170">
        <f>+IF(X25&lt;&gt;0,+(Y25/X25)*100,0)</f>
        <v>-24.65670747277978</v>
      </c>
      <c r="AA25" s="74">
        <f>+AA12+AA24</f>
        <v>107080691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>
        <v>-4882391</v>
      </c>
      <c r="H29" s="60">
        <v>1340423</v>
      </c>
      <c r="I29" s="60">
        <v>803420</v>
      </c>
      <c r="J29" s="60">
        <v>803420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803420</v>
      </c>
      <c r="X29" s="60"/>
      <c r="Y29" s="60">
        <v>803420</v>
      </c>
      <c r="Z29" s="140"/>
      <c r="AA29" s="62"/>
    </row>
    <row r="30" spans="1:27" ht="13.5">
      <c r="A30" s="249" t="s">
        <v>52</v>
      </c>
      <c r="B30" s="182"/>
      <c r="C30" s="155">
        <v>588676</v>
      </c>
      <c r="D30" s="155"/>
      <c r="E30" s="59">
        <v>1836981</v>
      </c>
      <c r="F30" s="60">
        <v>1836981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459245</v>
      </c>
      <c r="Y30" s="60">
        <v>-459245</v>
      </c>
      <c r="Z30" s="140">
        <v>-100</v>
      </c>
      <c r="AA30" s="62">
        <v>1836981</v>
      </c>
    </row>
    <row r="31" spans="1:27" ht="13.5">
      <c r="A31" s="249" t="s">
        <v>163</v>
      </c>
      <c r="B31" s="182"/>
      <c r="C31" s="155">
        <v>3140538</v>
      </c>
      <c r="D31" s="155"/>
      <c r="E31" s="59"/>
      <c r="F31" s="60"/>
      <c r="G31" s="60">
        <v>9459</v>
      </c>
      <c r="H31" s="60">
        <v>6292</v>
      </c>
      <c r="I31" s="60">
        <v>9736</v>
      </c>
      <c r="J31" s="60">
        <v>9736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9736</v>
      </c>
      <c r="X31" s="60"/>
      <c r="Y31" s="60">
        <v>9736</v>
      </c>
      <c r="Z31" s="140"/>
      <c r="AA31" s="62"/>
    </row>
    <row r="32" spans="1:27" ht="13.5">
      <c r="A32" s="249" t="s">
        <v>164</v>
      </c>
      <c r="B32" s="182"/>
      <c r="C32" s="155">
        <v>128916518</v>
      </c>
      <c r="D32" s="155"/>
      <c r="E32" s="59">
        <v>17065075</v>
      </c>
      <c r="F32" s="60">
        <v>17065075</v>
      </c>
      <c r="G32" s="60">
        <v>1034474</v>
      </c>
      <c r="H32" s="60">
        <v>25432829</v>
      </c>
      <c r="I32" s="60">
        <v>24725906</v>
      </c>
      <c r="J32" s="60">
        <v>24725906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24725906</v>
      </c>
      <c r="X32" s="60">
        <v>4266269</v>
      </c>
      <c r="Y32" s="60">
        <v>20459637</v>
      </c>
      <c r="Z32" s="140">
        <v>479.57</v>
      </c>
      <c r="AA32" s="62">
        <v>17065075</v>
      </c>
    </row>
    <row r="33" spans="1:27" ht="13.5">
      <c r="A33" s="249" t="s">
        <v>165</v>
      </c>
      <c r="B33" s="182"/>
      <c r="C33" s="155"/>
      <c r="D33" s="155"/>
      <c r="E33" s="59">
        <v>15360911</v>
      </c>
      <c r="F33" s="60">
        <v>15360911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3840228</v>
      </c>
      <c r="Y33" s="60">
        <v>-3840228</v>
      </c>
      <c r="Z33" s="140">
        <v>-100</v>
      </c>
      <c r="AA33" s="62">
        <v>15360911</v>
      </c>
    </row>
    <row r="34" spans="1:27" ht="13.5">
      <c r="A34" s="250" t="s">
        <v>58</v>
      </c>
      <c r="B34" s="251"/>
      <c r="C34" s="168">
        <f aca="true" t="shared" si="3" ref="C34:Y34">SUM(C29:C33)</f>
        <v>132645732</v>
      </c>
      <c r="D34" s="168">
        <f>SUM(D29:D33)</f>
        <v>0</v>
      </c>
      <c r="E34" s="72">
        <f t="shared" si="3"/>
        <v>34262967</v>
      </c>
      <c r="F34" s="73">
        <f t="shared" si="3"/>
        <v>34262967</v>
      </c>
      <c r="G34" s="73">
        <f t="shared" si="3"/>
        <v>-3838458</v>
      </c>
      <c r="H34" s="73">
        <f t="shared" si="3"/>
        <v>26779544</v>
      </c>
      <c r="I34" s="73">
        <f t="shared" si="3"/>
        <v>25539062</v>
      </c>
      <c r="J34" s="73">
        <f t="shared" si="3"/>
        <v>25539062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25539062</v>
      </c>
      <c r="X34" s="73">
        <f t="shared" si="3"/>
        <v>8565742</v>
      </c>
      <c r="Y34" s="73">
        <f t="shared" si="3"/>
        <v>16973320</v>
      </c>
      <c r="Z34" s="170">
        <f>+IF(X34&lt;&gt;0,+(Y34/X34)*100,0)</f>
        <v>198.15352832247342</v>
      </c>
      <c r="AA34" s="74">
        <f>SUM(AA29:AA33)</f>
        <v>34262967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37198972</v>
      </c>
      <c r="D37" s="155"/>
      <c r="E37" s="59">
        <v>373213</v>
      </c>
      <c r="F37" s="60">
        <v>373213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93303</v>
      </c>
      <c r="Y37" s="60">
        <v>-93303</v>
      </c>
      <c r="Z37" s="140">
        <v>-100</v>
      </c>
      <c r="AA37" s="62">
        <v>373213</v>
      </c>
    </row>
    <row r="38" spans="1:27" ht="13.5">
      <c r="A38" s="249" t="s">
        <v>165</v>
      </c>
      <c r="B38" s="182"/>
      <c r="C38" s="155">
        <v>4618788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41817760</v>
      </c>
      <c r="D39" s="168">
        <f>SUM(D37:D38)</f>
        <v>0</v>
      </c>
      <c r="E39" s="76">
        <f t="shared" si="4"/>
        <v>373213</v>
      </c>
      <c r="F39" s="77">
        <f t="shared" si="4"/>
        <v>373213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93303</v>
      </c>
      <c r="Y39" s="77">
        <f t="shared" si="4"/>
        <v>-93303</v>
      </c>
      <c r="Z39" s="212">
        <f>+IF(X39&lt;&gt;0,+(Y39/X39)*100,0)</f>
        <v>-100</v>
      </c>
      <c r="AA39" s="79">
        <f>SUM(AA37:AA38)</f>
        <v>373213</v>
      </c>
    </row>
    <row r="40" spans="1:27" ht="13.5">
      <c r="A40" s="250" t="s">
        <v>167</v>
      </c>
      <c r="B40" s="251"/>
      <c r="C40" s="168">
        <f aca="true" t="shared" si="5" ref="C40:Y40">+C34+C39</f>
        <v>174463492</v>
      </c>
      <c r="D40" s="168">
        <f>+D34+D39</f>
        <v>0</v>
      </c>
      <c r="E40" s="72">
        <f t="shared" si="5"/>
        <v>34636180</v>
      </c>
      <c r="F40" s="73">
        <f t="shared" si="5"/>
        <v>34636180</v>
      </c>
      <c r="G40" s="73">
        <f t="shared" si="5"/>
        <v>-3838458</v>
      </c>
      <c r="H40" s="73">
        <f t="shared" si="5"/>
        <v>26779544</v>
      </c>
      <c r="I40" s="73">
        <f t="shared" si="5"/>
        <v>25539062</v>
      </c>
      <c r="J40" s="73">
        <f t="shared" si="5"/>
        <v>25539062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25539062</v>
      </c>
      <c r="X40" s="73">
        <f t="shared" si="5"/>
        <v>8659045</v>
      </c>
      <c r="Y40" s="73">
        <f t="shared" si="5"/>
        <v>16880017</v>
      </c>
      <c r="Z40" s="170">
        <f>+IF(X40&lt;&gt;0,+(Y40/X40)*100,0)</f>
        <v>194.94086241612095</v>
      </c>
      <c r="AA40" s="74">
        <f>+AA34+AA39</f>
        <v>34636180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19232375</v>
      </c>
      <c r="D42" s="257">
        <f>+D25-D40</f>
        <v>0</v>
      </c>
      <c r="E42" s="258">
        <f t="shared" si="6"/>
        <v>72444511</v>
      </c>
      <c r="F42" s="259">
        <f t="shared" si="6"/>
        <v>72444511</v>
      </c>
      <c r="G42" s="259">
        <f t="shared" si="6"/>
        <v>16581426</v>
      </c>
      <c r="H42" s="259">
        <f t="shared" si="6"/>
        <v>-2904419</v>
      </c>
      <c r="I42" s="259">
        <f t="shared" si="6"/>
        <v>-5369533</v>
      </c>
      <c r="J42" s="259">
        <f t="shared" si="6"/>
        <v>-5369533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-5369533</v>
      </c>
      <c r="X42" s="259">
        <f t="shared" si="6"/>
        <v>18111127</v>
      </c>
      <c r="Y42" s="259">
        <f t="shared" si="6"/>
        <v>-23480660</v>
      </c>
      <c r="Z42" s="260">
        <f>+IF(X42&lt;&gt;0,+(Y42/X42)*100,0)</f>
        <v>-129.64770221091155</v>
      </c>
      <c r="AA42" s="261">
        <f>+AA25-AA40</f>
        <v>72444511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19232375</v>
      </c>
      <c r="D45" s="155"/>
      <c r="E45" s="59">
        <v>72444511</v>
      </c>
      <c r="F45" s="60">
        <v>72444511</v>
      </c>
      <c r="G45" s="60">
        <v>16581426</v>
      </c>
      <c r="H45" s="60">
        <v>-2904419</v>
      </c>
      <c r="I45" s="60">
        <v>-5369533</v>
      </c>
      <c r="J45" s="60">
        <v>-5369533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-5369533</v>
      </c>
      <c r="X45" s="60">
        <v>18111128</v>
      </c>
      <c r="Y45" s="60">
        <v>-23480661</v>
      </c>
      <c r="Z45" s="139">
        <v>-129.65</v>
      </c>
      <c r="AA45" s="62">
        <v>72444511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19232375</v>
      </c>
      <c r="D48" s="217">
        <f>SUM(D45:D47)</f>
        <v>0</v>
      </c>
      <c r="E48" s="264">
        <f t="shared" si="7"/>
        <v>72444511</v>
      </c>
      <c r="F48" s="219">
        <f t="shared" si="7"/>
        <v>72444511</v>
      </c>
      <c r="G48" s="219">
        <f t="shared" si="7"/>
        <v>16581426</v>
      </c>
      <c r="H48" s="219">
        <f t="shared" si="7"/>
        <v>-2904419</v>
      </c>
      <c r="I48" s="219">
        <f t="shared" si="7"/>
        <v>-5369533</v>
      </c>
      <c r="J48" s="219">
        <f t="shared" si="7"/>
        <v>-5369533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-5369533</v>
      </c>
      <c r="X48" s="219">
        <f t="shared" si="7"/>
        <v>18111128</v>
      </c>
      <c r="Y48" s="219">
        <f t="shared" si="7"/>
        <v>-23480661</v>
      </c>
      <c r="Z48" s="265">
        <f>+IF(X48&lt;&gt;0,+(Y48/X48)*100,0)</f>
        <v>-129.64770057392337</v>
      </c>
      <c r="AA48" s="232">
        <f>SUM(AA45:AA47)</f>
        <v>72444511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62970290</v>
      </c>
      <c r="F6" s="60">
        <v>62970290</v>
      </c>
      <c r="G6" s="60">
        <v>2156630</v>
      </c>
      <c r="H6" s="60">
        <v>3717490</v>
      </c>
      <c r="I6" s="60">
        <v>5685344</v>
      </c>
      <c r="J6" s="60">
        <v>11559464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11559464</v>
      </c>
      <c r="X6" s="60">
        <v>12357627</v>
      </c>
      <c r="Y6" s="60">
        <v>-798163</v>
      </c>
      <c r="Z6" s="140">
        <v>-6.46</v>
      </c>
      <c r="AA6" s="62">
        <v>62970290</v>
      </c>
    </row>
    <row r="7" spans="1:27" ht="13.5">
      <c r="A7" s="249" t="s">
        <v>178</v>
      </c>
      <c r="B7" s="182"/>
      <c r="C7" s="155"/>
      <c r="D7" s="155"/>
      <c r="E7" s="59">
        <v>34912000</v>
      </c>
      <c r="F7" s="60">
        <v>34912000</v>
      </c>
      <c r="G7" s="60">
        <v>10555000</v>
      </c>
      <c r="H7" s="60">
        <v>1290000</v>
      </c>
      <c r="I7" s="60"/>
      <c r="J7" s="60">
        <v>11845000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11845000</v>
      </c>
      <c r="X7" s="60">
        <v>10970000</v>
      </c>
      <c r="Y7" s="60">
        <v>875000</v>
      </c>
      <c r="Z7" s="140">
        <v>7.98</v>
      </c>
      <c r="AA7" s="62">
        <v>34912000</v>
      </c>
    </row>
    <row r="8" spans="1:27" ht="13.5">
      <c r="A8" s="249" t="s">
        <v>179</v>
      </c>
      <c r="B8" s="182"/>
      <c r="C8" s="155"/>
      <c r="D8" s="155"/>
      <c r="E8" s="59">
        <v>19383000</v>
      </c>
      <c r="F8" s="60">
        <v>19383000</v>
      </c>
      <c r="G8" s="60">
        <v>3811000</v>
      </c>
      <c r="H8" s="60"/>
      <c r="I8" s="60"/>
      <c r="J8" s="60">
        <v>3811000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3811000</v>
      </c>
      <c r="X8" s="60">
        <v>5717000</v>
      </c>
      <c r="Y8" s="60">
        <v>-1906000</v>
      </c>
      <c r="Z8" s="140">
        <v>-33.34</v>
      </c>
      <c r="AA8" s="62">
        <v>19383000</v>
      </c>
    </row>
    <row r="9" spans="1:27" ht="13.5">
      <c r="A9" s="249" t="s">
        <v>180</v>
      </c>
      <c r="B9" s="182"/>
      <c r="C9" s="155"/>
      <c r="D9" s="155"/>
      <c r="E9" s="59">
        <v>4224</v>
      </c>
      <c r="F9" s="60">
        <v>4224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1056</v>
      </c>
      <c r="Y9" s="60">
        <v>-1056</v>
      </c>
      <c r="Z9" s="140">
        <v>-100</v>
      </c>
      <c r="AA9" s="62">
        <v>4224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-154550733</v>
      </c>
      <c r="F12" s="60">
        <v>-154550733</v>
      </c>
      <c r="G12" s="60">
        <v>-10435425</v>
      </c>
      <c r="H12" s="60">
        <v>-7141493</v>
      </c>
      <c r="I12" s="60">
        <v>-5117344</v>
      </c>
      <c r="J12" s="60">
        <v>-22694262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-22694262</v>
      </c>
      <c r="X12" s="60">
        <v>-34587291</v>
      </c>
      <c r="Y12" s="60">
        <v>11893029</v>
      </c>
      <c r="Z12" s="140">
        <v>-34.39</v>
      </c>
      <c r="AA12" s="62">
        <v>-154550733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-37281219</v>
      </c>
      <c r="F15" s="73">
        <f t="shared" si="0"/>
        <v>-37281219</v>
      </c>
      <c r="G15" s="73">
        <f t="shared" si="0"/>
        <v>6087205</v>
      </c>
      <c r="H15" s="73">
        <f t="shared" si="0"/>
        <v>-2134003</v>
      </c>
      <c r="I15" s="73">
        <f t="shared" si="0"/>
        <v>568000</v>
      </c>
      <c r="J15" s="73">
        <f t="shared" si="0"/>
        <v>4521202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4521202</v>
      </c>
      <c r="X15" s="73">
        <f t="shared" si="0"/>
        <v>-5541608</v>
      </c>
      <c r="Y15" s="73">
        <f t="shared" si="0"/>
        <v>10062810</v>
      </c>
      <c r="Z15" s="170">
        <f>+IF(X15&lt;&gt;0,+(Y15/X15)*100,0)</f>
        <v>-181.58646371233763</v>
      </c>
      <c r="AA15" s="74">
        <f>SUM(AA6:AA14)</f>
        <v>-37281219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19382996</v>
      </c>
      <c r="F24" s="60">
        <v>19382996</v>
      </c>
      <c r="G24" s="60">
        <v>-1897875</v>
      </c>
      <c r="H24" s="60">
        <v>-1271398</v>
      </c>
      <c r="I24" s="60">
        <v>-1283070</v>
      </c>
      <c r="J24" s="60">
        <v>-4452343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-4452343</v>
      </c>
      <c r="X24" s="60">
        <v>2858499</v>
      </c>
      <c r="Y24" s="60">
        <v>-7310842</v>
      </c>
      <c r="Z24" s="140">
        <v>-255.76</v>
      </c>
      <c r="AA24" s="62">
        <v>19382996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19382996</v>
      </c>
      <c r="F25" s="73">
        <f t="shared" si="1"/>
        <v>19382996</v>
      </c>
      <c r="G25" s="73">
        <f t="shared" si="1"/>
        <v>-1897875</v>
      </c>
      <c r="H25" s="73">
        <f t="shared" si="1"/>
        <v>-1271398</v>
      </c>
      <c r="I25" s="73">
        <f t="shared" si="1"/>
        <v>-1283070</v>
      </c>
      <c r="J25" s="73">
        <f t="shared" si="1"/>
        <v>-4452343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-4452343</v>
      </c>
      <c r="X25" s="73">
        <f t="shared" si="1"/>
        <v>2858499</v>
      </c>
      <c r="Y25" s="73">
        <f t="shared" si="1"/>
        <v>-7310842</v>
      </c>
      <c r="Z25" s="170">
        <f>+IF(X25&lt;&gt;0,+(Y25/X25)*100,0)</f>
        <v>-255.7580744299718</v>
      </c>
      <c r="AA25" s="74">
        <f>SUM(AA19:AA24)</f>
        <v>19382996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906266</v>
      </c>
      <c r="F33" s="60">
        <v>906266</v>
      </c>
      <c r="G33" s="60"/>
      <c r="H33" s="60">
        <v>-200317</v>
      </c>
      <c r="I33" s="60"/>
      <c r="J33" s="60">
        <v>-200317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-200317</v>
      </c>
      <c r="X33" s="60">
        <v>453133</v>
      </c>
      <c r="Y33" s="60">
        <v>-653450</v>
      </c>
      <c r="Z33" s="140">
        <v>-144.21</v>
      </c>
      <c r="AA33" s="62">
        <v>906266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906266</v>
      </c>
      <c r="F34" s="73">
        <f t="shared" si="2"/>
        <v>906266</v>
      </c>
      <c r="G34" s="73">
        <f t="shared" si="2"/>
        <v>0</v>
      </c>
      <c r="H34" s="73">
        <f t="shared" si="2"/>
        <v>-200317</v>
      </c>
      <c r="I34" s="73">
        <f t="shared" si="2"/>
        <v>0</v>
      </c>
      <c r="J34" s="73">
        <f t="shared" si="2"/>
        <v>-200317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-200317</v>
      </c>
      <c r="X34" s="73">
        <f t="shared" si="2"/>
        <v>453133</v>
      </c>
      <c r="Y34" s="73">
        <f t="shared" si="2"/>
        <v>-653450</v>
      </c>
      <c r="Z34" s="170">
        <f>+IF(X34&lt;&gt;0,+(Y34/X34)*100,0)</f>
        <v>-144.2071091710381</v>
      </c>
      <c r="AA34" s="74">
        <f>SUM(AA29:AA33)</f>
        <v>906266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-16991957</v>
      </c>
      <c r="F36" s="100">
        <f t="shared" si="3"/>
        <v>-16991957</v>
      </c>
      <c r="G36" s="100">
        <f t="shared" si="3"/>
        <v>4189330</v>
      </c>
      <c r="H36" s="100">
        <f t="shared" si="3"/>
        <v>-3605718</v>
      </c>
      <c r="I36" s="100">
        <f t="shared" si="3"/>
        <v>-715070</v>
      </c>
      <c r="J36" s="100">
        <f t="shared" si="3"/>
        <v>-131458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-131458</v>
      </c>
      <c r="X36" s="100">
        <f t="shared" si="3"/>
        <v>-2229976</v>
      </c>
      <c r="Y36" s="100">
        <f t="shared" si="3"/>
        <v>2098518</v>
      </c>
      <c r="Z36" s="137">
        <f>+IF(X36&lt;&gt;0,+(Y36/X36)*100,0)</f>
        <v>-94.10495897713697</v>
      </c>
      <c r="AA36" s="102">
        <f>+AA15+AA25+AA34</f>
        <v>-16991957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>
        <v>321595</v>
      </c>
      <c r="H37" s="100">
        <v>4510925</v>
      </c>
      <c r="I37" s="100">
        <v>905207</v>
      </c>
      <c r="J37" s="100">
        <v>321595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321595</v>
      </c>
      <c r="X37" s="100"/>
      <c r="Y37" s="100">
        <v>321595</v>
      </c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-16991957</v>
      </c>
      <c r="F38" s="259">
        <v>-16991957</v>
      </c>
      <c r="G38" s="259">
        <v>4510925</v>
      </c>
      <c r="H38" s="259">
        <v>905207</v>
      </c>
      <c r="I38" s="259">
        <v>190137</v>
      </c>
      <c r="J38" s="259">
        <v>190137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190137</v>
      </c>
      <c r="X38" s="259">
        <v>-2229976</v>
      </c>
      <c r="Y38" s="259">
        <v>2420113</v>
      </c>
      <c r="Z38" s="260">
        <v>-108.53</v>
      </c>
      <c r="AA38" s="261">
        <v>-16991957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18300000</v>
      </c>
      <c r="F5" s="106">
        <f t="shared" si="0"/>
        <v>18300000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4575000</v>
      </c>
      <c r="Y5" s="106">
        <f t="shared" si="0"/>
        <v>-4575000</v>
      </c>
      <c r="Z5" s="201">
        <f>+IF(X5&lt;&gt;0,+(Y5/X5)*100,0)</f>
        <v>-100</v>
      </c>
      <c r="AA5" s="199">
        <f>SUM(AA11:AA18)</f>
        <v>18300000</v>
      </c>
    </row>
    <row r="6" spans="1:27" ht="13.5">
      <c r="A6" s="291" t="s">
        <v>204</v>
      </c>
      <c r="B6" s="142"/>
      <c r="C6" s="62"/>
      <c r="D6" s="156"/>
      <c r="E6" s="60">
        <v>9700000</v>
      </c>
      <c r="F6" s="60">
        <v>9700000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2425000</v>
      </c>
      <c r="Y6" s="60">
        <v>-2425000</v>
      </c>
      <c r="Z6" s="140">
        <v>-100</v>
      </c>
      <c r="AA6" s="155">
        <v>9700000</v>
      </c>
    </row>
    <row r="7" spans="1:27" ht="13.5">
      <c r="A7" s="291" t="s">
        <v>205</v>
      </c>
      <c r="B7" s="142"/>
      <c r="C7" s="62"/>
      <c r="D7" s="156"/>
      <c r="E7" s="60">
        <v>3000000</v>
      </c>
      <c r="F7" s="60">
        <v>3000000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750000</v>
      </c>
      <c r="Y7" s="60">
        <v>-750000</v>
      </c>
      <c r="Z7" s="140">
        <v>-100</v>
      </c>
      <c r="AA7" s="155">
        <v>3000000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12700000</v>
      </c>
      <c r="F11" s="295">
        <f t="shared" si="1"/>
        <v>12700000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3175000</v>
      </c>
      <c r="Y11" s="295">
        <f t="shared" si="1"/>
        <v>-3175000</v>
      </c>
      <c r="Z11" s="296">
        <f>+IF(X11&lt;&gt;0,+(Y11/X11)*100,0)</f>
        <v>-100</v>
      </c>
      <c r="AA11" s="297">
        <f>SUM(AA6:AA10)</f>
        <v>12700000</v>
      </c>
    </row>
    <row r="12" spans="1:27" ht="13.5">
      <c r="A12" s="298" t="s">
        <v>210</v>
      </c>
      <c r="B12" s="136"/>
      <c r="C12" s="62"/>
      <c r="D12" s="156"/>
      <c r="E12" s="60">
        <v>5600000</v>
      </c>
      <c r="F12" s="60">
        <v>5600000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1400000</v>
      </c>
      <c r="Y12" s="60">
        <v>-1400000</v>
      </c>
      <c r="Z12" s="140">
        <v>-100</v>
      </c>
      <c r="AA12" s="155">
        <v>5600000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1897875</v>
      </c>
      <c r="H20" s="100">
        <f t="shared" si="2"/>
        <v>1227756</v>
      </c>
      <c r="I20" s="100">
        <f t="shared" si="2"/>
        <v>1283070</v>
      </c>
      <c r="J20" s="100">
        <f t="shared" si="2"/>
        <v>4408701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4408701</v>
      </c>
      <c r="X20" s="100">
        <f t="shared" si="2"/>
        <v>0</v>
      </c>
      <c r="Y20" s="100">
        <f t="shared" si="2"/>
        <v>4408701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>
        <v>1193756</v>
      </c>
      <c r="I21" s="60">
        <v>1283070</v>
      </c>
      <c r="J21" s="60">
        <v>2476826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2476826</v>
      </c>
      <c r="X21" s="60"/>
      <c r="Y21" s="60">
        <v>2476826</v>
      </c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>
        <v>99898</v>
      </c>
      <c r="H22" s="60">
        <v>34000</v>
      </c>
      <c r="I22" s="60"/>
      <c r="J22" s="60">
        <v>133898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133898</v>
      </c>
      <c r="X22" s="60"/>
      <c r="Y22" s="60">
        <v>133898</v>
      </c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99898</v>
      </c>
      <c r="H26" s="295">
        <f t="shared" si="3"/>
        <v>1227756</v>
      </c>
      <c r="I26" s="295">
        <f t="shared" si="3"/>
        <v>1283070</v>
      </c>
      <c r="J26" s="295">
        <f t="shared" si="3"/>
        <v>2610724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2610724</v>
      </c>
      <c r="X26" s="295">
        <f t="shared" si="3"/>
        <v>0</v>
      </c>
      <c r="Y26" s="295">
        <f t="shared" si="3"/>
        <v>2610724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>
        <v>1797977</v>
      </c>
      <c r="H27" s="60"/>
      <c r="I27" s="60"/>
      <c r="J27" s="60">
        <v>1797977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1797977</v>
      </c>
      <c r="X27" s="60"/>
      <c r="Y27" s="60">
        <v>1797977</v>
      </c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9700000</v>
      </c>
      <c r="F36" s="60">
        <f t="shared" si="4"/>
        <v>9700000</v>
      </c>
      <c r="G36" s="60">
        <f t="shared" si="4"/>
        <v>0</v>
      </c>
      <c r="H36" s="60">
        <f t="shared" si="4"/>
        <v>1193756</v>
      </c>
      <c r="I36" s="60">
        <f t="shared" si="4"/>
        <v>1283070</v>
      </c>
      <c r="J36" s="60">
        <f t="shared" si="4"/>
        <v>2476826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2476826</v>
      </c>
      <c r="X36" s="60">
        <f t="shared" si="4"/>
        <v>2425000</v>
      </c>
      <c r="Y36" s="60">
        <f t="shared" si="4"/>
        <v>51826</v>
      </c>
      <c r="Z36" s="140">
        <f aca="true" t="shared" si="5" ref="Z36:Z49">+IF(X36&lt;&gt;0,+(Y36/X36)*100,0)</f>
        <v>2.137154639175258</v>
      </c>
      <c r="AA36" s="155">
        <f>AA6+AA21</f>
        <v>9700000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3000000</v>
      </c>
      <c r="F37" s="60">
        <f t="shared" si="4"/>
        <v>3000000</v>
      </c>
      <c r="G37" s="60">
        <f t="shared" si="4"/>
        <v>99898</v>
      </c>
      <c r="H37" s="60">
        <f t="shared" si="4"/>
        <v>34000</v>
      </c>
      <c r="I37" s="60">
        <f t="shared" si="4"/>
        <v>0</v>
      </c>
      <c r="J37" s="60">
        <f t="shared" si="4"/>
        <v>133898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133898</v>
      </c>
      <c r="X37" s="60">
        <f t="shared" si="4"/>
        <v>750000</v>
      </c>
      <c r="Y37" s="60">
        <f t="shared" si="4"/>
        <v>-616102</v>
      </c>
      <c r="Z37" s="140">
        <f t="shared" si="5"/>
        <v>-82.14693333333334</v>
      </c>
      <c r="AA37" s="155">
        <f>AA7+AA22</f>
        <v>3000000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12700000</v>
      </c>
      <c r="F41" s="295">
        <f t="shared" si="6"/>
        <v>12700000</v>
      </c>
      <c r="G41" s="295">
        <f t="shared" si="6"/>
        <v>99898</v>
      </c>
      <c r="H41" s="295">
        <f t="shared" si="6"/>
        <v>1227756</v>
      </c>
      <c r="I41" s="295">
        <f t="shared" si="6"/>
        <v>1283070</v>
      </c>
      <c r="J41" s="295">
        <f t="shared" si="6"/>
        <v>2610724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2610724</v>
      </c>
      <c r="X41" s="295">
        <f t="shared" si="6"/>
        <v>3175000</v>
      </c>
      <c r="Y41" s="295">
        <f t="shared" si="6"/>
        <v>-564276</v>
      </c>
      <c r="Z41" s="296">
        <f t="shared" si="5"/>
        <v>-17.77247244094488</v>
      </c>
      <c r="AA41" s="297">
        <f>SUM(AA36:AA40)</f>
        <v>12700000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5600000</v>
      </c>
      <c r="F42" s="54">
        <f t="shared" si="7"/>
        <v>5600000</v>
      </c>
      <c r="G42" s="54">
        <f t="shared" si="7"/>
        <v>1797977</v>
      </c>
      <c r="H42" s="54">
        <f t="shared" si="7"/>
        <v>0</v>
      </c>
      <c r="I42" s="54">
        <f t="shared" si="7"/>
        <v>0</v>
      </c>
      <c r="J42" s="54">
        <f t="shared" si="7"/>
        <v>1797977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1797977</v>
      </c>
      <c r="X42" s="54">
        <f t="shared" si="7"/>
        <v>1400000</v>
      </c>
      <c r="Y42" s="54">
        <f t="shared" si="7"/>
        <v>397977</v>
      </c>
      <c r="Z42" s="184">
        <f t="shared" si="5"/>
        <v>28.426928571428572</v>
      </c>
      <c r="AA42" s="130">
        <f aca="true" t="shared" si="8" ref="AA42:AA48">AA12+AA27</f>
        <v>5600000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18300000</v>
      </c>
      <c r="F49" s="220">
        <f t="shared" si="9"/>
        <v>18300000</v>
      </c>
      <c r="G49" s="220">
        <f t="shared" si="9"/>
        <v>1897875</v>
      </c>
      <c r="H49" s="220">
        <f t="shared" si="9"/>
        <v>1227756</v>
      </c>
      <c r="I49" s="220">
        <f t="shared" si="9"/>
        <v>1283070</v>
      </c>
      <c r="J49" s="220">
        <f t="shared" si="9"/>
        <v>4408701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4408701</v>
      </c>
      <c r="X49" s="220">
        <f t="shared" si="9"/>
        <v>4575000</v>
      </c>
      <c r="Y49" s="220">
        <f t="shared" si="9"/>
        <v>-166299</v>
      </c>
      <c r="Z49" s="221">
        <f t="shared" si="5"/>
        <v>-3.634950819672131</v>
      </c>
      <c r="AA49" s="222">
        <f>SUM(AA41:AA48)</f>
        <v>18300000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117349</v>
      </c>
      <c r="H67" s="60">
        <v>239520</v>
      </c>
      <c r="I67" s="60">
        <v>14524</v>
      </c>
      <c r="J67" s="60">
        <v>371393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371393</v>
      </c>
      <c r="X67" s="60"/>
      <c r="Y67" s="60">
        <v>371393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1434747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1434747</v>
      </c>
      <c r="F69" s="220">
        <f t="shared" si="12"/>
        <v>0</v>
      </c>
      <c r="G69" s="220">
        <f t="shared" si="12"/>
        <v>117349</v>
      </c>
      <c r="H69" s="220">
        <f t="shared" si="12"/>
        <v>239520</v>
      </c>
      <c r="I69" s="220">
        <f t="shared" si="12"/>
        <v>14524</v>
      </c>
      <c r="J69" s="220">
        <f t="shared" si="12"/>
        <v>371393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371393</v>
      </c>
      <c r="X69" s="220">
        <f t="shared" si="12"/>
        <v>0</v>
      </c>
      <c r="Y69" s="220">
        <f t="shared" si="12"/>
        <v>371393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12700000</v>
      </c>
      <c r="F5" s="358">
        <f t="shared" si="0"/>
        <v>12700000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3175000</v>
      </c>
      <c r="Y5" s="358">
        <f t="shared" si="0"/>
        <v>-3175000</v>
      </c>
      <c r="Z5" s="359">
        <f>+IF(X5&lt;&gt;0,+(Y5/X5)*100,0)</f>
        <v>-100</v>
      </c>
      <c r="AA5" s="360">
        <f>+AA6+AA8+AA11+AA13+AA15</f>
        <v>12700000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9700000</v>
      </c>
      <c r="F6" s="59">
        <f t="shared" si="1"/>
        <v>9700000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2425000</v>
      </c>
      <c r="Y6" s="59">
        <f t="shared" si="1"/>
        <v>-2425000</v>
      </c>
      <c r="Z6" s="61">
        <f>+IF(X6&lt;&gt;0,+(Y6/X6)*100,0)</f>
        <v>-100</v>
      </c>
      <c r="AA6" s="62">
        <f t="shared" si="1"/>
        <v>9700000</v>
      </c>
    </row>
    <row r="7" spans="1:27" ht="13.5">
      <c r="A7" s="291" t="s">
        <v>228</v>
      </c>
      <c r="B7" s="142"/>
      <c r="C7" s="60"/>
      <c r="D7" s="340"/>
      <c r="E7" s="60">
        <v>9700000</v>
      </c>
      <c r="F7" s="59">
        <v>9700000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2425000</v>
      </c>
      <c r="Y7" s="59">
        <v>-2425000</v>
      </c>
      <c r="Z7" s="61">
        <v>-100</v>
      </c>
      <c r="AA7" s="62">
        <v>9700000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3000000</v>
      </c>
      <c r="F8" s="59">
        <f t="shared" si="2"/>
        <v>3000000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750000</v>
      </c>
      <c r="Y8" s="59">
        <f t="shared" si="2"/>
        <v>-750000</v>
      </c>
      <c r="Z8" s="61">
        <f>+IF(X8&lt;&gt;0,+(Y8/X8)*100,0)</f>
        <v>-100</v>
      </c>
      <c r="AA8" s="62">
        <f>SUM(AA9:AA10)</f>
        <v>3000000</v>
      </c>
    </row>
    <row r="9" spans="1:27" ht="13.5">
      <c r="A9" s="291" t="s">
        <v>229</v>
      </c>
      <c r="B9" s="142"/>
      <c r="C9" s="60"/>
      <c r="D9" s="340"/>
      <c r="E9" s="60">
        <v>3000000</v>
      </c>
      <c r="F9" s="59">
        <v>3000000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750000</v>
      </c>
      <c r="Y9" s="59">
        <v>-750000</v>
      </c>
      <c r="Z9" s="61">
        <v>-100</v>
      </c>
      <c r="AA9" s="62">
        <v>3000000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5600000</v>
      </c>
      <c r="F22" s="345">
        <f t="shared" si="6"/>
        <v>5600000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1400000</v>
      </c>
      <c r="Y22" s="345">
        <f t="shared" si="6"/>
        <v>-1400000</v>
      </c>
      <c r="Z22" s="336">
        <f>+IF(X22&lt;&gt;0,+(Y22/X22)*100,0)</f>
        <v>-100</v>
      </c>
      <c r="AA22" s="350">
        <f>SUM(AA23:AA32)</f>
        <v>5600000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5600000</v>
      </c>
      <c r="F25" s="59">
        <v>5600000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1400000</v>
      </c>
      <c r="Y25" s="59">
        <v>-1400000</v>
      </c>
      <c r="Z25" s="61">
        <v>-100</v>
      </c>
      <c r="AA25" s="62">
        <v>5600000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18300000</v>
      </c>
      <c r="F60" s="264">
        <f t="shared" si="14"/>
        <v>18300000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4575000</v>
      </c>
      <c r="Y60" s="264">
        <f t="shared" si="14"/>
        <v>-4575000</v>
      </c>
      <c r="Z60" s="337">
        <f>+IF(X60&lt;&gt;0,+(Y60/X60)*100,0)</f>
        <v>-100</v>
      </c>
      <c r="AA60" s="232">
        <f>+AA57+AA54+AA51+AA40+AA37+AA34+AA22+AA5</f>
        <v>18300000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99898</v>
      </c>
      <c r="H5" s="356">
        <f t="shared" si="0"/>
        <v>1227756</v>
      </c>
      <c r="I5" s="356">
        <f t="shared" si="0"/>
        <v>1283070</v>
      </c>
      <c r="J5" s="358">
        <f t="shared" si="0"/>
        <v>2610724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2610724</v>
      </c>
      <c r="X5" s="356">
        <f t="shared" si="0"/>
        <v>0</v>
      </c>
      <c r="Y5" s="358">
        <f t="shared" si="0"/>
        <v>2610724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1193756</v>
      </c>
      <c r="I6" s="60">
        <f t="shared" si="1"/>
        <v>1283070</v>
      </c>
      <c r="J6" s="59">
        <f t="shared" si="1"/>
        <v>2476826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2476826</v>
      </c>
      <c r="X6" s="60">
        <f t="shared" si="1"/>
        <v>0</v>
      </c>
      <c r="Y6" s="59">
        <f t="shared" si="1"/>
        <v>2476826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>
        <v>1193756</v>
      </c>
      <c r="I7" s="60">
        <v>1283070</v>
      </c>
      <c r="J7" s="59">
        <v>2476826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2476826</v>
      </c>
      <c r="X7" s="60"/>
      <c r="Y7" s="59">
        <v>2476826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99898</v>
      </c>
      <c r="H8" s="60">
        <f t="shared" si="2"/>
        <v>34000</v>
      </c>
      <c r="I8" s="60">
        <f t="shared" si="2"/>
        <v>0</v>
      </c>
      <c r="J8" s="59">
        <f t="shared" si="2"/>
        <v>133898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133898</v>
      </c>
      <c r="X8" s="60">
        <f t="shared" si="2"/>
        <v>0</v>
      </c>
      <c r="Y8" s="59">
        <f t="shared" si="2"/>
        <v>133898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>
        <v>99898</v>
      </c>
      <c r="H9" s="60">
        <v>34000</v>
      </c>
      <c r="I9" s="60"/>
      <c r="J9" s="59">
        <v>133898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133898</v>
      </c>
      <c r="X9" s="60"/>
      <c r="Y9" s="59">
        <v>133898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1797977</v>
      </c>
      <c r="H22" s="343">
        <f t="shared" si="6"/>
        <v>0</v>
      </c>
      <c r="I22" s="343">
        <f t="shared" si="6"/>
        <v>0</v>
      </c>
      <c r="J22" s="345">
        <f t="shared" si="6"/>
        <v>1797977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1797977</v>
      </c>
      <c r="X22" s="343">
        <f t="shared" si="6"/>
        <v>0</v>
      </c>
      <c r="Y22" s="345">
        <f t="shared" si="6"/>
        <v>1797977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>
        <v>1797977</v>
      </c>
      <c r="H25" s="60"/>
      <c r="I25" s="60"/>
      <c r="J25" s="59">
        <v>1797977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1797977</v>
      </c>
      <c r="X25" s="60"/>
      <c r="Y25" s="59">
        <v>1797977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1897875</v>
      </c>
      <c r="H60" s="219">
        <f t="shared" si="14"/>
        <v>1227756</v>
      </c>
      <c r="I60" s="219">
        <f t="shared" si="14"/>
        <v>1283070</v>
      </c>
      <c r="J60" s="264">
        <f t="shared" si="14"/>
        <v>4408701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4408701</v>
      </c>
      <c r="X60" s="219">
        <f t="shared" si="14"/>
        <v>0</v>
      </c>
      <c r="Y60" s="264">
        <f t="shared" si="14"/>
        <v>4408701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2013-11-05T07:58:26Z</dcterms:created>
  <dcterms:modified xsi:type="dcterms:W3CDTF">2013-11-05T07:58:31Z</dcterms:modified>
  <cp:category/>
  <cp:version/>
  <cp:contentType/>
  <cp:contentStatus/>
</cp:coreProperties>
</file>