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<sst xmlns="http://schemas.openxmlformats.org/spreadsheetml/2006/main" count="855" uniqueCount="302">
  <si>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Port St Johns(EC154)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</si>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</sst>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4910747</v>
      </c>
      <c r="E5" s="60">
        <v>4910747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1227687</v>
      </c>
      <c r="X5" s="60">
        <v>-1227687</v>
      </c>
      <c r="Y5" s="61">
        <v>-100</v>
      </c>
      <c r="Z5" s="62">
        <v>4910747</v>
      </c>
    </row>
    <row r="6" spans="1:26" ht="13.5">
      <c r="A6" s="58" t="s">
        <v>32</v>
      </c>
      <c r="B6" s="19">
        <v>0</v>
      </c>
      <c r="C6" s="19">
        <v>0</v>
      </c>
      <c r="D6" s="59">
        <v>477000</v>
      </c>
      <c r="E6" s="60">
        <v>477000</v>
      </c>
      <c r="F6" s="60">
        <v>993</v>
      </c>
      <c r="G6" s="60">
        <v>61549</v>
      </c>
      <c r="H6" s="60">
        <v>32941</v>
      </c>
      <c r="I6" s="60">
        <v>95483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95483</v>
      </c>
      <c r="W6" s="60">
        <v>119250</v>
      </c>
      <c r="X6" s="60">
        <v>-23767</v>
      </c>
      <c r="Y6" s="61">
        <v>-19.93</v>
      </c>
      <c r="Z6" s="62">
        <v>477000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28</v>
      </c>
      <c r="G7" s="60">
        <v>268</v>
      </c>
      <c r="H7" s="60">
        <v>127</v>
      </c>
      <c r="I7" s="60">
        <v>423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423</v>
      </c>
      <c r="W7" s="60">
        <v>0</v>
      </c>
      <c r="X7" s="60">
        <v>423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81580000</v>
      </c>
      <c r="E8" s="60">
        <v>81580000</v>
      </c>
      <c r="F8" s="60">
        <v>36167000</v>
      </c>
      <c r="G8" s="60">
        <v>1666498</v>
      </c>
      <c r="H8" s="60">
        <v>3108343</v>
      </c>
      <c r="I8" s="60">
        <v>40941841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40941841</v>
      </c>
      <c r="W8" s="60">
        <v>20395000</v>
      </c>
      <c r="X8" s="60">
        <v>20546841</v>
      </c>
      <c r="Y8" s="61">
        <v>100.74</v>
      </c>
      <c r="Z8" s="62">
        <v>81580000</v>
      </c>
    </row>
    <row r="9" spans="1:26" ht="13.5">
      <c r="A9" s="58" t="s">
        <v>35</v>
      </c>
      <c r="B9" s="19">
        <v>0</v>
      </c>
      <c r="C9" s="19">
        <v>0</v>
      </c>
      <c r="D9" s="59">
        <v>4109590</v>
      </c>
      <c r="E9" s="60">
        <v>4109590</v>
      </c>
      <c r="F9" s="60">
        <v>10789</v>
      </c>
      <c r="G9" s="60">
        <v>56976</v>
      </c>
      <c r="H9" s="60">
        <v>14404</v>
      </c>
      <c r="I9" s="60">
        <v>82169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82169</v>
      </c>
      <c r="W9" s="60">
        <v>1027398</v>
      </c>
      <c r="X9" s="60">
        <v>-945229</v>
      </c>
      <c r="Y9" s="61">
        <v>-92</v>
      </c>
      <c r="Z9" s="62">
        <v>4109590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91077337</v>
      </c>
      <c r="E10" s="66">
        <f t="shared" si="0"/>
        <v>91077337</v>
      </c>
      <c r="F10" s="66">
        <f t="shared" si="0"/>
        <v>36178810</v>
      </c>
      <c r="G10" s="66">
        <f t="shared" si="0"/>
        <v>1785291</v>
      </c>
      <c r="H10" s="66">
        <f t="shared" si="0"/>
        <v>3155815</v>
      </c>
      <c r="I10" s="66">
        <f t="shared" si="0"/>
        <v>41119916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41119916</v>
      </c>
      <c r="W10" s="66">
        <f t="shared" si="0"/>
        <v>22769335</v>
      </c>
      <c r="X10" s="66">
        <f t="shared" si="0"/>
        <v>18350581</v>
      </c>
      <c r="Y10" s="67">
        <f>+IF(W10&lt;&gt;0,(X10/W10)*100,0)</f>
        <v>80.59339897278511</v>
      </c>
      <c r="Z10" s="68">
        <f t="shared" si="0"/>
        <v>91077337</v>
      </c>
    </row>
    <row r="11" spans="1:26" ht="13.5">
      <c r="A11" s="58" t="s">
        <v>37</v>
      </c>
      <c r="B11" s="19">
        <v>0</v>
      </c>
      <c r="C11" s="19">
        <v>0</v>
      </c>
      <c r="D11" s="59">
        <v>35758928</v>
      </c>
      <c r="E11" s="60">
        <v>35758928</v>
      </c>
      <c r="F11" s="60">
        <v>0</v>
      </c>
      <c r="G11" s="60">
        <v>5061664</v>
      </c>
      <c r="H11" s="60">
        <v>3603809</v>
      </c>
      <c r="I11" s="60">
        <v>8665473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8665473</v>
      </c>
      <c r="W11" s="60">
        <v>8939732</v>
      </c>
      <c r="X11" s="60">
        <v>-274259</v>
      </c>
      <c r="Y11" s="61">
        <v>-3.07</v>
      </c>
      <c r="Z11" s="62">
        <v>35758928</v>
      </c>
    </row>
    <row r="12" spans="1:26" ht="13.5">
      <c r="A12" s="58" t="s">
        <v>38</v>
      </c>
      <c r="B12" s="19">
        <v>0</v>
      </c>
      <c r="C12" s="19">
        <v>0</v>
      </c>
      <c r="D12" s="59">
        <v>10325500</v>
      </c>
      <c r="E12" s="60">
        <v>10325500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2581375</v>
      </c>
      <c r="X12" s="60">
        <v>-2581375</v>
      </c>
      <c r="Y12" s="61">
        <v>-100</v>
      </c>
      <c r="Z12" s="62">
        <v>10325500</v>
      </c>
    </row>
    <row r="13" spans="1:26" ht="13.5">
      <c r="A13" s="58" t="s">
        <v>278</v>
      </c>
      <c r="B13" s="19">
        <v>0</v>
      </c>
      <c r="C13" s="19">
        <v>0</v>
      </c>
      <c r="D13" s="59">
        <v>10022500</v>
      </c>
      <c r="E13" s="60">
        <v>10022500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2505625</v>
      </c>
      <c r="X13" s="60">
        <v>-2505625</v>
      </c>
      <c r="Y13" s="61">
        <v>-100</v>
      </c>
      <c r="Z13" s="62">
        <v>10022500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1041553</v>
      </c>
      <c r="E15" s="60">
        <v>1041553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260388</v>
      </c>
      <c r="X15" s="60">
        <v>-260388</v>
      </c>
      <c r="Y15" s="61">
        <v>-100</v>
      </c>
      <c r="Z15" s="62">
        <v>1041553</v>
      </c>
    </row>
    <row r="16" spans="1:26" ht="13.5">
      <c r="A16" s="69" t="s">
        <v>42</v>
      </c>
      <c r="B16" s="19">
        <v>0</v>
      </c>
      <c r="C16" s="19">
        <v>0</v>
      </c>
      <c r="D16" s="59">
        <v>28366000</v>
      </c>
      <c r="E16" s="60">
        <v>28366000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7091500</v>
      </c>
      <c r="X16" s="60">
        <v>-7091500</v>
      </c>
      <c r="Y16" s="61">
        <v>-100</v>
      </c>
      <c r="Z16" s="62">
        <v>28366000</v>
      </c>
    </row>
    <row r="17" spans="1:26" ht="13.5">
      <c r="A17" s="58" t="s">
        <v>43</v>
      </c>
      <c r="B17" s="19">
        <v>0</v>
      </c>
      <c r="C17" s="19">
        <v>0</v>
      </c>
      <c r="D17" s="59">
        <v>74546357</v>
      </c>
      <c r="E17" s="60">
        <v>74546357</v>
      </c>
      <c r="F17" s="60">
        <v>0</v>
      </c>
      <c r="G17" s="60">
        <v>2872787</v>
      </c>
      <c r="H17" s="60">
        <v>3100787</v>
      </c>
      <c r="I17" s="60">
        <v>5973574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5973574</v>
      </c>
      <c r="W17" s="60">
        <v>18636589</v>
      </c>
      <c r="X17" s="60">
        <v>-12663015</v>
      </c>
      <c r="Y17" s="61">
        <v>-67.95</v>
      </c>
      <c r="Z17" s="62">
        <v>74546357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160060838</v>
      </c>
      <c r="E18" s="73">
        <f t="shared" si="1"/>
        <v>160060838</v>
      </c>
      <c r="F18" s="73">
        <f t="shared" si="1"/>
        <v>0</v>
      </c>
      <c r="G18" s="73">
        <f t="shared" si="1"/>
        <v>7934451</v>
      </c>
      <c r="H18" s="73">
        <f t="shared" si="1"/>
        <v>6704596</v>
      </c>
      <c r="I18" s="73">
        <f t="shared" si="1"/>
        <v>14639047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14639047</v>
      </c>
      <c r="W18" s="73">
        <f t="shared" si="1"/>
        <v>40015209</v>
      </c>
      <c r="X18" s="73">
        <f t="shared" si="1"/>
        <v>-25376162</v>
      </c>
      <c r="Y18" s="67">
        <f>+IF(W18&lt;&gt;0,(X18/W18)*100,0)</f>
        <v>-63.41629254016892</v>
      </c>
      <c r="Z18" s="74">
        <f t="shared" si="1"/>
        <v>160060838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-68983501</v>
      </c>
      <c r="E19" s="77">
        <f t="shared" si="2"/>
        <v>-68983501</v>
      </c>
      <c r="F19" s="77">
        <f t="shared" si="2"/>
        <v>36178810</v>
      </c>
      <c r="G19" s="77">
        <f t="shared" si="2"/>
        <v>-6149160</v>
      </c>
      <c r="H19" s="77">
        <f t="shared" si="2"/>
        <v>-3548781</v>
      </c>
      <c r="I19" s="77">
        <f t="shared" si="2"/>
        <v>26480869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26480869</v>
      </c>
      <c r="W19" s="77">
        <f>IF(E10=E18,0,W10-W18)</f>
        <v>-17245874</v>
      </c>
      <c r="X19" s="77">
        <f t="shared" si="2"/>
        <v>43726743</v>
      </c>
      <c r="Y19" s="78">
        <f>+IF(W19&lt;&gt;0,(X19/W19)*100,0)</f>
        <v>-253.54901120117194</v>
      </c>
      <c r="Z19" s="79">
        <f t="shared" si="2"/>
        <v>-68983501</v>
      </c>
    </row>
    <row r="20" spans="1:26" ht="13.5">
      <c r="A20" s="58" t="s">
        <v>46</v>
      </c>
      <c r="B20" s="19">
        <v>0</v>
      </c>
      <c r="C20" s="19">
        <v>0</v>
      </c>
      <c r="D20" s="59">
        <v>28366000</v>
      </c>
      <c r="E20" s="60">
        <v>28366000</v>
      </c>
      <c r="F20" s="60">
        <v>10718000</v>
      </c>
      <c r="G20" s="60">
        <v>0</v>
      </c>
      <c r="H20" s="60">
        <v>0</v>
      </c>
      <c r="I20" s="60">
        <v>10718000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10718000</v>
      </c>
      <c r="W20" s="60">
        <v>7091500</v>
      </c>
      <c r="X20" s="60">
        <v>3626500</v>
      </c>
      <c r="Y20" s="61">
        <v>51.14</v>
      </c>
      <c r="Z20" s="62">
        <v>28366000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-40617501</v>
      </c>
      <c r="E22" s="88">
        <f t="shared" si="3"/>
        <v>-40617501</v>
      </c>
      <c r="F22" s="88">
        <f t="shared" si="3"/>
        <v>46896810</v>
      </c>
      <c r="G22" s="88">
        <f t="shared" si="3"/>
        <v>-6149160</v>
      </c>
      <c r="H22" s="88">
        <f t="shared" si="3"/>
        <v>-3548781</v>
      </c>
      <c r="I22" s="88">
        <f t="shared" si="3"/>
        <v>37198869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37198869</v>
      </c>
      <c r="W22" s="88">
        <f t="shared" si="3"/>
        <v>-10154374</v>
      </c>
      <c r="X22" s="88">
        <f t="shared" si="3"/>
        <v>47353243</v>
      </c>
      <c r="Y22" s="89">
        <f>+IF(W22&lt;&gt;0,(X22/W22)*100,0)</f>
        <v>-466.3334539381748</v>
      </c>
      <c r="Z22" s="90">
        <f t="shared" si="3"/>
        <v>-40617501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-40617501</v>
      </c>
      <c r="E24" s="77">
        <f t="shared" si="4"/>
        <v>-40617501</v>
      </c>
      <c r="F24" s="77">
        <f t="shared" si="4"/>
        <v>46896810</v>
      </c>
      <c r="G24" s="77">
        <f t="shared" si="4"/>
        <v>-6149160</v>
      </c>
      <c r="H24" s="77">
        <f t="shared" si="4"/>
        <v>-3548781</v>
      </c>
      <c r="I24" s="77">
        <f t="shared" si="4"/>
        <v>37198869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37198869</v>
      </c>
      <c r="W24" s="77">
        <f t="shared" si="4"/>
        <v>-10154374</v>
      </c>
      <c r="X24" s="77">
        <f t="shared" si="4"/>
        <v>47353243</v>
      </c>
      <c r="Y24" s="78">
        <f>+IF(W24&lt;&gt;0,(X24/W24)*100,0)</f>
        <v>-466.3334539381748</v>
      </c>
      <c r="Z24" s="79">
        <f t="shared" si="4"/>
        <v>-40617501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0</v>
      </c>
      <c r="G27" s="100">
        <v>0</v>
      </c>
      <c r="H27" s="100">
        <v>2286353</v>
      </c>
      <c r="I27" s="100">
        <v>2286353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2286353</v>
      </c>
      <c r="W27" s="100">
        <v>0</v>
      </c>
      <c r="X27" s="100">
        <v>2286353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2286353</v>
      </c>
      <c r="I28" s="60">
        <v>2286353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2286353</v>
      </c>
      <c r="W28" s="60">
        <v>0</v>
      </c>
      <c r="X28" s="60">
        <v>2286353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2286353</v>
      </c>
      <c r="I32" s="100">
        <f t="shared" si="5"/>
        <v>2286353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2286353</v>
      </c>
      <c r="W32" s="100">
        <f t="shared" si="5"/>
        <v>0</v>
      </c>
      <c r="X32" s="100">
        <f t="shared" si="5"/>
        <v>2286353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>
        <v>0</v>
      </c>
      <c r="D36" s="59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>
        <v>0</v>
      </c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7956592</v>
      </c>
      <c r="E42" s="60">
        <v>7956592</v>
      </c>
      <c r="F42" s="60">
        <v>47014374</v>
      </c>
      <c r="G42" s="60">
        <v>-7260788</v>
      </c>
      <c r="H42" s="60">
        <v>-3790884</v>
      </c>
      <c r="I42" s="60">
        <v>35962702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35962702</v>
      </c>
      <c r="W42" s="60">
        <v>19824390</v>
      </c>
      <c r="X42" s="60">
        <v>16138312</v>
      </c>
      <c r="Y42" s="61">
        <v>81.41</v>
      </c>
      <c r="Z42" s="62">
        <v>7956592</v>
      </c>
    </row>
    <row r="43" spans="1:26" ht="13.5">
      <c r="A43" s="58" t="s">
        <v>63</v>
      </c>
      <c r="B43" s="19">
        <v>0</v>
      </c>
      <c r="C43" s="19">
        <v>0</v>
      </c>
      <c r="D43" s="59">
        <v>-5878906</v>
      </c>
      <c r="E43" s="60">
        <v>-5878906</v>
      </c>
      <c r="F43" s="60">
        <v>1523</v>
      </c>
      <c r="G43" s="60">
        <v>-27054128</v>
      </c>
      <c r="H43" s="60">
        <v>2541061</v>
      </c>
      <c r="I43" s="60">
        <v>-24511544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-24511544</v>
      </c>
      <c r="W43" s="60">
        <v>-19006956</v>
      </c>
      <c r="X43" s="60">
        <v>-5504588</v>
      </c>
      <c r="Y43" s="61">
        <v>28.96</v>
      </c>
      <c r="Z43" s="62">
        <v>-5878906</v>
      </c>
    </row>
    <row r="44" spans="1:26" ht="13.5">
      <c r="A44" s="58" t="s">
        <v>64</v>
      </c>
      <c r="B44" s="19">
        <v>0</v>
      </c>
      <c r="C44" s="19">
        <v>0</v>
      </c>
      <c r="D44" s="59">
        <v>7075</v>
      </c>
      <c r="E44" s="60">
        <v>7075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7075</v>
      </c>
    </row>
    <row r="45" spans="1:26" ht="13.5">
      <c r="A45" s="70" t="s">
        <v>65</v>
      </c>
      <c r="B45" s="22">
        <v>0</v>
      </c>
      <c r="C45" s="22">
        <v>0</v>
      </c>
      <c r="D45" s="99">
        <v>2960031</v>
      </c>
      <c r="E45" s="100">
        <v>2960031</v>
      </c>
      <c r="F45" s="100">
        <v>49975930</v>
      </c>
      <c r="G45" s="100">
        <v>15661014</v>
      </c>
      <c r="H45" s="100">
        <v>14411191</v>
      </c>
      <c r="I45" s="100">
        <v>14411191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14411191</v>
      </c>
      <c r="W45" s="100">
        <v>1692704</v>
      </c>
      <c r="X45" s="100">
        <v>12718487</v>
      </c>
      <c r="Y45" s="101">
        <v>751.37</v>
      </c>
      <c r="Z45" s="102">
        <v>2960031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5054466</v>
      </c>
      <c r="C49" s="52">
        <v>0</v>
      </c>
      <c r="D49" s="129">
        <v>271634</v>
      </c>
      <c r="E49" s="54">
        <v>218794</v>
      </c>
      <c r="F49" s="54">
        <v>0</v>
      </c>
      <c r="G49" s="54">
        <v>0</v>
      </c>
      <c r="H49" s="54">
        <v>0</v>
      </c>
      <c r="I49" s="54">
        <v>14165961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19710855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-69750</v>
      </c>
      <c r="C51" s="52">
        <v>0</v>
      </c>
      <c r="D51" s="129">
        <v>-464193</v>
      </c>
      <c r="E51" s="54">
        <v>-312307</v>
      </c>
      <c r="F51" s="54">
        <v>0</v>
      </c>
      <c r="G51" s="54">
        <v>0</v>
      </c>
      <c r="H51" s="54">
        <v>0</v>
      </c>
      <c r="I51" s="54">
        <v>-91203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3199415</v>
      </c>
      <c r="W51" s="54">
        <v>-494865</v>
      </c>
      <c r="X51" s="54">
        <v>-1344412</v>
      </c>
      <c r="Y51" s="54">
        <v>27895</v>
      </c>
      <c r="Z51" s="130">
        <v>450580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75.35704438742201</v>
      </c>
      <c r="E58" s="7">
        <f t="shared" si="6"/>
        <v>75.35704438742201</v>
      </c>
      <c r="F58" s="7">
        <f t="shared" si="6"/>
        <v>11939.2749244713</v>
      </c>
      <c r="G58" s="7">
        <f t="shared" si="6"/>
        <v>83.86705539358601</v>
      </c>
      <c r="H58" s="7">
        <f t="shared" si="6"/>
        <v>268.4284022950123</v>
      </c>
      <c r="I58" s="7">
        <f t="shared" si="6"/>
        <v>193.68598478091033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193.68598478091033</v>
      </c>
      <c r="W58" s="7">
        <f t="shared" si="6"/>
        <v>21.185360394001584</v>
      </c>
      <c r="X58" s="7">
        <f t="shared" si="6"/>
        <v>0</v>
      </c>
      <c r="Y58" s="7">
        <f t="shared" si="6"/>
        <v>0</v>
      </c>
      <c r="Z58" s="8">
        <f t="shared" si="6"/>
        <v>75.35704438742201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84.54727967048598</v>
      </c>
      <c r="E59" s="10">
        <f t="shared" si="7"/>
        <v>84.54727967048598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21.38558117826449</v>
      </c>
      <c r="X59" s="10">
        <f t="shared" si="7"/>
        <v>0</v>
      </c>
      <c r="Y59" s="10">
        <f t="shared" si="7"/>
        <v>0</v>
      </c>
      <c r="Z59" s="11">
        <f t="shared" si="7"/>
        <v>84.54727967048598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56.10000000000001</v>
      </c>
      <c r="E60" s="13">
        <f t="shared" si="7"/>
        <v>56.10000000000001</v>
      </c>
      <c r="F60" s="13">
        <f t="shared" si="7"/>
        <v>1170.1913393756295</v>
      </c>
      <c r="G60" s="13">
        <f t="shared" si="7"/>
        <v>34.0525435019253</v>
      </c>
      <c r="H60" s="13">
        <f t="shared" si="7"/>
        <v>45.047205610030055</v>
      </c>
      <c r="I60" s="13">
        <f t="shared" si="7"/>
        <v>49.66119623388457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49.66119623388457</v>
      </c>
      <c r="W60" s="13">
        <f t="shared" si="7"/>
        <v>40.30943396226415</v>
      </c>
      <c r="X60" s="13">
        <f t="shared" si="7"/>
        <v>0</v>
      </c>
      <c r="Y60" s="13">
        <f t="shared" si="7"/>
        <v>0</v>
      </c>
      <c r="Z60" s="14">
        <f t="shared" si="7"/>
        <v>56.10000000000001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34.61093863531276</v>
      </c>
      <c r="H64" s="13">
        <f t="shared" si="7"/>
        <v>45.047205610030055</v>
      </c>
      <c r="I64" s="13">
        <f t="shared" si="7"/>
        <v>50.71606575612052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50.71606575612052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5864747</v>
      </c>
      <c r="E67" s="26">
        <v>5864747</v>
      </c>
      <c r="F67" s="26">
        <v>993</v>
      </c>
      <c r="G67" s="26">
        <v>128625</v>
      </c>
      <c r="H67" s="26">
        <v>32941</v>
      </c>
      <c r="I67" s="26">
        <v>162559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162559</v>
      </c>
      <c r="W67" s="26">
        <v>1466187</v>
      </c>
      <c r="X67" s="26"/>
      <c r="Y67" s="25"/>
      <c r="Z67" s="27">
        <v>5864747</v>
      </c>
    </row>
    <row r="68" spans="1:26" ht="13.5" hidden="1">
      <c r="A68" s="37" t="s">
        <v>31</v>
      </c>
      <c r="B68" s="19"/>
      <c r="C68" s="19"/>
      <c r="D68" s="20">
        <v>4910747</v>
      </c>
      <c r="E68" s="21">
        <v>4910747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1227687</v>
      </c>
      <c r="X68" s="21"/>
      <c r="Y68" s="20"/>
      <c r="Z68" s="23">
        <v>4910747</v>
      </c>
    </row>
    <row r="69" spans="1:26" ht="13.5" hidden="1">
      <c r="A69" s="38" t="s">
        <v>32</v>
      </c>
      <c r="B69" s="19"/>
      <c r="C69" s="19"/>
      <c r="D69" s="20">
        <v>477000</v>
      </c>
      <c r="E69" s="21">
        <v>477000</v>
      </c>
      <c r="F69" s="21">
        <v>993</v>
      </c>
      <c r="G69" s="21">
        <v>61549</v>
      </c>
      <c r="H69" s="21">
        <v>32941</v>
      </c>
      <c r="I69" s="21">
        <v>95483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95483</v>
      </c>
      <c r="W69" s="21">
        <v>119250</v>
      </c>
      <c r="X69" s="21"/>
      <c r="Y69" s="20"/>
      <c r="Z69" s="23">
        <v>477000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>
        <v>60556</v>
      </c>
      <c r="H73" s="21">
        <v>32941</v>
      </c>
      <c r="I73" s="21">
        <v>93497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93497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477000</v>
      </c>
      <c r="E74" s="21">
        <v>477000</v>
      </c>
      <c r="F74" s="21">
        <v>993</v>
      </c>
      <c r="G74" s="21">
        <v>993</v>
      </c>
      <c r="H74" s="21"/>
      <c r="I74" s="21">
        <v>1986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1986</v>
      </c>
      <c r="W74" s="21">
        <v>119250</v>
      </c>
      <c r="X74" s="21"/>
      <c r="Y74" s="20"/>
      <c r="Z74" s="23">
        <v>477000</v>
      </c>
    </row>
    <row r="75" spans="1:26" ht="13.5" hidden="1">
      <c r="A75" s="40" t="s">
        <v>110</v>
      </c>
      <c r="B75" s="28"/>
      <c r="C75" s="28"/>
      <c r="D75" s="29">
        <v>477000</v>
      </c>
      <c r="E75" s="30">
        <v>477000</v>
      </c>
      <c r="F75" s="30"/>
      <c r="G75" s="30">
        <v>67076</v>
      </c>
      <c r="H75" s="30"/>
      <c r="I75" s="30">
        <v>67076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67076</v>
      </c>
      <c r="W75" s="30">
        <v>119250</v>
      </c>
      <c r="X75" s="30"/>
      <c r="Y75" s="29"/>
      <c r="Z75" s="31">
        <v>477000</v>
      </c>
    </row>
    <row r="76" spans="1:26" ht="13.5" hidden="1">
      <c r="A76" s="42" t="s">
        <v>286</v>
      </c>
      <c r="B76" s="32"/>
      <c r="C76" s="32"/>
      <c r="D76" s="33">
        <v>4419500</v>
      </c>
      <c r="E76" s="34">
        <v>4419500</v>
      </c>
      <c r="F76" s="34">
        <v>118557</v>
      </c>
      <c r="G76" s="34">
        <v>107874</v>
      </c>
      <c r="H76" s="34">
        <v>88423</v>
      </c>
      <c r="I76" s="34">
        <v>314854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314854</v>
      </c>
      <c r="W76" s="34">
        <v>310617</v>
      </c>
      <c r="X76" s="34"/>
      <c r="Y76" s="33"/>
      <c r="Z76" s="35">
        <v>4419500</v>
      </c>
    </row>
    <row r="77" spans="1:26" ht="13.5" hidden="1">
      <c r="A77" s="37" t="s">
        <v>31</v>
      </c>
      <c r="B77" s="19"/>
      <c r="C77" s="19"/>
      <c r="D77" s="20">
        <v>4151903</v>
      </c>
      <c r="E77" s="21">
        <v>4151903</v>
      </c>
      <c r="F77" s="21">
        <v>106937</v>
      </c>
      <c r="G77" s="21">
        <v>86915</v>
      </c>
      <c r="H77" s="21">
        <v>73584</v>
      </c>
      <c r="I77" s="21">
        <v>267436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267436</v>
      </c>
      <c r="W77" s="21">
        <v>262548</v>
      </c>
      <c r="X77" s="21"/>
      <c r="Y77" s="20"/>
      <c r="Z77" s="23">
        <v>4151903</v>
      </c>
    </row>
    <row r="78" spans="1:26" ht="13.5" hidden="1">
      <c r="A78" s="38" t="s">
        <v>32</v>
      </c>
      <c r="B78" s="19"/>
      <c r="C78" s="19"/>
      <c r="D78" s="20">
        <v>267597</v>
      </c>
      <c r="E78" s="21">
        <v>267597</v>
      </c>
      <c r="F78" s="21">
        <v>11620</v>
      </c>
      <c r="G78" s="21">
        <v>20959</v>
      </c>
      <c r="H78" s="21">
        <v>14839</v>
      </c>
      <c r="I78" s="21">
        <v>47418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47418</v>
      </c>
      <c r="W78" s="21">
        <v>48069</v>
      </c>
      <c r="X78" s="21"/>
      <c r="Y78" s="20"/>
      <c r="Z78" s="23">
        <v>267597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267597</v>
      </c>
      <c r="E82" s="21">
        <v>267597</v>
      </c>
      <c r="F82" s="21">
        <v>11620</v>
      </c>
      <c r="G82" s="21">
        <v>20959</v>
      </c>
      <c r="H82" s="21">
        <v>14839</v>
      </c>
      <c r="I82" s="21">
        <v>47418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47418</v>
      </c>
      <c r="W82" s="21">
        <v>48069</v>
      </c>
      <c r="X82" s="21"/>
      <c r="Y82" s="20"/>
      <c r="Z82" s="23">
        <v>267597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88063942</v>
      </c>
      <c r="F5" s="100">
        <f t="shared" si="0"/>
        <v>88063942</v>
      </c>
      <c r="G5" s="100">
        <f t="shared" si="0"/>
        <v>36174940</v>
      </c>
      <c r="H5" s="100">
        <f t="shared" si="0"/>
        <v>1718750</v>
      </c>
      <c r="I5" s="100">
        <f t="shared" si="0"/>
        <v>14531</v>
      </c>
      <c r="J5" s="100">
        <f t="shared" si="0"/>
        <v>37908221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37908221</v>
      </c>
      <c r="X5" s="100">
        <f t="shared" si="0"/>
        <v>22015986</v>
      </c>
      <c r="Y5" s="100">
        <f t="shared" si="0"/>
        <v>15892235</v>
      </c>
      <c r="Z5" s="137">
        <f>+IF(X5&lt;&gt;0,+(Y5/X5)*100,0)</f>
        <v>72.18497958710547</v>
      </c>
      <c r="AA5" s="153">
        <f>SUM(AA6:AA8)</f>
        <v>88063942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88063942</v>
      </c>
      <c r="F7" s="159">
        <v>88063942</v>
      </c>
      <c r="G7" s="159">
        <v>36174940</v>
      </c>
      <c r="H7" s="159">
        <v>1659524</v>
      </c>
      <c r="I7" s="159">
        <v>26803</v>
      </c>
      <c r="J7" s="159">
        <v>37861267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37861267</v>
      </c>
      <c r="X7" s="159">
        <v>22015986</v>
      </c>
      <c r="Y7" s="159">
        <v>15845281</v>
      </c>
      <c r="Z7" s="141">
        <v>71.97</v>
      </c>
      <c r="AA7" s="157">
        <v>88063942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>
        <v>59226</v>
      </c>
      <c r="I8" s="60">
        <v>-12272</v>
      </c>
      <c r="J8" s="60">
        <v>46954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46954</v>
      </c>
      <c r="X8" s="60"/>
      <c r="Y8" s="60">
        <v>46954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596395</v>
      </c>
      <c r="F9" s="100">
        <f t="shared" si="1"/>
        <v>596395</v>
      </c>
      <c r="G9" s="100">
        <f t="shared" si="1"/>
        <v>3870</v>
      </c>
      <c r="H9" s="100">
        <f t="shared" si="1"/>
        <v>5985</v>
      </c>
      <c r="I9" s="100">
        <f t="shared" si="1"/>
        <v>0</v>
      </c>
      <c r="J9" s="100">
        <f t="shared" si="1"/>
        <v>9855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9855</v>
      </c>
      <c r="X9" s="100">
        <f t="shared" si="1"/>
        <v>149099</v>
      </c>
      <c r="Y9" s="100">
        <f t="shared" si="1"/>
        <v>-139244</v>
      </c>
      <c r="Z9" s="137">
        <f>+IF(X9&lt;&gt;0,+(Y9/X9)*100,0)</f>
        <v>-93.39029772164803</v>
      </c>
      <c r="AA9" s="153">
        <f>SUM(AA10:AA14)</f>
        <v>596395</v>
      </c>
    </row>
    <row r="10" spans="1:27" ht="13.5">
      <c r="A10" s="138" t="s">
        <v>79</v>
      </c>
      <c r="B10" s="136"/>
      <c r="C10" s="155"/>
      <c r="D10" s="155"/>
      <c r="E10" s="156">
        <v>596395</v>
      </c>
      <c r="F10" s="60">
        <v>596395</v>
      </c>
      <c r="G10" s="60">
        <v>3870</v>
      </c>
      <c r="H10" s="60">
        <v>5985</v>
      </c>
      <c r="I10" s="60"/>
      <c r="J10" s="60">
        <v>9855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9855</v>
      </c>
      <c r="X10" s="60">
        <v>149099</v>
      </c>
      <c r="Y10" s="60">
        <v>-139244</v>
      </c>
      <c r="Z10" s="140">
        <v>-93.39</v>
      </c>
      <c r="AA10" s="155">
        <v>596395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30783000</v>
      </c>
      <c r="F15" s="100">
        <f t="shared" si="2"/>
        <v>30783000</v>
      </c>
      <c r="G15" s="100">
        <f t="shared" si="2"/>
        <v>10718000</v>
      </c>
      <c r="H15" s="100">
        <f t="shared" si="2"/>
        <v>0</v>
      </c>
      <c r="I15" s="100">
        <f t="shared" si="2"/>
        <v>3108343</v>
      </c>
      <c r="J15" s="100">
        <f t="shared" si="2"/>
        <v>13826343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13826343</v>
      </c>
      <c r="X15" s="100">
        <f t="shared" si="2"/>
        <v>7695750</v>
      </c>
      <c r="Y15" s="100">
        <f t="shared" si="2"/>
        <v>6130593</v>
      </c>
      <c r="Z15" s="137">
        <f>+IF(X15&lt;&gt;0,+(Y15/X15)*100,0)</f>
        <v>79.66206022804795</v>
      </c>
      <c r="AA15" s="153">
        <f>SUM(AA16:AA18)</f>
        <v>30783000</v>
      </c>
    </row>
    <row r="16" spans="1:27" ht="13.5">
      <c r="A16" s="138" t="s">
        <v>85</v>
      </c>
      <c r="B16" s="136"/>
      <c r="C16" s="155"/>
      <c r="D16" s="155"/>
      <c r="E16" s="156">
        <v>30783000</v>
      </c>
      <c r="F16" s="60">
        <v>30783000</v>
      </c>
      <c r="G16" s="60"/>
      <c r="H16" s="60"/>
      <c r="I16" s="60">
        <v>3108343</v>
      </c>
      <c r="J16" s="60">
        <v>3108343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3108343</v>
      </c>
      <c r="X16" s="60">
        <v>7695750</v>
      </c>
      <c r="Y16" s="60">
        <v>-4587407</v>
      </c>
      <c r="Z16" s="140">
        <v>-59.61</v>
      </c>
      <c r="AA16" s="155">
        <v>30783000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10718000</v>
      </c>
      <c r="H17" s="60"/>
      <c r="I17" s="60"/>
      <c r="J17" s="60">
        <v>10718000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10718000</v>
      </c>
      <c r="X17" s="60"/>
      <c r="Y17" s="60">
        <v>10718000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60556</v>
      </c>
      <c r="I19" s="100">
        <f t="shared" si="3"/>
        <v>32941</v>
      </c>
      <c r="J19" s="100">
        <f t="shared" si="3"/>
        <v>93497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93497</v>
      </c>
      <c r="X19" s="100">
        <f t="shared" si="3"/>
        <v>0</v>
      </c>
      <c r="Y19" s="100">
        <f t="shared" si="3"/>
        <v>93497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>
        <v>60556</v>
      </c>
      <c r="I23" s="60">
        <v>32941</v>
      </c>
      <c r="J23" s="60">
        <v>93497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93497</v>
      </c>
      <c r="X23" s="60"/>
      <c r="Y23" s="60">
        <v>93497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119443337</v>
      </c>
      <c r="F25" s="73">
        <f t="shared" si="4"/>
        <v>119443337</v>
      </c>
      <c r="G25" s="73">
        <f t="shared" si="4"/>
        <v>46896810</v>
      </c>
      <c r="H25" s="73">
        <f t="shared" si="4"/>
        <v>1785291</v>
      </c>
      <c r="I25" s="73">
        <f t="shared" si="4"/>
        <v>3155815</v>
      </c>
      <c r="J25" s="73">
        <f t="shared" si="4"/>
        <v>51837916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51837916</v>
      </c>
      <c r="X25" s="73">
        <f t="shared" si="4"/>
        <v>29860835</v>
      </c>
      <c r="Y25" s="73">
        <f t="shared" si="4"/>
        <v>21977081</v>
      </c>
      <c r="Z25" s="170">
        <f>+IF(X25&lt;&gt;0,+(Y25/X25)*100,0)</f>
        <v>73.59834713262372</v>
      </c>
      <c r="AA25" s="168">
        <f>+AA5+AA9+AA15+AA19+AA24</f>
        <v>119443337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99378885</v>
      </c>
      <c r="F28" s="100">
        <f t="shared" si="5"/>
        <v>99378885</v>
      </c>
      <c r="G28" s="100">
        <f t="shared" si="5"/>
        <v>0</v>
      </c>
      <c r="H28" s="100">
        <f t="shared" si="5"/>
        <v>4144074</v>
      </c>
      <c r="I28" s="100">
        <f t="shared" si="5"/>
        <v>3949832</v>
      </c>
      <c r="J28" s="100">
        <f t="shared" si="5"/>
        <v>8093906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8093906</v>
      </c>
      <c r="X28" s="100">
        <f t="shared" si="5"/>
        <v>24844722</v>
      </c>
      <c r="Y28" s="100">
        <f t="shared" si="5"/>
        <v>-16750816</v>
      </c>
      <c r="Z28" s="137">
        <f>+IF(X28&lt;&gt;0,+(Y28/X28)*100,0)</f>
        <v>-67.42203032096717</v>
      </c>
      <c r="AA28" s="153">
        <f>SUM(AA29:AA31)</f>
        <v>99378885</v>
      </c>
    </row>
    <row r="29" spans="1:27" ht="13.5">
      <c r="A29" s="138" t="s">
        <v>75</v>
      </c>
      <c r="B29" s="136"/>
      <c r="C29" s="155"/>
      <c r="D29" s="155"/>
      <c r="E29" s="156">
        <v>28979187</v>
      </c>
      <c r="F29" s="60">
        <v>28979187</v>
      </c>
      <c r="G29" s="60"/>
      <c r="H29" s="60">
        <v>1479690</v>
      </c>
      <c r="I29" s="60">
        <v>2371860</v>
      </c>
      <c r="J29" s="60">
        <v>3851550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3851550</v>
      </c>
      <c r="X29" s="60">
        <v>7244797</v>
      </c>
      <c r="Y29" s="60">
        <v>-3393247</v>
      </c>
      <c r="Z29" s="140">
        <v>-46.84</v>
      </c>
      <c r="AA29" s="155">
        <v>28979187</v>
      </c>
    </row>
    <row r="30" spans="1:27" ht="13.5">
      <c r="A30" s="138" t="s">
        <v>76</v>
      </c>
      <c r="B30" s="136"/>
      <c r="C30" s="157"/>
      <c r="D30" s="157"/>
      <c r="E30" s="158">
        <v>55153806</v>
      </c>
      <c r="F30" s="159">
        <v>55153806</v>
      </c>
      <c r="G30" s="159"/>
      <c r="H30" s="159">
        <v>623870</v>
      </c>
      <c r="I30" s="159">
        <v>571062</v>
      </c>
      <c r="J30" s="159">
        <v>1194932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1194932</v>
      </c>
      <c r="X30" s="159">
        <v>13788452</v>
      </c>
      <c r="Y30" s="159">
        <v>-12593520</v>
      </c>
      <c r="Z30" s="141">
        <v>-91.33</v>
      </c>
      <c r="AA30" s="157">
        <v>55153806</v>
      </c>
    </row>
    <row r="31" spans="1:27" ht="13.5">
      <c r="A31" s="138" t="s">
        <v>77</v>
      </c>
      <c r="B31" s="136"/>
      <c r="C31" s="155"/>
      <c r="D31" s="155"/>
      <c r="E31" s="156">
        <v>15245892</v>
      </c>
      <c r="F31" s="60">
        <v>15245892</v>
      </c>
      <c r="G31" s="60"/>
      <c r="H31" s="60">
        <v>2040514</v>
      </c>
      <c r="I31" s="60">
        <v>1006910</v>
      </c>
      <c r="J31" s="60">
        <v>3047424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3047424</v>
      </c>
      <c r="X31" s="60">
        <v>3811473</v>
      </c>
      <c r="Y31" s="60">
        <v>-764049</v>
      </c>
      <c r="Z31" s="140">
        <v>-20.05</v>
      </c>
      <c r="AA31" s="155">
        <v>15245892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13016676</v>
      </c>
      <c r="F32" s="100">
        <f t="shared" si="6"/>
        <v>13016676</v>
      </c>
      <c r="G32" s="100">
        <f t="shared" si="6"/>
        <v>0</v>
      </c>
      <c r="H32" s="100">
        <f t="shared" si="6"/>
        <v>1594564</v>
      </c>
      <c r="I32" s="100">
        <f t="shared" si="6"/>
        <v>926950</v>
      </c>
      <c r="J32" s="100">
        <f t="shared" si="6"/>
        <v>2521514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2521514</v>
      </c>
      <c r="X32" s="100">
        <f t="shared" si="6"/>
        <v>3254169</v>
      </c>
      <c r="Y32" s="100">
        <f t="shared" si="6"/>
        <v>-732655</v>
      </c>
      <c r="Z32" s="137">
        <f>+IF(X32&lt;&gt;0,+(Y32/X32)*100,0)</f>
        <v>-22.514350053731075</v>
      </c>
      <c r="AA32" s="153">
        <f>SUM(AA33:AA37)</f>
        <v>13016676</v>
      </c>
    </row>
    <row r="33" spans="1:27" ht="13.5">
      <c r="A33" s="138" t="s">
        <v>79</v>
      </c>
      <c r="B33" s="136"/>
      <c r="C33" s="155"/>
      <c r="D33" s="155"/>
      <c r="E33" s="156">
        <v>13016676</v>
      </c>
      <c r="F33" s="60">
        <v>13016676</v>
      </c>
      <c r="G33" s="60"/>
      <c r="H33" s="60">
        <v>1594564</v>
      </c>
      <c r="I33" s="60">
        <v>926950</v>
      </c>
      <c r="J33" s="60">
        <v>2521514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2521514</v>
      </c>
      <c r="X33" s="60">
        <v>3254169</v>
      </c>
      <c r="Y33" s="60">
        <v>-732655</v>
      </c>
      <c r="Z33" s="140">
        <v>-22.51</v>
      </c>
      <c r="AA33" s="155">
        <v>13016676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47665277</v>
      </c>
      <c r="F38" s="100">
        <f t="shared" si="7"/>
        <v>47665277</v>
      </c>
      <c r="G38" s="100">
        <f t="shared" si="7"/>
        <v>0</v>
      </c>
      <c r="H38" s="100">
        <f t="shared" si="7"/>
        <v>2195813</v>
      </c>
      <c r="I38" s="100">
        <f t="shared" si="7"/>
        <v>1827814</v>
      </c>
      <c r="J38" s="100">
        <f t="shared" si="7"/>
        <v>4023627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4023627</v>
      </c>
      <c r="X38" s="100">
        <f t="shared" si="7"/>
        <v>11916319</v>
      </c>
      <c r="Y38" s="100">
        <f t="shared" si="7"/>
        <v>-7892692</v>
      </c>
      <c r="Z38" s="137">
        <f>+IF(X38&lt;&gt;0,+(Y38/X38)*100,0)</f>
        <v>-66.23431279407677</v>
      </c>
      <c r="AA38" s="153">
        <f>SUM(AA39:AA41)</f>
        <v>47665277</v>
      </c>
    </row>
    <row r="39" spans="1:27" ht="13.5">
      <c r="A39" s="138" t="s">
        <v>85</v>
      </c>
      <c r="B39" s="136"/>
      <c r="C39" s="155"/>
      <c r="D39" s="155"/>
      <c r="E39" s="156">
        <v>47665277</v>
      </c>
      <c r="F39" s="60">
        <v>47665277</v>
      </c>
      <c r="G39" s="60"/>
      <c r="H39" s="60">
        <v>1260817</v>
      </c>
      <c r="I39" s="60">
        <v>187427</v>
      </c>
      <c r="J39" s="60">
        <v>1448244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1448244</v>
      </c>
      <c r="X39" s="60">
        <v>11916319</v>
      </c>
      <c r="Y39" s="60">
        <v>-10468075</v>
      </c>
      <c r="Z39" s="140">
        <v>-87.85</v>
      </c>
      <c r="AA39" s="155">
        <v>47665277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>
        <v>934996</v>
      </c>
      <c r="I40" s="60">
        <v>1640387</v>
      </c>
      <c r="J40" s="60">
        <v>2575383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2575383</v>
      </c>
      <c r="X40" s="60"/>
      <c r="Y40" s="60">
        <v>2575383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160060838</v>
      </c>
      <c r="F48" s="73">
        <f t="shared" si="9"/>
        <v>160060838</v>
      </c>
      <c r="G48" s="73">
        <f t="shared" si="9"/>
        <v>0</v>
      </c>
      <c r="H48" s="73">
        <f t="shared" si="9"/>
        <v>7934451</v>
      </c>
      <c r="I48" s="73">
        <f t="shared" si="9"/>
        <v>6704596</v>
      </c>
      <c r="J48" s="73">
        <f t="shared" si="9"/>
        <v>14639047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14639047</v>
      </c>
      <c r="X48" s="73">
        <f t="shared" si="9"/>
        <v>40015210</v>
      </c>
      <c r="Y48" s="73">
        <f t="shared" si="9"/>
        <v>-25376163</v>
      </c>
      <c r="Z48" s="170">
        <f>+IF(X48&lt;&gt;0,+(Y48/X48)*100,0)</f>
        <v>-63.41629345441396</v>
      </c>
      <c r="AA48" s="168">
        <f>+AA28+AA32+AA38+AA42+AA47</f>
        <v>160060838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-40617501</v>
      </c>
      <c r="F49" s="173">
        <f t="shared" si="10"/>
        <v>-40617501</v>
      </c>
      <c r="G49" s="173">
        <f t="shared" si="10"/>
        <v>46896810</v>
      </c>
      <c r="H49" s="173">
        <f t="shared" si="10"/>
        <v>-6149160</v>
      </c>
      <c r="I49" s="173">
        <f t="shared" si="10"/>
        <v>-3548781</v>
      </c>
      <c r="J49" s="173">
        <f t="shared" si="10"/>
        <v>37198869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37198869</v>
      </c>
      <c r="X49" s="173">
        <f>IF(F25=F48,0,X25-X48)</f>
        <v>-10154375</v>
      </c>
      <c r="Y49" s="173">
        <f t="shared" si="10"/>
        <v>47353244</v>
      </c>
      <c r="Z49" s="174">
        <f>+IF(X49&lt;&gt;0,+(Y49/X49)*100,0)</f>
        <v>-466.3334178617591</v>
      </c>
      <c r="AA49" s="171">
        <f>+AA25-AA48</f>
        <v>-40617501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4910747</v>
      </c>
      <c r="F5" s="60">
        <v>4910747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1227687</v>
      </c>
      <c r="Y5" s="60">
        <v>-1227687</v>
      </c>
      <c r="Z5" s="140">
        <v>-100</v>
      </c>
      <c r="AA5" s="155">
        <v>4910747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60556</v>
      </c>
      <c r="I10" s="54">
        <v>32941</v>
      </c>
      <c r="J10" s="54">
        <v>93497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93497</v>
      </c>
      <c r="X10" s="54">
        <v>0</v>
      </c>
      <c r="Y10" s="54">
        <v>93497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477000</v>
      </c>
      <c r="F11" s="60">
        <v>477000</v>
      </c>
      <c r="G11" s="60">
        <v>993</v>
      </c>
      <c r="H11" s="60">
        <v>993</v>
      </c>
      <c r="I11" s="60">
        <v>0</v>
      </c>
      <c r="J11" s="60">
        <v>1986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1986</v>
      </c>
      <c r="X11" s="60">
        <v>119250</v>
      </c>
      <c r="Y11" s="60">
        <v>-117264</v>
      </c>
      <c r="Z11" s="140">
        <v>-98.33</v>
      </c>
      <c r="AA11" s="155">
        <v>477000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87450</v>
      </c>
      <c r="F12" s="60">
        <v>87450</v>
      </c>
      <c r="G12" s="60">
        <v>7298</v>
      </c>
      <c r="H12" s="60">
        <v>-15093</v>
      </c>
      <c r="I12" s="60">
        <v>-9151</v>
      </c>
      <c r="J12" s="60">
        <v>-16946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-16946</v>
      </c>
      <c r="X12" s="60">
        <v>21863</v>
      </c>
      <c r="Y12" s="60">
        <v>-38809</v>
      </c>
      <c r="Z12" s="140">
        <v>-177.51</v>
      </c>
      <c r="AA12" s="155">
        <v>87450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28</v>
      </c>
      <c r="H13" s="60">
        <v>268</v>
      </c>
      <c r="I13" s="60">
        <v>127</v>
      </c>
      <c r="J13" s="60">
        <v>423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423</v>
      </c>
      <c r="X13" s="60">
        <v>0</v>
      </c>
      <c r="Y13" s="60">
        <v>423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477000</v>
      </c>
      <c r="F14" s="60">
        <v>477000</v>
      </c>
      <c r="G14" s="60">
        <v>0</v>
      </c>
      <c r="H14" s="60">
        <v>67076</v>
      </c>
      <c r="I14" s="60">
        <v>0</v>
      </c>
      <c r="J14" s="60">
        <v>67076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67076</v>
      </c>
      <c r="X14" s="60">
        <v>119250</v>
      </c>
      <c r="Y14" s="60">
        <v>-52174</v>
      </c>
      <c r="Z14" s="140">
        <v>-43.75</v>
      </c>
      <c r="AA14" s="155">
        <v>477000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42930</v>
      </c>
      <c r="F16" s="60">
        <v>42930</v>
      </c>
      <c r="G16" s="60">
        <v>900</v>
      </c>
      <c r="H16" s="60">
        <v>2550</v>
      </c>
      <c r="I16" s="60">
        <v>0</v>
      </c>
      <c r="J16" s="60">
        <v>3450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3450</v>
      </c>
      <c r="X16" s="60">
        <v>10733</v>
      </c>
      <c r="Y16" s="60">
        <v>-7283</v>
      </c>
      <c r="Z16" s="140">
        <v>-67.86</v>
      </c>
      <c r="AA16" s="155">
        <v>42930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30210</v>
      </c>
      <c r="F17" s="60">
        <v>30210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7553</v>
      </c>
      <c r="Y17" s="60">
        <v>-7553</v>
      </c>
      <c r="Z17" s="140">
        <v>-100</v>
      </c>
      <c r="AA17" s="155">
        <v>30210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81580000</v>
      </c>
      <c r="F19" s="60">
        <v>81580000</v>
      </c>
      <c r="G19" s="60">
        <v>36167000</v>
      </c>
      <c r="H19" s="60">
        <v>1666498</v>
      </c>
      <c r="I19" s="60">
        <v>3108343</v>
      </c>
      <c r="J19" s="60">
        <v>40941841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40941841</v>
      </c>
      <c r="X19" s="60">
        <v>20395000</v>
      </c>
      <c r="Y19" s="60">
        <v>20546841</v>
      </c>
      <c r="Z19" s="140">
        <v>100.74</v>
      </c>
      <c r="AA19" s="155">
        <v>81580000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3472000</v>
      </c>
      <c r="F20" s="54">
        <v>3472000</v>
      </c>
      <c r="G20" s="54">
        <v>2591</v>
      </c>
      <c r="H20" s="54">
        <v>2443</v>
      </c>
      <c r="I20" s="54">
        <v>23555</v>
      </c>
      <c r="J20" s="54">
        <v>28589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28589</v>
      </c>
      <c r="X20" s="54">
        <v>868000</v>
      </c>
      <c r="Y20" s="54">
        <v>-839411</v>
      </c>
      <c r="Z20" s="184">
        <v>-96.71</v>
      </c>
      <c r="AA20" s="130">
        <v>3472000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91077337</v>
      </c>
      <c r="F22" s="190">
        <f t="shared" si="0"/>
        <v>91077337</v>
      </c>
      <c r="G22" s="190">
        <f t="shared" si="0"/>
        <v>36178810</v>
      </c>
      <c r="H22" s="190">
        <f t="shared" si="0"/>
        <v>1785291</v>
      </c>
      <c r="I22" s="190">
        <f t="shared" si="0"/>
        <v>3155815</v>
      </c>
      <c r="J22" s="190">
        <f t="shared" si="0"/>
        <v>41119916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41119916</v>
      </c>
      <c r="X22" s="190">
        <f t="shared" si="0"/>
        <v>22769336</v>
      </c>
      <c r="Y22" s="190">
        <f t="shared" si="0"/>
        <v>18350580</v>
      </c>
      <c r="Z22" s="191">
        <f>+IF(X22&lt;&gt;0,+(Y22/X22)*100,0)</f>
        <v>80.5933910413549</v>
      </c>
      <c r="AA22" s="188">
        <f>SUM(AA5:AA21)</f>
        <v>91077337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35758928</v>
      </c>
      <c r="F25" s="60">
        <v>35758928</v>
      </c>
      <c r="G25" s="60">
        <v>0</v>
      </c>
      <c r="H25" s="60">
        <v>5061664</v>
      </c>
      <c r="I25" s="60">
        <v>3603809</v>
      </c>
      <c r="J25" s="60">
        <v>8665473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8665473</v>
      </c>
      <c r="X25" s="60">
        <v>8939732</v>
      </c>
      <c r="Y25" s="60">
        <v>-274259</v>
      </c>
      <c r="Z25" s="140">
        <v>-3.07</v>
      </c>
      <c r="AA25" s="155">
        <v>35758928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10325500</v>
      </c>
      <c r="F26" s="60">
        <v>10325500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2581375</v>
      </c>
      <c r="Y26" s="60">
        <v>-2581375</v>
      </c>
      <c r="Z26" s="140">
        <v>-100</v>
      </c>
      <c r="AA26" s="155">
        <v>10325500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30595000</v>
      </c>
      <c r="F27" s="60">
        <v>30595000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7648750</v>
      </c>
      <c r="Y27" s="60">
        <v>-7648750</v>
      </c>
      <c r="Z27" s="140">
        <v>-100</v>
      </c>
      <c r="AA27" s="155">
        <v>30595000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10022500</v>
      </c>
      <c r="F28" s="60">
        <v>10022500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2505625</v>
      </c>
      <c r="Y28" s="60">
        <v>-2505625</v>
      </c>
      <c r="Z28" s="140">
        <v>-100</v>
      </c>
      <c r="AA28" s="155">
        <v>10022500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1041553</v>
      </c>
      <c r="F31" s="60">
        <v>1041553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260388</v>
      </c>
      <c r="Y31" s="60">
        <v>-260388</v>
      </c>
      <c r="Z31" s="140">
        <v>-100</v>
      </c>
      <c r="AA31" s="155">
        <v>1041553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3161385</v>
      </c>
      <c r="F32" s="60">
        <v>3161385</v>
      </c>
      <c r="G32" s="60">
        <v>0</v>
      </c>
      <c r="H32" s="60">
        <v>51599</v>
      </c>
      <c r="I32" s="60">
        <v>649571</v>
      </c>
      <c r="J32" s="60">
        <v>701170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701170</v>
      </c>
      <c r="X32" s="60">
        <v>790346</v>
      </c>
      <c r="Y32" s="60">
        <v>-89176</v>
      </c>
      <c r="Z32" s="140">
        <v>-11.28</v>
      </c>
      <c r="AA32" s="155">
        <v>3161385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28366000</v>
      </c>
      <c r="F33" s="60">
        <v>28366000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7091500</v>
      </c>
      <c r="Y33" s="60">
        <v>-7091500</v>
      </c>
      <c r="Z33" s="140">
        <v>-100</v>
      </c>
      <c r="AA33" s="155">
        <v>28366000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28733724</v>
      </c>
      <c r="F34" s="60">
        <v>28733724</v>
      </c>
      <c r="G34" s="60">
        <v>0</v>
      </c>
      <c r="H34" s="60">
        <v>2821188</v>
      </c>
      <c r="I34" s="60">
        <v>2451216</v>
      </c>
      <c r="J34" s="60">
        <v>5272404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5272404</v>
      </c>
      <c r="X34" s="60">
        <v>7183431</v>
      </c>
      <c r="Y34" s="60">
        <v>-1911027</v>
      </c>
      <c r="Z34" s="140">
        <v>-26.6</v>
      </c>
      <c r="AA34" s="155">
        <v>28733724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12056248</v>
      </c>
      <c r="F35" s="60">
        <v>12056248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3014062</v>
      </c>
      <c r="Y35" s="60">
        <v>-3014062</v>
      </c>
      <c r="Z35" s="140">
        <v>-100</v>
      </c>
      <c r="AA35" s="155">
        <v>12056248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160060838</v>
      </c>
      <c r="F36" s="190">
        <f t="shared" si="1"/>
        <v>160060838</v>
      </c>
      <c r="G36" s="190">
        <f t="shared" si="1"/>
        <v>0</v>
      </c>
      <c r="H36" s="190">
        <f t="shared" si="1"/>
        <v>7934451</v>
      </c>
      <c r="I36" s="190">
        <f t="shared" si="1"/>
        <v>6704596</v>
      </c>
      <c r="J36" s="190">
        <f t="shared" si="1"/>
        <v>14639047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14639047</v>
      </c>
      <c r="X36" s="190">
        <f t="shared" si="1"/>
        <v>40015209</v>
      </c>
      <c r="Y36" s="190">
        <f t="shared" si="1"/>
        <v>-25376162</v>
      </c>
      <c r="Z36" s="191">
        <f>+IF(X36&lt;&gt;0,+(Y36/X36)*100,0)</f>
        <v>-63.41629254016892</v>
      </c>
      <c r="AA36" s="188">
        <f>SUM(AA25:AA35)</f>
        <v>160060838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-68983501</v>
      </c>
      <c r="F38" s="106">
        <f t="shared" si="2"/>
        <v>-68983501</v>
      </c>
      <c r="G38" s="106">
        <f t="shared" si="2"/>
        <v>36178810</v>
      </c>
      <c r="H38" s="106">
        <f t="shared" si="2"/>
        <v>-6149160</v>
      </c>
      <c r="I38" s="106">
        <f t="shared" si="2"/>
        <v>-3548781</v>
      </c>
      <c r="J38" s="106">
        <f t="shared" si="2"/>
        <v>26480869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26480869</v>
      </c>
      <c r="X38" s="106">
        <f>IF(F22=F36,0,X22-X36)</f>
        <v>-17245873</v>
      </c>
      <c r="Y38" s="106">
        <f t="shared" si="2"/>
        <v>43726742</v>
      </c>
      <c r="Z38" s="201">
        <f>+IF(X38&lt;&gt;0,+(Y38/X38)*100,0)</f>
        <v>-253.54902010469402</v>
      </c>
      <c r="AA38" s="199">
        <f>+AA22-AA36</f>
        <v>-68983501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28366000</v>
      </c>
      <c r="F39" s="60">
        <v>28366000</v>
      </c>
      <c r="G39" s="60">
        <v>10718000</v>
      </c>
      <c r="H39" s="60">
        <v>0</v>
      </c>
      <c r="I39" s="60">
        <v>0</v>
      </c>
      <c r="J39" s="60">
        <v>10718000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10718000</v>
      </c>
      <c r="X39" s="60">
        <v>7091500</v>
      </c>
      <c r="Y39" s="60">
        <v>3626500</v>
      </c>
      <c r="Z39" s="140">
        <v>51.14</v>
      </c>
      <c r="AA39" s="155">
        <v>28366000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-40617501</v>
      </c>
      <c r="F42" s="88">
        <f t="shared" si="3"/>
        <v>-40617501</v>
      </c>
      <c r="G42" s="88">
        <f t="shared" si="3"/>
        <v>46896810</v>
      </c>
      <c r="H42" s="88">
        <f t="shared" si="3"/>
        <v>-6149160</v>
      </c>
      <c r="I42" s="88">
        <f t="shared" si="3"/>
        <v>-3548781</v>
      </c>
      <c r="J42" s="88">
        <f t="shared" si="3"/>
        <v>37198869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37198869</v>
      </c>
      <c r="X42" s="88">
        <f t="shared" si="3"/>
        <v>-10154373</v>
      </c>
      <c r="Y42" s="88">
        <f t="shared" si="3"/>
        <v>47353242</v>
      </c>
      <c r="Z42" s="208">
        <f>+IF(X42&lt;&gt;0,+(Y42/X42)*100,0)</f>
        <v>-466.3334900145976</v>
      </c>
      <c r="AA42" s="206">
        <f>SUM(AA38:AA41)</f>
        <v>-40617501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-40617501</v>
      </c>
      <c r="F44" s="77">
        <f t="shared" si="4"/>
        <v>-40617501</v>
      </c>
      <c r="G44" s="77">
        <f t="shared" si="4"/>
        <v>46896810</v>
      </c>
      <c r="H44" s="77">
        <f t="shared" si="4"/>
        <v>-6149160</v>
      </c>
      <c r="I44" s="77">
        <f t="shared" si="4"/>
        <v>-3548781</v>
      </c>
      <c r="J44" s="77">
        <f t="shared" si="4"/>
        <v>37198869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37198869</v>
      </c>
      <c r="X44" s="77">
        <f t="shared" si="4"/>
        <v>-10154373</v>
      </c>
      <c r="Y44" s="77">
        <f t="shared" si="4"/>
        <v>47353242</v>
      </c>
      <c r="Z44" s="212">
        <f>+IF(X44&lt;&gt;0,+(Y44/X44)*100,0)</f>
        <v>-466.3334900145976</v>
      </c>
      <c r="AA44" s="210">
        <f>+AA42-AA43</f>
        <v>-40617501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-40617501</v>
      </c>
      <c r="F46" s="88">
        <f t="shared" si="5"/>
        <v>-40617501</v>
      </c>
      <c r="G46" s="88">
        <f t="shared" si="5"/>
        <v>46896810</v>
      </c>
      <c r="H46" s="88">
        <f t="shared" si="5"/>
        <v>-6149160</v>
      </c>
      <c r="I46" s="88">
        <f t="shared" si="5"/>
        <v>-3548781</v>
      </c>
      <c r="J46" s="88">
        <f t="shared" si="5"/>
        <v>37198869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37198869</v>
      </c>
      <c r="X46" s="88">
        <f t="shared" si="5"/>
        <v>-10154373</v>
      </c>
      <c r="Y46" s="88">
        <f t="shared" si="5"/>
        <v>47353242</v>
      </c>
      <c r="Z46" s="208">
        <f>+IF(X46&lt;&gt;0,+(Y46/X46)*100,0)</f>
        <v>-466.3334900145976</v>
      </c>
      <c r="AA46" s="206">
        <f>SUM(AA44:AA45)</f>
        <v>-40617501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-40617501</v>
      </c>
      <c r="F48" s="219">
        <f t="shared" si="6"/>
        <v>-40617501</v>
      </c>
      <c r="G48" s="219">
        <f t="shared" si="6"/>
        <v>46896810</v>
      </c>
      <c r="H48" s="220">
        <f t="shared" si="6"/>
        <v>-6149160</v>
      </c>
      <c r="I48" s="220">
        <f t="shared" si="6"/>
        <v>-3548781</v>
      </c>
      <c r="J48" s="220">
        <f t="shared" si="6"/>
        <v>37198869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37198869</v>
      </c>
      <c r="X48" s="220">
        <f t="shared" si="6"/>
        <v>-10154373</v>
      </c>
      <c r="Y48" s="220">
        <f t="shared" si="6"/>
        <v>47353242</v>
      </c>
      <c r="Z48" s="221">
        <f>+IF(X48&lt;&gt;0,+(Y48/X48)*100,0)</f>
        <v>-466.3334900145976</v>
      </c>
      <c r="AA48" s="222">
        <f>SUM(AA46:AA47)</f>
        <v>-40617501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2286353</v>
      </c>
      <c r="J15" s="100">
        <f t="shared" si="2"/>
        <v>2286353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2286353</v>
      </c>
      <c r="X15" s="100">
        <f t="shared" si="2"/>
        <v>0</v>
      </c>
      <c r="Y15" s="100">
        <f t="shared" si="2"/>
        <v>2286353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2286353</v>
      </c>
      <c r="J16" s="60">
        <v>2286353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2286353</v>
      </c>
      <c r="X16" s="60"/>
      <c r="Y16" s="60">
        <v>2286353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2286353</v>
      </c>
      <c r="J25" s="219">
        <f t="shared" si="4"/>
        <v>2286353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2286353</v>
      </c>
      <c r="X25" s="219">
        <f t="shared" si="4"/>
        <v>0</v>
      </c>
      <c r="Y25" s="219">
        <f t="shared" si="4"/>
        <v>2286353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>
        <v>2286353</v>
      </c>
      <c r="J28" s="60">
        <v>2286353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2286353</v>
      </c>
      <c r="X28" s="60"/>
      <c r="Y28" s="60">
        <v>2286353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2286353</v>
      </c>
      <c r="J32" s="77">
        <f t="shared" si="5"/>
        <v>2286353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2286353</v>
      </c>
      <c r="X32" s="77">
        <f t="shared" si="5"/>
        <v>0</v>
      </c>
      <c r="Y32" s="77">
        <f t="shared" si="5"/>
        <v>2286353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0</v>
      </c>
      <c r="I36" s="220">
        <f t="shared" si="6"/>
        <v>2286353</v>
      </c>
      <c r="J36" s="220">
        <f t="shared" si="6"/>
        <v>2286353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2286353</v>
      </c>
      <c r="X36" s="220">
        <f t="shared" si="6"/>
        <v>0</v>
      </c>
      <c r="Y36" s="220">
        <f t="shared" si="6"/>
        <v>2286353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0</v>
      </c>
      <c r="Y24" s="77">
        <f t="shared" si="1"/>
        <v>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0</v>
      </c>
      <c r="Y25" s="73">
        <f t="shared" si="2"/>
        <v>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6900135</v>
      </c>
      <c r="F6" s="60">
        <v>6900135</v>
      </c>
      <c r="G6" s="60">
        <v>129346</v>
      </c>
      <c r="H6" s="60">
        <v>119535</v>
      </c>
      <c r="I6" s="60">
        <v>116249</v>
      </c>
      <c r="J6" s="60">
        <v>365130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365130</v>
      </c>
      <c r="X6" s="60">
        <v>2333385</v>
      </c>
      <c r="Y6" s="60">
        <v>-1968255</v>
      </c>
      <c r="Z6" s="140">
        <v>-84.35</v>
      </c>
      <c r="AA6" s="62">
        <v>6900135</v>
      </c>
    </row>
    <row r="7" spans="1:27" ht="13.5">
      <c r="A7" s="249" t="s">
        <v>178</v>
      </c>
      <c r="B7" s="182"/>
      <c r="C7" s="155"/>
      <c r="D7" s="155"/>
      <c r="E7" s="59">
        <v>72643877</v>
      </c>
      <c r="F7" s="60">
        <v>72643877</v>
      </c>
      <c r="G7" s="60">
        <v>36167000</v>
      </c>
      <c r="H7" s="60">
        <v>1666498</v>
      </c>
      <c r="I7" s="60">
        <v>3117275</v>
      </c>
      <c r="J7" s="60">
        <v>40950773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40950773</v>
      </c>
      <c r="X7" s="60">
        <v>30537504</v>
      </c>
      <c r="Y7" s="60">
        <v>10413269</v>
      </c>
      <c r="Z7" s="140">
        <v>34.1</v>
      </c>
      <c r="AA7" s="62">
        <v>72643877</v>
      </c>
    </row>
    <row r="8" spans="1:27" ht="13.5">
      <c r="A8" s="249" t="s">
        <v>179</v>
      </c>
      <c r="B8" s="182"/>
      <c r="C8" s="155"/>
      <c r="D8" s="155"/>
      <c r="E8" s="59">
        <v>24569000</v>
      </c>
      <c r="F8" s="60">
        <v>24569000</v>
      </c>
      <c r="G8" s="60">
        <v>10718000</v>
      </c>
      <c r="H8" s="60"/>
      <c r="I8" s="60"/>
      <c r="J8" s="60">
        <v>10718000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10718000</v>
      </c>
      <c r="X8" s="60">
        <v>9130000</v>
      </c>
      <c r="Y8" s="60">
        <v>1588000</v>
      </c>
      <c r="Z8" s="140">
        <v>17.39</v>
      </c>
      <c r="AA8" s="62">
        <v>24569000</v>
      </c>
    </row>
    <row r="9" spans="1:27" ht="13.5">
      <c r="A9" s="249" t="s">
        <v>180</v>
      </c>
      <c r="B9" s="182"/>
      <c r="C9" s="155"/>
      <c r="D9" s="155"/>
      <c r="E9" s="59">
        <v>579</v>
      </c>
      <c r="F9" s="60">
        <v>579</v>
      </c>
      <c r="G9" s="60">
        <v>28</v>
      </c>
      <c r="H9" s="60">
        <v>268</v>
      </c>
      <c r="I9" s="60">
        <v>127</v>
      </c>
      <c r="J9" s="60">
        <v>423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423</v>
      </c>
      <c r="X9" s="60">
        <v>107</v>
      </c>
      <c r="Y9" s="60">
        <v>316</v>
      </c>
      <c r="Z9" s="140">
        <v>295.33</v>
      </c>
      <c r="AA9" s="62">
        <v>579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-96156999</v>
      </c>
      <c r="F12" s="60">
        <v>-96156999</v>
      </c>
      <c r="G12" s="60"/>
      <c r="H12" s="60">
        <v>-9047089</v>
      </c>
      <c r="I12" s="60">
        <v>-7024535</v>
      </c>
      <c r="J12" s="60">
        <v>-16071624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-16071624</v>
      </c>
      <c r="X12" s="60">
        <v>-22176606</v>
      </c>
      <c r="Y12" s="60">
        <v>6104982</v>
      </c>
      <c r="Z12" s="140">
        <v>-27.53</v>
      </c>
      <c r="AA12" s="62">
        <v>-96156999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7956592</v>
      </c>
      <c r="F15" s="73">
        <f t="shared" si="0"/>
        <v>7956592</v>
      </c>
      <c r="G15" s="73">
        <f t="shared" si="0"/>
        <v>47014374</v>
      </c>
      <c r="H15" s="73">
        <f t="shared" si="0"/>
        <v>-7260788</v>
      </c>
      <c r="I15" s="73">
        <f t="shared" si="0"/>
        <v>-3790884</v>
      </c>
      <c r="J15" s="73">
        <f t="shared" si="0"/>
        <v>35962702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35962702</v>
      </c>
      <c r="X15" s="73">
        <f t="shared" si="0"/>
        <v>19824390</v>
      </c>
      <c r="Y15" s="73">
        <f t="shared" si="0"/>
        <v>16138312</v>
      </c>
      <c r="Z15" s="170">
        <f>+IF(X15&lt;&gt;0,+(Y15/X15)*100,0)</f>
        <v>81.40634844249936</v>
      </c>
      <c r="AA15" s="74">
        <f>SUM(AA6:AA14)</f>
        <v>7956592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268025</v>
      </c>
      <c r="F19" s="60">
        <v>268025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268025</v>
      </c>
      <c r="Y19" s="159">
        <v>-268025</v>
      </c>
      <c r="Z19" s="141">
        <v>-100</v>
      </c>
      <c r="AA19" s="225">
        <v>268025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3023193</v>
      </c>
      <c r="F21" s="60">
        <v>3023193</v>
      </c>
      <c r="G21" s="159">
        <v>1523</v>
      </c>
      <c r="H21" s="159">
        <v>-195177</v>
      </c>
      <c r="I21" s="159">
        <v>13847</v>
      </c>
      <c r="J21" s="60">
        <v>-179807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-179807</v>
      </c>
      <c r="X21" s="60">
        <v>-234458</v>
      </c>
      <c r="Y21" s="159">
        <v>54651</v>
      </c>
      <c r="Z21" s="141">
        <v>-23.31</v>
      </c>
      <c r="AA21" s="225">
        <v>3023193</v>
      </c>
    </row>
    <row r="22" spans="1:27" ht="13.5">
      <c r="A22" s="249" t="s">
        <v>189</v>
      </c>
      <c r="B22" s="182"/>
      <c r="C22" s="155"/>
      <c r="D22" s="155"/>
      <c r="E22" s="59">
        <v>-8300523</v>
      </c>
      <c r="F22" s="60">
        <v>-8300523</v>
      </c>
      <c r="G22" s="60"/>
      <c r="H22" s="60">
        <v>-22019236</v>
      </c>
      <c r="I22" s="60">
        <v>3965143</v>
      </c>
      <c r="J22" s="60">
        <v>-18054093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-18054093</v>
      </c>
      <c r="X22" s="60">
        <v>-18438144</v>
      </c>
      <c r="Y22" s="60">
        <v>384051</v>
      </c>
      <c r="Z22" s="140">
        <v>-2.08</v>
      </c>
      <c r="AA22" s="62">
        <v>-8300523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-869601</v>
      </c>
      <c r="F24" s="60">
        <v>-869601</v>
      </c>
      <c r="G24" s="60"/>
      <c r="H24" s="60">
        <v>-4839715</v>
      </c>
      <c r="I24" s="60">
        <v>-1437929</v>
      </c>
      <c r="J24" s="60">
        <v>-6277644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-6277644</v>
      </c>
      <c r="X24" s="60">
        <v>-602379</v>
      </c>
      <c r="Y24" s="60">
        <v>-5675265</v>
      </c>
      <c r="Z24" s="140">
        <v>942.14</v>
      </c>
      <c r="AA24" s="62">
        <v>-869601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-5878906</v>
      </c>
      <c r="F25" s="73">
        <f t="shared" si="1"/>
        <v>-5878906</v>
      </c>
      <c r="G25" s="73">
        <f t="shared" si="1"/>
        <v>1523</v>
      </c>
      <c r="H25" s="73">
        <f t="shared" si="1"/>
        <v>-27054128</v>
      </c>
      <c r="I25" s="73">
        <f t="shared" si="1"/>
        <v>2541061</v>
      </c>
      <c r="J25" s="73">
        <f t="shared" si="1"/>
        <v>-24511544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-24511544</v>
      </c>
      <c r="X25" s="73">
        <f t="shared" si="1"/>
        <v>-19006956</v>
      </c>
      <c r="Y25" s="73">
        <f t="shared" si="1"/>
        <v>-5504588</v>
      </c>
      <c r="Z25" s="170">
        <f>+IF(X25&lt;&gt;0,+(Y25/X25)*100,0)</f>
        <v>28.9609130467814</v>
      </c>
      <c r="AA25" s="74">
        <f>SUM(AA19:AA24)</f>
        <v>-5878906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7075</v>
      </c>
      <c r="F31" s="60">
        <v>7075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7075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7075</v>
      </c>
      <c r="F34" s="73">
        <f t="shared" si="2"/>
        <v>7075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7075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2084761</v>
      </c>
      <c r="F36" s="100">
        <f t="shared" si="3"/>
        <v>2084761</v>
      </c>
      <c r="G36" s="100">
        <f t="shared" si="3"/>
        <v>47015897</v>
      </c>
      <c r="H36" s="100">
        <f t="shared" si="3"/>
        <v>-34314916</v>
      </c>
      <c r="I36" s="100">
        <f t="shared" si="3"/>
        <v>-1249823</v>
      </c>
      <c r="J36" s="100">
        <f t="shared" si="3"/>
        <v>11451158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11451158</v>
      </c>
      <c r="X36" s="100">
        <f t="shared" si="3"/>
        <v>817434</v>
      </c>
      <c r="Y36" s="100">
        <f t="shared" si="3"/>
        <v>10633724</v>
      </c>
      <c r="Z36" s="137">
        <f>+IF(X36&lt;&gt;0,+(Y36/X36)*100,0)</f>
        <v>1300.8663696396284</v>
      </c>
      <c r="AA36" s="102">
        <f>+AA15+AA25+AA34</f>
        <v>2084761</v>
      </c>
    </row>
    <row r="37" spans="1:27" ht="13.5">
      <c r="A37" s="249" t="s">
        <v>199</v>
      </c>
      <c r="B37" s="182"/>
      <c r="C37" s="153"/>
      <c r="D37" s="153"/>
      <c r="E37" s="99">
        <v>875271</v>
      </c>
      <c r="F37" s="100">
        <v>875271</v>
      </c>
      <c r="G37" s="100">
        <v>2960033</v>
      </c>
      <c r="H37" s="100">
        <v>49975930</v>
      </c>
      <c r="I37" s="100">
        <v>15661014</v>
      </c>
      <c r="J37" s="100">
        <v>2960033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2960033</v>
      </c>
      <c r="X37" s="100">
        <v>875271</v>
      </c>
      <c r="Y37" s="100">
        <v>2084762</v>
      </c>
      <c r="Z37" s="137">
        <v>238.18</v>
      </c>
      <c r="AA37" s="102">
        <v>875271</v>
      </c>
    </row>
    <row r="38" spans="1:27" ht="13.5">
      <c r="A38" s="269" t="s">
        <v>200</v>
      </c>
      <c r="B38" s="256"/>
      <c r="C38" s="257"/>
      <c r="D38" s="257"/>
      <c r="E38" s="258">
        <v>2960031</v>
      </c>
      <c r="F38" s="259">
        <v>2960031</v>
      </c>
      <c r="G38" s="259">
        <v>49975930</v>
      </c>
      <c r="H38" s="259">
        <v>15661014</v>
      </c>
      <c r="I38" s="259">
        <v>14411191</v>
      </c>
      <c r="J38" s="259">
        <v>14411191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14411191</v>
      </c>
      <c r="X38" s="259">
        <v>1692704</v>
      </c>
      <c r="Y38" s="259">
        <v>12718487</v>
      </c>
      <c r="Z38" s="260">
        <v>751.37</v>
      </c>
      <c r="AA38" s="261">
        <v>2960031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2286353</v>
      </c>
      <c r="J5" s="106">
        <f t="shared" si="0"/>
        <v>2286353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2286353</v>
      </c>
      <c r="X5" s="106">
        <f t="shared" si="0"/>
        <v>0</v>
      </c>
      <c r="Y5" s="106">
        <f t="shared" si="0"/>
        <v>2286353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>
        <v>2286353</v>
      </c>
      <c r="J6" s="60">
        <v>2286353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2286353</v>
      </c>
      <c r="X6" s="60"/>
      <c r="Y6" s="60">
        <v>2286353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2286353</v>
      </c>
      <c r="J11" s="295">
        <f t="shared" si="1"/>
        <v>2286353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2286353</v>
      </c>
      <c r="X11" s="295">
        <f t="shared" si="1"/>
        <v>0</v>
      </c>
      <c r="Y11" s="295">
        <f t="shared" si="1"/>
        <v>2286353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2286353</v>
      </c>
      <c r="J36" s="60">
        <f t="shared" si="4"/>
        <v>2286353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2286353</v>
      </c>
      <c r="X36" s="60">
        <f t="shared" si="4"/>
        <v>0</v>
      </c>
      <c r="Y36" s="60">
        <f t="shared" si="4"/>
        <v>2286353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2286353</v>
      </c>
      <c r="J41" s="295">
        <f t="shared" si="6"/>
        <v>2286353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2286353</v>
      </c>
      <c r="X41" s="295">
        <f t="shared" si="6"/>
        <v>0</v>
      </c>
      <c r="Y41" s="295">
        <f t="shared" si="6"/>
        <v>2286353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0</v>
      </c>
      <c r="I49" s="220">
        <f t="shared" si="9"/>
        <v>2286353</v>
      </c>
      <c r="J49" s="220">
        <f t="shared" si="9"/>
        <v>2286353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2286353</v>
      </c>
      <c r="X49" s="220">
        <f t="shared" si="9"/>
        <v>0</v>
      </c>
      <c r="Y49" s="220">
        <f t="shared" si="9"/>
        <v>2286353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83196</v>
      </c>
      <c r="H65" s="60">
        <v>83729</v>
      </c>
      <c r="I65" s="60">
        <v>75428</v>
      </c>
      <c r="J65" s="60">
        <v>242353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242353</v>
      </c>
      <c r="X65" s="60"/>
      <c r="Y65" s="60">
        <v>242353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106420</v>
      </c>
      <c r="H66" s="275">
        <v>147058</v>
      </c>
      <c r="I66" s="275">
        <v>245499</v>
      </c>
      <c r="J66" s="275">
        <v>498977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498977</v>
      </c>
      <c r="X66" s="275"/>
      <c r="Y66" s="275">
        <v>498977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189616</v>
      </c>
      <c r="H69" s="220">
        <f t="shared" si="12"/>
        <v>230787</v>
      </c>
      <c r="I69" s="220">
        <f t="shared" si="12"/>
        <v>320927</v>
      </c>
      <c r="J69" s="220">
        <f t="shared" si="12"/>
        <v>741330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741330</v>
      </c>
      <c r="X69" s="220">
        <f t="shared" si="12"/>
        <v>0</v>
      </c>
      <c r="Y69" s="220">
        <f t="shared" si="12"/>
        <v>741330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2286353</v>
      </c>
      <c r="J5" s="358">
        <f t="shared" si="0"/>
        <v>2286353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2286353</v>
      </c>
      <c r="X5" s="356">
        <f t="shared" si="0"/>
        <v>0</v>
      </c>
      <c r="Y5" s="358">
        <f t="shared" si="0"/>
        <v>2286353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2286353</v>
      </c>
      <c r="J6" s="59">
        <f t="shared" si="1"/>
        <v>2286353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2286353</v>
      </c>
      <c r="X6" s="60">
        <f t="shared" si="1"/>
        <v>0</v>
      </c>
      <c r="Y6" s="59">
        <f t="shared" si="1"/>
        <v>2286353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>
        <v>2286353</v>
      </c>
      <c r="J7" s="59">
        <v>2286353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2286353</v>
      </c>
      <c r="X7" s="60"/>
      <c r="Y7" s="59">
        <v>2286353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2286353</v>
      </c>
      <c r="J60" s="264">
        <f t="shared" si="14"/>
        <v>2286353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2286353</v>
      </c>
      <c r="X60" s="219">
        <f t="shared" si="14"/>
        <v>0</v>
      </c>
      <c r="Y60" s="264">
        <f t="shared" si="14"/>
        <v>2286353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2013-11-05T07:58:58Z</dcterms:created>
  <dcterms:modified xsi:type="dcterms:W3CDTF">2013-11-05T07:59:01Z</dcterms:modified>
  <cp:category/>
  <cp:version/>
  <cp:contentType/>
  <cp:contentStatus/>
</cp:coreProperties>
</file>