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<sst xmlns="http://schemas.openxmlformats.org/spreadsheetml/2006/main" count="855" uniqueCount="302">
  <si>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Nyandeni(EC155)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</si>
  <si>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</si>
  <si>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</si>
  <si>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</si>
  <si>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</si>
  <si>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</si>
  <si>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</si>
  <si>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</si>
  <si>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</si>
  <si>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</si>
  <si>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</si>
  <si>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</si>
  <si>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</si>
  <si>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</si>
  <si>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</si>
  <si>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</si>
  <si>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</si>
  <si>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</si>
  <si>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</si>
  <si>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</si>
  <si>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</si>
  <si>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</si>
  <si>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</si>
  <si>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</si>
  <si>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</si>
  <si>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</si>
  <si>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</si>
  <si>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</si>
  <si>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</si>
  <si>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</si>
  <si>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</si>
  <si>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</si>
  <si>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</si>
  <si>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</si>
  <si>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</si>
  <si>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</si>
  <si>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</si>
  <si>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</si>
  <si>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</si>
  <si>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</si>
  <si>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</si>
  <si>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</si>
  <si>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</si>
  <si>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</si>
  <si>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</si>
  <si>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</si>
  <si>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</si>
  <si>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</si>
  <si>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</si>
  <si>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</si>
  <si>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</si>
  <si>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</si>
  <si>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</si>
  <si>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</si>
  <si>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</si>
  <si>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</si>
  <si>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</si>
  <si>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</si>
  <si>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</si>
  <si>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</si>
  <si>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</si>
  <si>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</si>
  <si>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</si>
  <si>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</si>
  <si>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</si>
  <si>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</si>
  <si>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</si>
  <si>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</si>
  <si>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</si>
  <si>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</si>
  <si>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Nyandeni(EC155)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</si>
  <si>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</si>
  <si>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</si>
  <si>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</si>
  <si>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</si>
  <si>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</si>
  <si>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</si>
  <si>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</si>
  <si>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</si>
  <si>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</si>
  <si>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</si>
  <si>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</si>
  <si>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</si>
  <si>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</si>
  <si>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</si>
  <si>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</si>
  <si>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</si>
  <si>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</si>
  <si>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</si>
  <si>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</si>
  <si>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</si>
  <si>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</si>
  <si>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</si>
  <si>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</si>
  <si>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</si>
  <si>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</si>
  <si>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</si>
  <si>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</si>
  <si>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</si>
  <si>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</si>
  <si>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Nyandeni(EC155)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</si>
  <si>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</si>
  <si>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</si>
  <si>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</si>
  <si>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</si>
  <si>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</si>
  <si>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</si>
  <si>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</si>
  <si>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</si>
  <si>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</si>
  <si>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</si>
  <si>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</si>
  <si>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</si>
  <si>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</si>
  <si>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</si>
  <si>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</si>
  <si>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</si>
  <si>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</si>
  <si>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</si>
  <si>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</si>
  <si>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</si>
  <si>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</si>
  <si>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</si>
  <si>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</si>
  <si>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</si>
  <si>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</si>
  <si>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</si>
  <si>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</si>
  <si>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</si>
  <si>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Nyandeni(EC155)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</si>
  <si>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</si>
  <si>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</si>
  <si>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</si>
  <si>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</si>
  <si>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</si>
  <si>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</si>
  <si>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</si>
  <si>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</si>
  <si>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</si>
  <si>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</si>
  <si>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Nyandeni(EC155)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</si>
  <si>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</si>
  <si>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</si>
  <si>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</si>
  <si>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</si>
  <si>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</si>
  <si>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</si>
  <si>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</si>
  <si>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</si>
  <si>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</si>
  <si>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</si>
  <si>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</si>
  <si>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</si>
  <si>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</si>
  <si>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</si>
  <si>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</si>
  <si>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</si>
  <si>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</si>
  <si>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</si>
  <si>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</si>
  <si>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</si>
  <si>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</si>
  <si>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</si>
  <si>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</si>
  <si>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</si>
  <si>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</si>
  <si>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</si>
  <si>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</si>
  <si>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</si>
  <si>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</si>
  <si>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</si>
  <si>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</si>
  <si>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</si>
  <si>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</si>
  <si>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Nyandeni(EC155)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</si>
  <si>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</si>
  <si>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</si>
  <si>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</si>
  <si>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</si>
  <si>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</si>
  <si>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</si>
  <si>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</si>
  <si>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</si>
  <si>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</si>
  <si>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</si>
  <si>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</si>
  <si>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</si>
  <si>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</si>
  <si>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</si>
  <si>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</si>
  <si>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</si>
  <si>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</si>
  <si>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</si>
  <si>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</si>
  <si>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</si>
  <si>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</si>
  <si>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</si>
  <si>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</si>
  <si>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</si>
  <si>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</si>
  <si>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</si>
  <si>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Nyandeni(EC155)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</si>
  <si>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</si>
  <si>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</si>
  <si>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</si>
  <si>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</si>
  <si>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</si>
  <si>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</si>
  <si>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</si>
  <si>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</si>
  <si>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</si>
  <si>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</si>
  <si>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</si>
  <si>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</si>
  <si>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</si>
  <si>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</si>
  <si>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</si>
  <si>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</si>
  <si>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</si>
  <si>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</si>
  <si>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</si>
  <si>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</si>
  <si>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</si>
  <si>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</si>
  <si>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</si>
  <si>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</si>
  <si>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Nyandeni(EC155)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</si>
  <si>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</si>
  <si>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</si>
  <si>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</si>
  <si>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</si>
  <si>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</si>
  <si>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</si>
  <si>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</si>
  <si>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</si>
  <si>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</si>
  <si>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</si>
  <si>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</si>
  <si>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</si>
  <si>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</si>
  <si>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</si>
  <si>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</si>
  <si>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</si>
  <si>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</si>
  <si>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</si>
  <si>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</si>
  <si>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</si>
  <si>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</si>
  <si>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</si>
  <si>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</si>
  <si>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</si>
  <si>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</si>
  <si>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</si>
  <si>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</si>
  <si>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</si>
  <si>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</si>
  <si>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</si>
  <si>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</si>
  <si>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</si>
  <si>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</si>
  <si>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</si>
  <si>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</si>
  <si>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Nyandeni(EC155)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</si>
  <si>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</si>
  <si>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</si>
  <si>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Eastern Cape: Nyandeni(EC155)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</si>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</sst>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4162316</v>
      </c>
      <c r="C5" s="19">
        <v>0</v>
      </c>
      <c r="D5" s="59">
        <v>2619262</v>
      </c>
      <c r="E5" s="60">
        <v>2619262</v>
      </c>
      <c r="F5" s="60">
        <v>46356</v>
      </c>
      <c r="G5" s="60">
        <v>60692</v>
      </c>
      <c r="H5" s="60">
        <v>57757</v>
      </c>
      <c r="I5" s="60">
        <v>164805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164805</v>
      </c>
      <c r="W5" s="60">
        <v>654816</v>
      </c>
      <c r="X5" s="60">
        <v>-490011</v>
      </c>
      <c r="Y5" s="61">
        <v>-74.83</v>
      </c>
      <c r="Z5" s="62">
        <v>2619262</v>
      </c>
    </row>
    <row r="6" spans="1:26" ht="13.5">
      <c r="A6" s="58" t="s">
        <v>32</v>
      </c>
      <c r="B6" s="19">
        <v>167786</v>
      </c>
      <c r="C6" s="19">
        <v>0</v>
      </c>
      <c r="D6" s="59">
        <v>200000</v>
      </c>
      <c r="E6" s="60">
        <v>200000</v>
      </c>
      <c r="F6" s="60">
        <v>8543</v>
      </c>
      <c r="G6" s="60">
        <v>6913</v>
      </c>
      <c r="H6" s="60">
        <v>2305</v>
      </c>
      <c r="I6" s="60">
        <v>17761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17761</v>
      </c>
      <c r="W6" s="60">
        <v>50000</v>
      </c>
      <c r="X6" s="60">
        <v>-32239</v>
      </c>
      <c r="Y6" s="61">
        <v>-64.48</v>
      </c>
      <c r="Z6" s="62">
        <v>200000</v>
      </c>
    </row>
    <row r="7" spans="1:26" ht="13.5">
      <c r="A7" s="58" t="s">
        <v>33</v>
      </c>
      <c r="B7" s="19">
        <v>3021184</v>
      </c>
      <c r="C7" s="19">
        <v>0</v>
      </c>
      <c r="D7" s="59">
        <v>3000000</v>
      </c>
      <c r="E7" s="60">
        <v>3000000</v>
      </c>
      <c r="F7" s="60">
        <v>490140</v>
      </c>
      <c r="G7" s="60">
        <v>299781</v>
      </c>
      <c r="H7" s="60">
        <v>140428</v>
      </c>
      <c r="I7" s="60">
        <v>930349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930349</v>
      </c>
      <c r="W7" s="60">
        <v>750000</v>
      </c>
      <c r="X7" s="60">
        <v>180349</v>
      </c>
      <c r="Y7" s="61">
        <v>24.05</v>
      </c>
      <c r="Z7" s="62">
        <v>3000000</v>
      </c>
    </row>
    <row r="8" spans="1:26" ht="13.5">
      <c r="A8" s="58" t="s">
        <v>34</v>
      </c>
      <c r="B8" s="19">
        <v>170771416</v>
      </c>
      <c r="C8" s="19">
        <v>0</v>
      </c>
      <c r="D8" s="59">
        <v>146287000</v>
      </c>
      <c r="E8" s="60">
        <v>146287000</v>
      </c>
      <c r="F8" s="60">
        <v>58495000</v>
      </c>
      <c r="G8" s="60">
        <v>1342935</v>
      </c>
      <c r="H8" s="60">
        <v>0</v>
      </c>
      <c r="I8" s="60">
        <v>59837935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59837935</v>
      </c>
      <c r="W8" s="60">
        <v>36571750</v>
      </c>
      <c r="X8" s="60">
        <v>23266185</v>
      </c>
      <c r="Y8" s="61">
        <v>63.62</v>
      </c>
      <c r="Z8" s="62">
        <v>146287000</v>
      </c>
    </row>
    <row r="9" spans="1:26" ht="13.5">
      <c r="A9" s="58" t="s">
        <v>35</v>
      </c>
      <c r="B9" s="19">
        <v>5866494</v>
      </c>
      <c r="C9" s="19">
        <v>0</v>
      </c>
      <c r="D9" s="59">
        <v>20990012</v>
      </c>
      <c r="E9" s="60">
        <v>20990012</v>
      </c>
      <c r="F9" s="60">
        <v>191118</v>
      </c>
      <c r="G9" s="60">
        <v>248530</v>
      </c>
      <c r="H9" s="60">
        <v>2544082</v>
      </c>
      <c r="I9" s="60">
        <v>2983730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2983730</v>
      </c>
      <c r="W9" s="60">
        <v>5247503</v>
      </c>
      <c r="X9" s="60">
        <v>-2263773</v>
      </c>
      <c r="Y9" s="61">
        <v>-43.14</v>
      </c>
      <c r="Z9" s="62">
        <v>20990012</v>
      </c>
    </row>
    <row r="10" spans="1:26" ht="25.5">
      <c r="A10" s="63" t="s">
        <v>277</v>
      </c>
      <c r="B10" s="64">
        <f>SUM(B5:B9)</f>
        <v>183989196</v>
      </c>
      <c r="C10" s="64">
        <f>SUM(C5:C9)</f>
        <v>0</v>
      </c>
      <c r="D10" s="65">
        <f aca="true" t="shared" si="0" ref="D10:Z10">SUM(D5:D9)</f>
        <v>173096274</v>
      </c>
      <c r="E10" s="66">
        <f t="shared" si="0"/>
        <v>173096274</v>
      </c>
      <c r="F10" s="66">
        <f t="shared" si="0"/>
        <v>59231157</v>
      </c>
      <c r="G10" s="66">
        <f t="shared" si="0"/>
        <v>1958851</v>
      </c>
      <c r="H10" s="66">
        <f t="shared" si="0"/>
        <v>2744572</v>
      </c>
      <c r="I10" s="66">
        <f t="shared" si="0"/>
        <v>63934580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63934580</v>
      </c>
      <c r="W10" s="66">
        <f t="shared" si="0"/>
        <v>43274069</v>
      </c>
      <c r="X10" s="66">
        <f t="shared" si="0"/>
        <v>20660511</v>
      </c>
      <c r="Y10" s="67">
        <f>+IF(W10&lt;&gt;0,(X10/W10)*100,0)</f>
        <v>47.7433980151023</v>
      </c>
      <c r="Z10" s="68">
        <f t="shared" si="0"/>
        <v>173096274</v>
      </c>
    </row>
    <row r="11" spans="1:26" ht="13.5">
      <c r="A11" s="58" t="s">
        <v>37</v>
      </c>
      <c r="B11" s="19">
        <v>61357576</v>
      </c>
      <c r="C11" s="19">
        <v>0</v>
      </c>
      <c r="D11" s="59">
        <v>75821459</v>
      </c>
      <c r="E11" s="60">
        <v>75821459</v>
      </c>
      <c r="F11" s="60">
        <v>5021670</v>
      </c>
      <c r="G11" s="60">
        <v>5667628</v>
      </c>
      <c r="H11" s="60">
        <v>5852013</v>
      </c>
      <c r="I11" s="60">
        <v>16541311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16541311</v>
      </c>
      <c r="W11" s="60">
        <v>18955365</v>
      </c>
      <c r="X11" s="60">
        <v>-2414054</v>
      </c>
      <c r="Y11" s="61">
        <v>-12.74</v>
      </c>
      <c r="Z11" s="62">
        <v>75821459</v>
      </c>
    </row>
    <row r="12" spans="1:26" ht="13.5">
      <c r="A12" s="58" t="s">
        <v>38</v>
      </c>
      <c r="B12" s="19">
        <v>13718501</v>
      </c>
      <c r="C12" s="19">
        <v>0</v>
      </c>
      <c r="D12" s="59">
        <v>15144012</v>
      </c>
      <c r="E12" s="60">
        <v>15144012</v>
      </c>
      <c r="F12" s="60">
        <v>1280926</v>
      </c>
      <c r="G12" s="60">
        <v>1294436</v>
      </c>
      <c r="H12" s="60">
        <v>1294674</v>
      </c>
      <c r="I12" s="60">
        <v>3870036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3870036</v>
      </c>
      <c r="W12" s="60">
        <v>3786003</v>
      </c>
      <c r="X12" s="60">
        <v>84033</v>
      </c>
      <c r="Y12" s="61">
        <v>2.22</v>
      </c>
      <c r="Z12" s="62">
        <v>15144012</v>
      </c>
    </row>
    <row r="13" spans="1:26" ht="13.5">
      <c r="A13" s="58" t="s">
        <v>278</v>
      </c>
      <c r="B13" s="19">
        <v>39655530</v>
      </c>
      <c r="C13" s="19">
        <v>0</v>
      </c>
      <c r="D13" s="59">
        <v>44741000</v>
      </c>
      <c r="E13" s="60">
        <v>44741000</v>
      </c>
      <c r="F13" s="60">
        <v>0</v>
      </c>
      <c r="G13" s="60">
        <v>0</v>
      </c>
      <c r="H13" s="60">
        <v>1753314</v>
      </c>
      <c r="I13" s="60">
        <v>1753314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1753314</v>
      </c>
      <c r="W13" s="60">
        <v>11185250</v>
      </c>
      <c r="X13" s="60">
        <v>-9431936</v>
      </c>
      <c r="Y13" s="61">
        <v>-84.32</v>
      </c>
      <c r="Z13" s="62">
        <v>44741000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9207236</v>
      </c>
      <c r="C15" s="19">
        <v>0</v>
      </c>
      <c r="D15" s="59">
        <v>13660000</v>
      </c>
      <c r="E15" s="60">
        <v>13660000</v>
      </c>
      <c r="F15" s="60">
        <v>0</v>
      </c>
      <c r="G15" s="60">
        <v>586641</v>
      </c>
      <c r="H15" s="60">
        <v>0</v>
      </c>
      <c r="I15" s="60">
        <v>586641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586641</v>
      </c>
      <c r="W15" s="60">
        <v>3415000</v>
      </c>
      <c r="X15" s="60">
        <v>-2828359</v>
      </c>
      <c r="Y15" s="61">
        <v>-82.82</v>
      </c>
      <c r="Z15" s="62">
        <v>13660000</v>
      </c>
    </row>
    <row r="16" spans="1:26" ht="13.5">
      <c r="A16" s="69" t="s">
        <v>42</v>
      </c>
      <c r="B16" s="19">
        <v>0</v>
      </c>
      <c r="C16" s="19">
        <v>0</v>
      </c>
      <c r="D16" s="59">
        <v>4000000</v>
      </c>
      <c r="E16" s="60">
        <v>4000000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1000000</v>
      </c>
      <c r="X16" s="60">
        <v>-1000000</v>
      </c>
      <c r="Y16" s="61">
        <v>-100</v>
      </c>
      <c r="Z16" s="62">
        <v>4000000</v>
      </c>
    </row>
    <row r="17" spans="1:26" ht="13.5">
      <c r="A17" s="58" t="s">
        <v>43</v>
      </c>
      <c r="B17" s="19">
        <v>60588017</v>
      </c>
      <c r="C17" s="19">
        <v>0</v>
      </c>
      <c r="D17" s="59">
        <v>55063075</v>
      </c>
      <c r="E17" s="60">
        <v>55063075</v>
      </c>
      <c r="F17" s="60">
        <v>3349626</v>
      </c>
      <c r="G17" s="60">
        <v>2715714</v>
      </c>
      <c r="H17" s="60">
        <v>4717543</v>
      </c>
      <c r="I17" s="60">
        <v>10782883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10782883</v>
      </c>
      <c r="W17" s="60">
        <v>13765769</v>
      </c>
      <c r="X17" s="60">
        <v>-2982886</v>
      </c>
      <c r="Y17" s="61">
        <v>-21.67</v>
      </c>
      <c r="Z17" s="62">
        <v>55063075</v>
      </c>
    </row>
    <row r="18" spans="1:26" ht="13.5">
      <c r="A18" s="70" t="s">
        <v>44</v>
      </c>
      <c r="B18" s="71">
        <f>SUM(B11:B17)</f>
        <v>184526860</v>
      </c>
      <c r="C18" s="71">
        <f>SUM(C11:C17)</f>
        <v>0</v>
      </c>
      <c r="D18" s="72">
        <f aca="true" t="shared" si="1" ref="D18:Z18">SUM(D11:D17)</f>
        <v>208429546</v>
      </c>
      <c r="E18" s="73">
        <f t="shared" si="1"/>
        <v>208429546</v>
      </c>
      <c r="F18" s="73">
        <f t="shared" si="1"/>
        <v>9652222</v>
      </c>
      <c r="G18" s="73">
        <f t="shared" si="1"/>
        <v>10264419</v>
      </c>
      <c r="H18" s="73">
        <f t="shared" si="1"/>
        <v>13617544</v>
      </c>
      <c r="I18" s="73">
        <f t="shared" si="1"/>
        <v>33534185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33534185</v>
      </c>
      <c r="W18" s="73">
        <f t="shared" si="1"/>
        <v>52107387</v>
      </c>
      <c r="X18" s="73">
        <f t="shared" si="1"/>
        <v>-18573202</v>
      </c>
      <c r="Y18" s="67">
        <f>+IF(W18&lt;&gt;0,(X18/W18)*100,0)</f>
        <v>-35.64408631735842</v>
      </c>
      <c r="Z18" s="74">
        <f t="shared" si="1"/>
        <v>208429546</v>
      </c>
    </row>
    <row r="19" spans="1:26" ht="13.5">
      <c r="A19" s="70" t="s">
        <v>45</v>
      </c>
      <c r="B19" s="75">
        <f>+B10-B18</f>
        <v>-537664</v>
      </c>
      <c r="C19" s="75">
        <f>+C10-C18</f>
        <v>0</v>
      </c>
      <c r="D19" s="76">
        <f aca="true" t="shared" si="2" ref="D19:Z19">+D10-D18</f>
        <v>-35333272</v>
      </c>
      <c r="E19" s="77">
        <f t="shared" si="2"/>
        <v>-35333272</v>
      </c>
      <c r="F19" s="77">
        <f t="shared" si="2"/>
        <v>49578935</v>
      </c>
      <c r="G19" s="77">
        <f t="shared" si="2"/>
        <v>-8305568</v>
      </c>
      <c r="H19" s="77">
        <f t="shared" si="2"/>
        <v>-10872972</v>
      </c>
      <c r="I19" s="77">
        <f t="shared" si="2"/>
        <v>30400395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30400395</v>
      </c>
      <c r="W19" s="77">
        <f>IF(E10=E18,0,W10-W18)</f>
        <v>-8833318</v>
      </c>
      <c r="X19" s="77">
        <f t="shared" si="2"/>
        <v>39233713</v>
      </c>
      <c r="Y19" s="78">
        <f>+IF(W19&lt;&gt;0,(X19/W19)*100,0)</f>
        <v>-444.1560124972292</v>
      </c>
      <c r="Z19" s="79">
        <f t="shared" si="2"/>
        <v>-35333272</v>
      </c>
    </row>
    <row r="20" spans="1:26" ht="13.5">
      <c r="A20" s="58" t="s">
        <v>46</v>
      </c>
      <c r="B20" s="19">
        <v>0</v>
      </c>
      <c r="C20" s="19">
        <v>0</v>
      </c>
      <c r="D20" s="59">
        <v>68566000</v>
      </c>
      <c r="E20" s="60">
        <v>68566000</v>
      </c>
      <c r="F20" s="60">
        <v>30135000</v>
      </c>
      <c r="G20" s="60">
        <v>5000000</v>
      </c>
      <c r="H20" s="60">
        <v>0</v>
      </c>
      <c r="I20" s="60">
        <v>35135000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35135000</v>
      </c>
      <c r="W20" s="60">
        <v>17141500</v>
      </c>
      <c r="X20" s="60">
        <v>17993500</v>
      </c>
      <c r="Y20" s="61">
        <v>104.97</v>
      </c>
      <c r="Z20" s="62">
        <v>68566000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-537664</v>
      </c>
      <c r="C22" s="86">
        <f>SUM(C19:C21)</f>
        <v>0</v>
      </c>
      <c r="D22" s="87">
        <f aca="true" t="shared" si="3" ref="D22:Z22">SUM(D19:D21)</f>
        <v>33232728</v>
      </c>
      <c r="E22" s="88">
        <f t="shared" si="3"/>
        <v>33232728</v>
      </c>
      <c r="F22" s="88">
        <f t="shared" si="3"/>
        <v>79713935</v>
      </c>
      <c r="G22" s="88">
        <f t="shared" si="3"/>
        <v>-3305568</v>
      </c>
      <c r="H22" s="88">
        <f t="shared" si="3"/>
        <v>-10872972</v>
      </c>
      <c r="I22" s="88">
        <f t="shared" si="3"/>
        <v>65535395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65535395</v>
      </c>
      <c r="W22" s="88">
        <f t="shared" si="3"/>
        <v>8308182</v>
      </c>
      <c r="X22" s="88">
        <f t="shared" si="3"/>
        <v>57227213</v>
      </c>
      <c r="Y22" s="89">
        <f>+IF(W22&lt;&gt;0,(X22/W22)*100,0)</f>
        <v>688.8054811509907</v>
      </c>
      <c r="Z22" s="90">
        <f t="shared" si="3"/>
        <v>33232728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-537664</v>
      </c>
      <c r="C24" s="75">
        <f>SUM(C22:C23)</f>
        <v>0</v>
      </c>
      <c r="D24" s="76">
        <f aca="true" t="shared" si="4" ref="D24:Z24">SUM(D22:D23)</f>
        <v>33232728</v>
      </c>
      <c r="E24" s="77">
        <f t="shared" si="4"/>
        <v>33232728</v>
      </c>
      <c r="F24" s="77">
        <f t="shared" si="4"/>
        <v>79713935</v>
      </c>
      <c r="G24" s="77">
        <f t="shared" si="4"/>
        <v>-3305568</v>
      </c>
      <c r="H24" s="77">
        <f t="shared" si="4"/>
        <v>-10872972</v>
      </c>
      <c r="I24" s="77">
        <f t="shared" si="4"/>
        <v>65535395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65535395</v>
      </c>
      <c r="W24" s="77">
        <f t="shared" si="4"/>
        <v>8308182</v>
      </c>
      <c r="X24" s="77">
        <f t="shared" si="4"/>
        <v>57227213</v>
      </c>
      <c r="Y24" s="78">
        <f>+IF(W24&lt;&gt;0,(X24/W24)*100,0)</f>
        <v>688.8054811509907</v>
      </c>
      <c r="Z24" s="79">
        <f t="shared" si="4"/>
        <v>33232728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78897829</v>
      </c>
      <c r="E27" s="100">
        <v>78897829</v>
      </c>
      <c r="F27" s="100">
        <v>3586104</v>
      </c>
      <c r="G27" s="100">
        <v>6607031</v>
      </c>
      <c r="H27" s="100">
        <v>2701243</v>
      </c>
      <c r="I27" s="100">
        <v>12894378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12894378</v>
      </c>
      <c r="W27" s="100">
        <v>19724457</v>
      </c>
      <c r="X27" s="100">
        <v>-6830079</v>
      </c>
      <c r="Y27" s="101">
        <v>-34.63</v>
      </c>
      <c r="Z27" s="102">
        <v>78897829</v>
      </c>
    </row>
    <row r="28" spans="1:26" ht="13.5">
      <c r="A28" s="103" t="s">
        <v>46</v>
      </c>
      <c r="B28" s="19">
        <v>0</v>
      </c>
      <c r="C28" s="19">
        <v>0</v>
      </c>
      <c r="D28" s="59">
        <v>78897829</v>
      </c>
      <c r="E28" s="60">
        <v>78897829</v>
      </c>
      <c r="F28" s="60">
        <v>3586104</v>
      </c>
      <c r="G28" s="60">
        <v>6607031</v>
      </c>
      <c r="H28" s="60">
        <v>2701243</v>
      </c>
      <c r="I28" s="60">
        <v>12894378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12894378</v>
      </c>
      <c r="W28" s="60">
        <v>19724457</v>
      </c>
      <c r="X28" s="60">
        <v>-6830079</v>
      </c>
      <c r="Y28" s="61">
        <v>-34.63</v>
      </c>
      <c r="Z28" s="62">
        <v>78897829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78897829</v>
      </c>
      <c r="E32" s="100">
        <f t="shared" si="5"/>
        <v>78897829</v>
      </c>
      <c r="F32" s="100">
        <f t="shared" si="5"/>
        <v>3586104</v>
      </c>
      <c r="G32" s="100">
        <f t="shared" si="5"/>
        <v>6607031</v>
      </c>
      <c r="H32" s="100">
        <f t="shared" si="5"/>
        <v>2701243</v>
      </c>
      <c r="I32" s="100">
        <f t="shared" si="5"/>
        <v>12894378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12894378</v>
      </c>
      <c r="W32" s="100">
        <f t="shared" si="5"/>
        <v>19724457</v>
      </c>
      <c r="X32" s="100">
        <f t="shared" si="5"/>
        <v>-6830079</v>
      </c>
      <c r="Y32" s="101">
        <f>+IF(W32&lt;&gt;0,(X32/W32)*100,0)</f>
        <v>-34.62746274840418</v>
      </c>
      <c r="Z32" s="102">
        <f t="shared" si="5"/>
        <v>78897829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86255578</v>
      </c>
      <c r="C35" s="19">
        <v>0</v>
      </c>
      <c r="D35" s="59">
        <v>7882262</v>
      </c>
      <c r="E35" s="60">
        <v>7882262</v>
      </c>
      <c r="F35" s="60">
        <v>162068287</v>
      </c>
      <c r="G35" s="60">
        <v>108686397</v>
      </c>
      <c r="H35" s="60">
        <v>147421347</v>
      </c>
      <c r="I35" s="60">
        <v>147421347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147421347</v>
      </c>
      <c r="W35" s="60">
        <v>1970566</v>
      </c>
      <c r="X35" s="60">
        <v>145450781</v>
      </c>
      <c r="Y35" s="61">
        <v>7381.17</v>
      </c>
      <c r="Z35" s="62">
        <v>7882262</v>
      </c>
    </row>
    <row r="36" spans="1:26" ht="13.5">
      <c r="A36" s="58" t="s">
        <v>57</v>
      </c>
      <c r="B36" s="19">
        <v>250942631</v>
      </c>
      <c r="C36" s="19">
        <v>0</v>
      </c>
      <c r="D36" s="59">
        <v>364173938</v>
      </c>
      <c r="E36" s="60">
        <v>364173938</v>
      </c>
      <c r="F36" s="60">
        <v>238690687</v>
      </c>
      <c r="G36" s="60">
        <v>250926893</v>
      </c>
      <c r="H36" s="60">
        <v>257305979</v>
      </c>
      <c r="I36" s="60">
        <v>257305979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257305979</v>
      </c>
      <c r="W36" s="60">
        <v>91043485</v>
      </c>
      <c r="X36" s="60">
        <v>166262494</v>
      </c>
      <c r="Y36" s="61">
        <v>182.62</v>
      </c>
      <c r="Z36" s="62">
        <v>364173938</v>
      </c>
    </row>
    <row r="37" spans="1:26" ht="13.5">
      <c r="A37" s="58" t="s">
        <v>58</v>
      </c>
      <c r="B37" s="19">
        <v>20135751</v>
      </c>
      <c r="C37" s="19">
        <v>0</v>
      </c>
      <c r="D37" s="59">
        <v>0</v>
      </c>
      <c r="E37" s="60">
        <v>0</v>
      </c>
      <c r="F37" s="60">
        <v>34598986</v>
      </c>
      <c r="G37" s="60">
        <v>9152116</v>
      </c>
      <c r="H37" s="60">
        <v>37821705</v>
      </c>
      <c r="I37" s="60">
        <v>37821705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37821705</v>
      </c>
      <c r="W37" s="60">
        <v>0</v>
      </c>
      <c r="X37" s="60">
        <v>37821705</v>
      </c>
      <c r="Y37" s="61">
        <v>0</v>
      </c>
      <c r="Z37" s="62">
        <v>0</v>
      </c>
    </row>
    <row r="38" spans="1:26" ht="13.5">
      <c r="A38" s="58" t="s">
        <v>59</v>
      </c>
      <c r="B38" s="19">
        <v>1075286</v>
      </c>
      <c r="C38" s="19">
        <v>0</v>
      </c>
      <c r="D38" s="59">
        <v>191471</v>
      </c>
      <c r="E38" s="60">
        <v>191471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47868</v>
      </c>
      <c r="X38" s="60">
        <v>-47868</v>
      </c>
      <c r="Y38" s="61">
        <v>-100</v>
      </c>
      <c r="Z38" s="62">
        <v>191471</v>
      </c>
    </row>
    <row r="39" spans="1:26" ht="13.5">
      <c r="A39" s="58" t="s">
        <v>60</v>
      </c>
      <c r="B39" s="19">
        <v>315987172</v>
      </c>
      <c r="C39" s="19">
        <v>0</v>
      </c>
      <c r="D39" s="59">
        <v>371864729</v>
      </c>
      <c r="E39" s="60">
        <v>371864729</v>
      </c>
      <c r="F39" s="60">
        <v>366159988</v>
      </c>
      <c r="G39" s="60">
        <v>350461174</v>
      </c>
      <c r="H39" s="60">
        <v>366905621</v>
      </c>
      <c r="I39" s="60">
        <v>366905621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366905621</v>
      </c>
      <c r="W39" s="60">
        <v>92966182</v>
      </c>
      <c r="X39" s="60">
        <v>273939439</v>
      </c>
      <c r="Y39" s="61">
        <v>294.67</v>
      </c>
      <c r="Z39" s="62">
        <v>371864729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30270326</v>
      </c>
      <c r="C42" s="19">
        <v>0</v>
      </c>
      <c r="D42" s="59">
        <v>81473803</v>
      </c>
      <c r="E42" s="60">
        <v>81473803</v>
      </c>
      <c r="F42" s="60">
        <v>79713935</v>
      </c>
      <c r="G42" s="60">
        <v>-3305568</v>
      </c>
      <c r="H42" s="60">
        <v>-10921393</v>
      </c>
      <c r="I42" s="60">
        <v>65486974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65486974</v>
      </c>
      <c r="W42" s="60">
        <v>38272852</v>
      </c>
      <c r="X42" s="60">
        <v>27214122</v>
      </c>
      <c r="Y42" s="61">
        <v>71.11</v>
      </c>
      <c r="Z42" s="62">
        <v>81473803</v>
      </c>
    </row>
    <row r="43" spans="1:26" ht="13.5">
      <c r="A43" s="58" t="s">
        <v>63</v>
      </c>
      <c r="B43" s="19">
        <v>-31381259</v>
      </c>
      <c r="C43" s="19">
        <v>0</v>
      </c>
      <c r="D43" s="59">
        <v>-78897996</v>
      </c>
      <c r="E43" s="60">
        <v>-78897996</v>
      </c>
      <c r="F43" s="60">
        <v>-3586104</v>
      </c>
      <c r="G43" s="60">
        <v>-6607031</v>
      </c>
      <c r="H43" s="60">
        <v>-4502977</v>
      </c>
      <c r="I43" s="60">
        <v>-14696112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-14696112</v>
      </c>
      <c r="W43" s="60">
        <v>-19724499</v>
      </c>
      <c r="X43" s="60">
        <v>5028387</v>
      </c>
      <c r="Y43" s="61">
        <v>-25.49</v>
      </c>
      <c r="Z43" s="62">
        <v>-78897996</v>
      </c>
    </row>
    <row r="44" spans="1:26" ht="13.5">
      <c r="A44" s="58" t="s">
        <v>64</v>
      </c>
      <c r="B44" s="19">
        <v>5355497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13681274</v>
      </c>
      <c r="C45" s="22">
        <v>0</v>
      </c>
      <c r="D45" s="99">
        <v>14577653</v>
      </c>
      <c r="E45" s="100">
        <v>14577653</v>
      </c>
      <c r="F45" s="100">
        <v>89809105</v>
      </c>
      <c r="G45" s="100">
        <v>79896506</v>
      </c>
      <c r="H45" s="100">
        <v>64472136</v>
      </c>
      <c r="I45" s="100">
        <v>64472136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64472136</v>
      </c>
      <c r="W45" s="100">
        <v>30550199</v>
      </c>
      <c r="X45" s="100">
        <v>33921937</v>
      </c>
      <c r="Y45" s="101">
        <v>111.04</v>
      </c>
      <c r="Z45" s="102">
        <v>14577653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-26786</v>
      </c>
      <c r="C49" s="52">
        <v>0</v>
      </c>
      <c r="D49" s="129">
        <v>-696640</v>
      </c>
      <c r="E49" s="54">
        <v>84249</v>
      </c>
      <c r="F49" s="54">
        <v>0</v>
      </c>
      <c r="G49" s="54">
        <v>0</v>
      </c>
      <c r="H49" s="54">
        <v>0</v>
      </c>
      <c r="I49" s="54">
        <v>83387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9494266</v>
      </c>
      <c r="W49" s="54">
        <v>0</v>
      </c>
      <c r="X49" s="54">
        <v>0</v>
      </c>
      <c r="Y49" s="54">
        <v>0</v>
      </c>
      <c r="Z49" s="130">
        <v>8938476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5020179</v>
      </c>
      <c r="C51" s="52">
        <v>0</v>
      </c>
      <c r="D51" s="129">
        <v>-6895116</v>
      </c>
      <c r="E51" s="54">
        <v>1941247</v>
      </c>
      <c r="F51" s="54">
        <v>0</v>
      </c>
      <c r="G51" s="54">
        <v>0</v>
      </c>
      <c r="H51" s="54">
        <v>0</v>
      </c>
      <c r="I51" s="54">
        <v>-866006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-139817</v>
      </c>
      <c r="W51" s="54">
        <v>-227778</v>
      </c>
      <c r="X51" s="54">
        <v>-879072</v>
      </c>
      <c r="Y51" s="54">
        <v>-15666879</v>
      </c>
      <c r="Z51" s="130">
        <v>-17713242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100.00021282165332</v>
      </c>
      <c r="E58" s="7">
        <f t="shared" si="6"/>
        <v>100.00021282165332</v>
      </c>
      <c r="F58" s="7">
        <f t="shared" si="6"/>
        <v>100</v>
      </c>
      <c r="G58" s="7">
        <f t="shared" si="6"/>
        <v>100</v>
      </c>
      <c r="H58" s="7">
        <f t="shared" si="6"/>
        <v>96.16229895774366</v>
      </c>
      <c r="I58" s="7">
        <f t="shared" si="6"/>
        <v>98.73744289736315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98.73744289736315</v>
      </c>
      <c r="W58" s="7">
        <f t="shared" si="6"/>
        <v>100.00014188100157</v>
      </c>
      <c r="X58" s="7">
        <f t="shared" si="6"/>
        <v>0</v>
      </c>
      <c r="Y58" s="7">
        <f t="shared" si="6"/>
        <v>0</v>
      </c>
      <c r="Z58" s="8">
        <f t="shared" si="6"/>
        <v>100.00021282165332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100.00007635738616</v>
      </c>
      <c r="E59" s="10">
        <f t="shared" si="7"/>
        <v>100.00007635738616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100.00007635738616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100.002</v>
      </c>
      <c r="E60" s="13">
        <f t="shared" si="7"/>
        <v>100.002</v>
      </c>
      <c r="F60" s="13">
        <f t="shared" si="7"/>
        <v>100</v>
      </c>
      <c r="G60" s="13">
        <f t="shared" si="7"/>
        <v>100</v>
      </c>
      <c r="H60" s="13">
        <f t="shared" si="7"/>
        <v>0</v>
      </c>
      <c r="I60" s="13">
        <f t="shared" si="7"/>
        <v>87.02212713248127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87.02212713248127</v>
      </c>
      <c r="W60" s="13">
        <f t="shared" si="7"/>
        <v>100.002</v>
      </c>
      <c r="X60" s="13">
        <f t="shared" si="7"/>
        <v>0</v>
      </c>
      <c r="Y60" s="13">
        <f t="shared" si="7"/>
        <v>0</v>
      </c>
      <c r="Z60" s="14">
        <f t="shared" si="7"/>
        <v>100.002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4330102</v>
      </c>
      <c r="C67" s="24"/>
      <c r="D67" s="25">
        <v>2819262</v>
      </c>
      <c r="E67" s="26">
        <v>2819262</v>
      </c>
      <c r="F67" s="26">
        <v>54899</v>
      </c>
      <c r="G67" s="26">
        <v>67605</v>
      </c>
      <c r="H67" s="26">
        <v>60062</v>
      </c>
      <c r="I67" s="26">
        <v>182566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182566</v>
      </c>
      <c r="W67" s="26">
        <v>704816</v>
      </c>
      <c r="X67" s="26"/>
      <c r="Y67" s="25"/>
      <c r="Z67" s="27">
        <v>2819262</v>
      </c>
    </row>
    <row r="68" spans="1:26" ht="13.5" hidden="1">
      <c r="A68" s="37" t="s">
        <v>31</v>
      </c>
      <c r="B68" s="19">
        <v>4162316</v>
      </c>
      <c r="C68" s="19"/>
      <c r="D68" s="20">
        <v>2619262</v>
      </c>
      <c r="E68" s="21">
        <v>2619262</v>
      </c>
      <c r="F68" s="21">
        <v>46356</v>
      </c>
      <c r="G68" s="21">
        <v>60692</v>
      </c>
      <c r="H68" s="21">
        <v>57757</v>
      </c>
      <c r="I68" s="21">
        <v>164805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164805</v>
      </c>
      <c r="W68" s="21">
        <v>654816</v>
      </c>
      <c r="X68" s="21"/>
      <c r="Y68" s="20"/>
      <c r="Z68" s="23">
        <v>2619262</v>
      </c>
    </row>
    <row r="69" spans="1:26" ht="13.5" hidden="1">
      <c r="A69" s="38" t="s">
        <v>32</v>
      </c>
      <c r="B69" s="19">
        <v>167786</v>
      </c>
      <c r="C69" s="19"/>
      <c r="D69" s="20">
        <v>200000</v>
      </c>
      <c r="E69" s="21">
        <v>200000</v>
      </c>
      <c r="F69" s="21">
        <v>8543</v>
      </c>
      <c r="G69" s="21">
        <v>6913</v>
      </c>
      <c r="H69" s="21">
        <v>2305</v>
      </c>
      <c r="I69" s="21">
        <v>17761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17761</v>
      </c>
      <c r="W69" s="21">
        <v>50000</v>
      </c>
      <c r="X69" s="21"/>
      <c r="Y69" s="20"/>
      <c r="Z69" s="23">
        <v>200000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167786</v>
      </c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>
        <v>200000</v>
      </c>
      <c r="E74" s="21">
        <v>200000</v>
      </c>
      <c r="F74" s="21">
        <v>8543</v>
      </c>
      <c r="G74" s="21">
        <v>6913</v>
      </c>
      <c r="H74" s="21">
        <v>2305</v>
      </c>
      <c r="I74" s="21">
        <v>17761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17761</v>
      </c>
      <c r="W74" s="21">
        <v>50000</v>
      </c>
      <c r="X74" s="21"/>
      <c r="Y74" s="20"/>
      <c r="Z74" s="23">
        <v>200000</v>
      </c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4330102</v>
      </c>
      <c r="C76" s="32"/>
      <c r="D76" s="33">
        <v>2819268</v>
      </c>
      <c r="E76" s="34">
        <v>2819268</v>
      </c>
      <c r="F76" s="34">
        <v>54899</v>
      </c>
      <c r="G76" s="34">
        <v>67605</v>
      </c>
      <c r="H76" s="34">
        <v>57757</v>
      </c>
      <c r="I76" s="34">
        <v>180261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180261</v>
      </c>
      <c r="W76" s="34">
        <v>704817</v>
      </c>
      <c r="X76" s="34"/>
      <c r="Y76" s="33"/>
      <c r="Z76" s="35">
        <v>2819268</v>
      </c>
    </row>
    <row r="77" spans="1:26" ht="13.5" hidden="1">
      <c r="A77" s="37" t="s">
        <v>31</v>
      </c>
      <c r="B77" s="19">
        <v>4162316</v>
      </c>
      <c r="C77" s="19"/>
      <c r="D77" s="20">
        <v>2619264</v>
      </c>
      <c r="E77" s="21">
        <v>2619264</v>
      </c>
      <c r="F77" s="21">
        <v>46356</v>
      </c>
      <c r="G77" s="21">
        <v>60692</v>
      </c>
      <c r="H77" s="21">
        <v>57757</v>
      </c>
      <c r="I77" s="21">
        <v>164805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164805</v>
      </c>
      <c r="W77" s="21">
        <v>654816</v>
      </c>
      <c r="X77" s="21"/>
      <c r="Y77" s="20"/>
      <c r="Z77" s="23">
        <v>2619264</v>
      </c>
    </row>
    <row r="78" spans="1:26" ht="13.5" hidden="1">
      <c r="A78" s="38" t="s">
        <v>32</v>
      </c>
      <c r="B78" s="19">
        <v>167786</v>
      </c>
      <c r="C78" s="19"/>
      <c r="D78" s="20">
        <v>200004</v>
      </c>
      <c r="E78" s="21">
        <v>200004</v>
      </c>
      <c r="F78" s="21">
        <v>8543</v>
      </c>
      <c r="G78" s="21">
        <v>6913</v>
      </c>
      <c r="H78" s="21"/>
      <c r="I78" s="21">
        <v>15456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15456</v>
      </c>
      <c r="W78" s="21">
        <v>50001</v>
      </c>
      <c r="X78" s="21"/>
      <c r="Y78" s="20"/>
      <c r="Z78" s="23">
        <v>200004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167786</v>
      </c>
      <c r="C82" s="19"/>
      <c r="D82" s="20">
        <v>200004</v>
      </c>
      <c r="E82" s="21">
        <v>200004</v>
      </c>
      <c r="F82" s="21">
        <v>8543</v>
      </c>
      <c r="G82" s="21">
        <v>6913</v>
      </c>
      <c r="H82" s="21"/>
      <c r="I82" s="21">
        <v>15456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15456</v>
      </c>
      <c r="W82" s="21">
        <v>50001</v>
      </c>
      <c r="X82" s="21"/>
      <c r="Y82" s="20"/>
      <c r="Z82" s="23">
        <v>200004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161511</v>
      </c>
      <c r="H5" s="356">
        <f t="shared" si="0"/>
        <v>586641</v>
      </c>
      <c r="I5" s="356">
        <f t="shared" si="0"/>
        <v>1487250</v>
      </c>
      <c r="J5" s="358">
        <f t="shared" si="0"/>
        <v>2235402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2235402</v>
      </c>
      <c r="X5" s="356">
        <f t="shared" si="0"/>
        <v>0</v>
      </c>
      <c r="Y5" s="358">
        <f t="shared" si="0"/>
        <v>2235402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112368</v>
      </c>
      <c r="H6" s="60">
        <f t="shared" si="1"/>
        <v>586641</v>
      </c>
      <c r="I6" s="60">
        <f t="shared" si="1"/>
        <v>1405279</v>
      </c>
      <c r="J6" s="59">
        <f t="shared" si="1"/>
        <v>2104288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2104288</v>
      </c>
      <c r="X6" s="60">
        <f t="shared" si="1"/>
        <v>0</v>
      </c>
      <c r="Y6" s="59">
        <f t="shared" si="1"/>
        <v>2104288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>
        <v>112368</v>
      </c>
      <c r="H7" s="60">
        <v>586641</v>
      </c>
      <c r="I7" s="60">
        <v>1405279</v>
      </c>
      <c r="J7" s="59">
        <v>2104288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2104288</v>
      </c>
      <c r="X7" s="60"/>
      <c r="Y7" s="59">
        <v>2104288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49143</v>
      </c>
      <c r="H8" s="60">
        <f t="shared" si="2"/>
        <v>0</v>
      </c>
      <c r="I8" s="60">
        <f t="shared" si="2"/>
        <v>33551</v>
      </c>
      <c r="J8" s="59">
        <f t="shared" si="2"/>
        <v>82694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82694</v>
      </c>
      <c r="X8" s="60">
        <f t="shared" si="2"/>
        <v>0</v>
      </c>
      <c r="Y8" s="59">
        <f t="shared" si="2"/>
        <v>82694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>
        <v>49143</v>
      </c>
      <c r="H9" s="60"/>
      <c r="I9" s="60">
        <v>33551</v>
      </c>
      <c r="J9" s="59">
        <v>82694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82694</v>
      </c>
      <c r="X9" s="60"/>
      <c r="Y9" s="59">
        <v>82694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48420</v>
      </c>
      <c r="J13" s="342">
        <f t="shared" si="4"/>
        <v>48420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48420</v>
      </c>
      <c r="X13" s="275">
        <f t="shared" si="4"/>
        <v>0</v>
      </c>
      <c r="Y13" s="342">
        <f t="shared" si="4"/>
        <v>48420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>
        <v>48420</v>
      </c>
      <c r="J14" s="59">
        <v>48420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48420</v>
      </c>
      <c r="X14" s="60"/>
      <c r="Y14" s="59">
        <v>48420</v>
      </c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56123</v>
      </c>
      <c r="I40" s="343">
        <f t="shared" si="9"/>
        <v>314484</v>
      </c>
      <c r="J40" s="345">
        <f t="shared" si="9"/>
        <v>370607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370607</v>
      </c>
      <c r="X40" s="343">
        <f t="shared" si="9"/>
        <v>0</v>
      </c>
      <c r="Y40" s="345">
        <f t="shared" si="9"/>
        <v>370607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>
        <v>602</v>
      </c>
      <c r="I44" s="54">
        <v>5750</v>
      </c>
      <c r="J44" s="53">
        <v>6352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6352</v>
      </c>
      <c r="X44" s="54"/>
      <c r="Y44" s="53">
        <v>6352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>
        <v>55521</v>
      </c>
      <c r="I47" s="54"/>
      <c r="J47" s="53">
        <v>55521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55521</v>
      </c>
      <c r="X47" s="54"/>
      <c r="Y47" s="53">
        <v>55521</v>
      </c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>
        <v>308734</v>
      </c>
      <c r="J48" s="53">
        <v>308734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308734</v>
      </c>
      <c r="X48" s="54"/>
      <c r="Y48" s="53">
        <v>308734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161511</v>
      </c>
      <c r="H60" s="219">
        <f t="shared" si="14"/>
        <v>642764</v>
      </c>
      <c r="I60" s="219">
        <f t="shared" si="14"/>
        <v>1801734</v>
      </c>
      <c r="J60" s="264">
        <f t="shared" si="14"/>
        <v>2606009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2606009</v>
      </c>
      <c r="X60" s="219">
        <f t="shared" si="14"/>
        <v>0</v>
      </c>
      <c r="Y60" s="264">
        <f t="shared" si="14"/>
        <v>2606009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183544616</v>
      </c>
      <c r="D5" s="153">
        <f>SUM(D6:D8)</f>
        <v>0</v>
      </c>
      <c r="E5" s="154">
        <f t="shared" si="0"/>
        <v>169571274</v>
      </c>
      <c r="F5" s="100">
        <f t="shared" si="0"/>
        <v>169571274</v>
      </c>
      <c r="G5" s="100">
        <f t="shared" si="0"/>
        <v>59117914</v>
      </c>
      <c r="H5" s="100">
        <f t="shared" si="0"/>
        <v>1329435</v>
      </c>
      <c r="I5" s="100">
        <f t="shared" si="0"/>
        <v>2583373</v>
      </c>
      <c r="J5" s="100">
        <f t="shared" si="0"/>
        <v>63030722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63030722</v>
      </c>
      <c r="X5" s="100">
        <f t="shared" si="0"/>
        <v>42392819</v>
      </c>
      <c r="Y5" s="100">
        <f t="shared" si="0"/>
        <v>20637903</v>
      </c>
      <c r="Z5" s="137">
        <f>+IF(X5&lt;&gt;0,+(Y5/X5)*100,0)</f>
        <v>48.68254456020016</v>
      </c>
      <c r="AA5" s="153">
        <f>SUM(AA6:AA8)</f>
        <v>169571274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183544616</v>
      </c>
      <c r="D7" s="157"/>
      <c r="E7" s="158">
        <v>169071274</v>
      </c>
      <c r="F7" s="159">
        <v>169071274</v>
      </c>
      <c r="G7" s="159">
        <v>59057869</v>
      </c>
      <c r="H7" s="159">
        <v>1276500</v>
      </c>
      <c r="I7" s="159">
        <v>2583373</v>
      </c>
      <c r="J7" s="159">
        <v>62917742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62917742</v>
      </c>
      <c r="X7" s="159">
        <v>42267819</v>
      </c>
      <c r="Y7" s="159">
        <v>20649923</v>
      </c>
      <c r="Z7" s="141">
        <v>48.85</v>
      </c>
      <c r="AA7" s="157">
        <v>169071274</v>
      </c>
    </row>
    <row r="8" spans="1:27" ht="13.5">
      <c r="A8" s="138" t="s">
        <v>77</v>
      </c>
      <c r="B8" s="136"/>
      <c r="C8" s="155"/>
      <c r="D8" s="155"/>
      <c r="E8" s="156">
        <v>500000</v>
      </c>
      <c r="F8" s="60">
        <v>500000</v>
      </c>
      <c r="G8" s="60">
        <v>60045</v>
      </c>
      <c r="H8" s="60">
        <v>52935</v>
      </c>
      <c r="I8" s="60"/>
      <c r="J8" s="60">
        <v>112980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112980</v>
      </c>
      <c r="X8" s="60">
        <v>125000</v>
      </c>
      <c r="Y8" s="60">
        <v>-12020</v>
      </c>
      <c r="Z8" s="140">
        <v>-9.62</v>
      </c>
      <c r="AA8" s="155">
        <v>500000</v>
      </c>
    </row>
    <row r="9" spans="1:27" ht="13.5">
      <c r="A9" s="135" t="s">
        <v>78</v>
      </c>
      <c r="B9" s="136"/>
      <c r="C9" s="153">
        <f aca="true" t="shared" si="1" ref="C9:Y9">SUM(C10:C14)</f>
        <v>276794</v>
      </c>
      <c r="D9" s="153">
        <f>SUM(D10:D14)</f>
        <v>0</v>
      </c>
      <c r="E9" s="154">
        <f t="shared" si="1"/>
        <v>3490000</v>
      </c>
      <c r="F9" s="100">
        <f t="shared" si="1"/>
        <v>3490000</v>
      </c>
      <c r="G9" s="100">
        <f t="shared" si="1"/>
        <v>104700</v>
      </c>
      <c r="H9" s="100">
        <f t="shared" si="1"/>
        <v>222003</v>
      </c>
      <c r="I9" s="100">
        <f t="shared" si="1"/>
        <v>158224</v>
      </c>
      <c r="J9" s="100">
        <f t="shared" si="1"/>
        <v>484927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484927</v>
      </c>
      <c r="X9" s="100">
        <f t="shared" si="1"/>
        <v>872500</v>
      </c>
      <c r="Y9" s="100">
        <f t="shared" si="1"/>
        <v>-387573</v>
      </c>
      <c r="Z9" s="137">
        <f>+IF(X9&lt;&gt;0,+(Y9/X9)*100,0)</f>
        <v>-44.42097421203439</v>
      </c>
      <c r="AA9" s="153">
        <f>SUM(AA10:AA14)</f>
        <v>3490000</v>
      </c>
    </row>
    <row r="10" spans="1:27" ht="13.5">
      <c r="A10" s="138" t="s">
        <v>79</v>
      </c>
      <c r="B10" s="136"/>
      <c r="C10" s="155"/>
      <c r="D10" s="155"/>
      <c r="E10" s="156">
        <v>3490000</v>
      </c>
      <c r="F10" s="60">
        <v>3490000</v>
      </c>
      <c r="G10" s="60"/>
      <c r="H10" s="60">
        <v>4180</v>
      </c>
      <c r="I10" s="60">
        <v>5142</v>
      </c>
      <c r="J10" s="60">
        <v>9322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9322</v>
      </c>
      <c r="X10" s="60">
        <v>872500</v>
      </c>
      <c r="Y10" s="60">
        <v>-863178</v>
      </c>
      <c r="Z10" s="140">
        <v>-98.93</v>
      </c>
      <c r="AA10" s="155">
        <v>3490000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276794</v>
      </c>
      <c r="D12" s="155"/>
      <c r="E12" s="156"/>
      <c r="F12" s="60"/>
      <c r="G12" s="60">
        <v>104700</v>
      </c>
      <c r="H12" s="60">
        <v>217823</v>
      </c>
      <c r="I12" s="60">
        <v>153082</v>
      </c>
      <c r="J12" s="60">
        <v>475605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475605</v>
      </c>
      <c r="X12" s="60"/>
      <c r="Y12" s="60">
        <v>475605</v>
      </c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68601000</v>
      </c>
      <c r="F15" s="100">
        <f t="shared" si="2"/>
        <v>68601000</v>
      </c>
      <c r="G15" s="100">
        <f t="shared" si="2"/>
        <v>30135000</v>
      </c>
      <c r="H15" s="100">
        <f t="shared" si="2"/>
        <v>5400500</v>
      </c>
      <c r="I15" s="100">
        <f t="shared" si="2"/>
        <v>670</v>
      </c>
      <c r="J15" s="100">
        <f t="shared" si="2"/>
        <v>35536170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35536170</v>
      </c>
      <c r="X15" s="100">
        <f t="shared" si="2"/>
        <v>17150250</v>
      </c>
      <c r="Y15" s="100">
        <f t="shared" si="2"/>
        <v>18385920</v>
      </c>
      <c r="Z15" s="137">
        <f>+IF(X15&lt;&gt;0,+(Y15/X15)*100,0)</f>
        <v>107.2049678576114</v>
      </c>
      <c r="AA15" s="153">
        <f>SUM(AA16:AA18)</f>
        <v>68601000</v>
      </c>
    </row>
    <row r="16" spans="1:27" ht="13.5">
      <c r="A16" s="138" t="s">
        <v>85</v>
      </c>
      <c r="B16" s="136"/>
      <c r="C16" s="155"/>
      <c r="D16" s="155"/>
      <c r="E16" s="156">
        <v>35000</v>
      </c>
      <c r="F16" s="60">
        <v>35000</v>
      </c>
      <c r="G16" s="60"/>
      <c r="H16" s="60">
        <v>500</v>
      </c>
      <c r="I16" s="60">
        <v>670</v>
      </c>
      <c r="J16" s="60">
        <v>1170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1170</v>
      </c>
      <c r="X16" s="60">
        <v>8750</v>
      </c>
      <c r="Y16" s="60">
        <v>-7580</v>
      </c>
      <c r="Z16" s="140">
        <v>-86.63</v>
      </c>
      <c r="AA16" s="155">
        <v>35000</v>
      </c>
    </row>
    <row r="17" spans="1:27" ht="13.5">
      <c r="A17" s="138" t="s">
        <v>86</v>
      </c>
      <c r="B17" s="136"/>
      <c r="C17" s="155"/>
      <c r="D17" s="155"/>
      <c r="E17" s="156">
        <v>68566000</v>
      </c>
      <c r="F17" s="60">
        <v>68566000</v>
      </c>
      <c r="G17" s="60">
        <v>30135000</v>
      </c>
      <c r="H17" s="60">
        <v>5400000</v>
      </c>
      <c r="I17" s="60"/>
      <c r="J17" s="60">
        <v>35535000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35535000</v>
      </c>
      <c r="X17" s="60">
        <v>17141500</v>
      </c>
      <c r="Y17" s="60">
        <v>18393500</v>
      </c>
      <c r="Z17" s="140">
        <v>107.3</v>
      </c>
      <c r="AA17" s="155">
        <v>68566000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167786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167786</v>
      </c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>
        <v>8543</v>
      </c>
      <c r="H24" s="100">
        <v>6913</v>
      </c>
      <c r="I24" s="100">
        <v>2305</v>
      </c>
      <c r="J24" s="100">
        <v>17761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17761</v>
      </c>
      <c r="X24" s="100"/>
      <c r="Y24" s="100">
        <v>17761</v>
      </c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183989196</v>
      </c>
      <c r="D25" s="168">
        <f>+D5+D9+D15+D19+D24</f>
        <v>0</v>
      </c>
      <c r="E25" s="169">
        <f t="shared" si="4"/>
        <v>241662274</v>
      </c>
      <c r="F25" s="73">
        <f t="shared" si="4"/>
        <v>241662274</v>
      </c>
      <c r="G25" s="73">
        <f t="shared" si="4"/>
        <v>89366157</v>
      </c>
      <c r="H25" s="73">
        <f t="shared" si="4"/>
        <v>6958851</v>
      </c>
      <c r="I25" s="73">
        <f t="shared" si="4"/>
        <v>2744572</v>
      </c>
      <c r="J25" s="73">
        <f t="shared" si="4"/>
        <v>99069580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99069580</v>
      </c>
      <c r="X25" s="73">
        <f t="shared" si="4"/>
        <v>60415569</v>
      </c>
      <c r="Y25" s="73">
        <f t="shared" si="4"/>
        <v>38654011</v>
      </c>
      <c r="Z25" s="170">
        <f>+IF(X25&lt;&gt;0,+(Y25/X25)*100,0)</f>
        <v>63.98021509985282</v>
      </c>
      <c r="AA25" s="168">
        <f>+AA5+AA9+AA15+AA19+AA24</f>
        <v>241662274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184526860</v>
      </c>
      <c r="D28" s="153">
        <f>SUM(D29:D31)</f>
        <v>0</v>
      </c>
      <c r="E28" s="154">
        <f t="shared" si="5"/>
        <v>136683724</v>
      </c>
      <c r="F28" s="100">
        <f t="shared" si="5"/>
        <v>136683724</v>
      </c>
      <c r="G28" s="100">
        <f t="shared" si="5"/>
        <v>6668414</v>
      </c>
      <c r="H28" s="100">
        <f t="shared" si="5"/>
        <v>6019558</v>
      </c>
      <c r="I28" s="100">
        <f t="shared" si="5"/>
        <v>7865081</v>
      </c>
      <c r="J28" s="100">
        <f t="shared" si="5"/>
        <v>20553053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20553053</v>
      </c>
      <c r="X28" s="100">
        <f t="shared" si="5"/>
        <v>34170932</v>
      </c>
      <c r="Y28" s="100">
        <f t="shared" si="5"/>
        <v>-13617879</v>
      </c>
      <c r="Z28" s="137">
        <f>+IF(X28&lt;&gt;0,+(Y28/X28)*100,0)</f>
        <v>-39.85223171554115</v>
      </c>
      <c r="AA28" s="153">
        <f>SUM(AA29:AA31)</f>
        <v>136683724</v>
      </c>
    </row>
    <row r="29" spans="1:27" ht="13.5">
      <c r="A29" s="138" t="s">
        <v>75</v>
      </c>
      <c r="B29" s="136"/>
      <c r="C29" s="155">
        <v>13718501</v>
      </c>
      <c r="D29" s="155"/>
      <c r="E29" s="156">
        <v>44413314</v>
      </c>
      <c r="F29" s="60">
        <v>44413314</v>
      </c>
      <c r="G29" s="60">
        <v>3369678</v>
      </c>
      <c r="H29" s="60">
        <v>4002879</v>
      </c>
      <c r="I29" s="60">
        <v>3187691</v>
      </c>
      <c r="J29" s="60">
        <v>10560248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10560248</v>
      </c>
      <c r="X29" s="60">
        <v>11103329</v>
      </c>
      <c r="Y29" s="60">
        <v>-543081</v>
      </c>
      <c r="Z29" s="140">
        <v>-4.89</v>
      </c>
      <c r="AA29" s="155">
        <v>44413314</v>
      </c>
    </row>
    <row r="30" spans="1:27" ht="13.5">
      <c r="A30" s="138" t="s">
        <v>76</v>
      </c>
      <c r="B30" s="136"/>
      <c r="C30" s="157">
        <v>109450783</v>
      </c>
      <c r="D30" s="157"/>
      <c r="E30" s="158">
        <v>72588934</v>
      </c>
      <c r="F30" s="159">
        <v>72588934</v>
      </c>
      <c r="G30" s="159">
        <v>1701769</v>
      </c>
      <c r="H30" s="159">
        <v>922643</v>
      </c>
      <c r="I30" s="159">
        <v>2419434</v>
      </c>
      <c r="J30" s="159">
        <v>5043846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5043846</v>
      </c>
      <c r="X30" s="159">
        <v>18147234</v>
      </c>
      <c r="Y30" s="159">
        <v>-13103388</v>
      </c>
      <c r="Z30" s="141">
        <v>-72.21</v>
      </c>
      <c r="AA30" s="157">
        <v>72588934</v>
      </c>
    </row>
    <row r="31" spans="1:27" ht="13.5">
      <c r="A31" s="138" t="s">
        <v>77</v>
      </c>
      <c r="B31" s="136"/>
      <c r="C31" s="155">
        <v>61357576</v>
      </c>
      <c r="D31" s="155"/>
      <c r="E31" s="156">
        <v>19681476</v>
      </c>
      <c r="F31" s="60">
        <v>19681476</v>
      </c>
      <c r="G31" s="60">
        <v>1596967</v>
      </c>
      <c r="H31" s="60">
        <v>1094036</v>
      </c>
      <c r="I31" s="60">
        <v>2257956</v>
      </c>
      <c r="J31" s="60">
        <v>4948959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4948959</v>
      </c>
      <c r="X31" s="60">
        <v>4920369</v>
      </c>
      <c r="Y31" s="60">
        <v>28590</v>
      </c>
      <c r="Z31" s="140">
        <v>0.58</v>
      </c>
      <c r="AA31" s="155">
        <v>19681476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36232079</v>
      </c>
      <c r="F32" s="100">
        <f t="shared" si="6"/>
        <v>36232079</v>
      </c>
      <c r="G32" s="100">
        <f t="shared" si="6"/>
        <v>1307875</v>
      </c>
      <c r="H32" s="100">
        <f t="shared" si="6"/>
        <v>2338884</v>
      </c>
      <c r="I32" s="100">
        <f t="shared" si="6"/>
        <v>2647296</v>
      </c>
      <c r="J32" s="100">
        <f t="shared" si="6"/>
        <v>6294055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6294055</v>
      </c>
      <c r="X32" s="100">
        <f t="shared" si="6"/>
        <v>9058020</v>
      </c>
      <c r="Y32" s="100">
        <f t="shared" si="6"/>
        <v>-2763965</v>
      </c>
      <c r="Z32" s="137">
        <f>+IF(X32&lt;&gt;0,+(Y32/X32)*100,0)</f>
        <v>-30.514008580241597</v>
      </c>
      <c r="AA32" s="153">
        <f>SUM(AA33:AA37)</f>
        <v>36232079</v>
      </c>
    </row>
    <row r="33" spans="1:27" ht="13.5">
      <c r="A33" s="138" t="s">
        <v>79</v>
      </c>
      <c r="B33" s="136"/>
      <c r="C33" s="155"/>
      <c r="D33" s="155"/>
      <c r="E33" s="156">
        <v>36232079</v>
      </c>
      <c r="F33" s="60">
        <v>36232079</v>
      </c>
      <c r="G33" s="60">
        <v>230765</v>
      </c>
      <c r="H33" s="60">
        <v>2335937</v>
      </c>
      <c r="I33" s="60">
        <v>1327116</v>
      </c>
      <c r="J33" s="60">
        <v>3893818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3893818</v>
      </c>
      <c r="X33" s="60">
        <v>9058020</v>
      </c>
      <c r="Y33" s="60">
        <v>-5164202</v>
      </c>
      <c r="Z33" s="140">
        <v>-57.01</v>
      </c>
      <c r="AA33" s="155">
        <v>36232079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>
        <v>1077110</v>
      </c>
      <c r="H35" s="60">
        <v>2947</v>
      </c>
      <c r="I35" s="60">
        <v>1222161</v>
      </c>
      <c r="J35" s="60">
        <v>2302218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2302218</v>
      </c>
      <c r="X35" s="60"/>
      <c r="Y35" s="60">
        <v>2302218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>
        <v>98019</v>
      </c>
      <c r="J36" s="60">
        <v>98019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98019</v>
      </c>
      <c r="X36" s="60"/>
      <c r="Y36" s="60">
        <v>98019</v>
      </c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35513743</v>
      </c>
      <c r="F38" s="100">
        <f t="shared" si="7"/>
        <v>35513743</v>
      </c>
      <c r="G38" s="100">
        <f t="shared" si="7"/>
        <v>1311131</v>
      </c>
      <c r="H38" s="100">
        <f t="shared" si="7"/>
        <v>1883537</v>
      </c>
      <c r="I38" s="100">
        <f t="shared" si="7"/>
        <v>2601712</v>
      </c>
      <c r="J38" s="100">
        <f t="shared" si="7"/>
        <v>5796380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5796380</v>
      </c>
      <c r="X38" s="100">
        <f t="shared" si="7"/>
        <v>8878436</v>
      </c>
      <c r="Y38" s="100">
        <f t="shared" si="7"/>
        <v>-3082056</v>
      </c>
      <c r="Z38" s="137">
        <f>+IF(X38&lt;&gt;0,+(Y38/X38)*100,0)</f>
        <v>-34.71395187170353</v>
      </c>
      <c r="AA38" s="153">
        <f>SUM(AA39:AA41)</f>
        <v>35513743</v>
      </c>
    </row>
    <row r="39" spans="1:27" ht="13.5">
      <c r="A39" s="138" t="s">
        <v>85</v>
      </c>
      <c r="B39" s="136"/>
      <c r="C39" s="155"/>
      <c r="D39" s="155"/>
      <c r="E39" s="156">
        <v>12239604</v>
      </c>
      <c r="F39" s="60">
        <v>12239604</v>
      </c>
      <c r="G39" s="60">
        <v>553373</v>
      </c>
      <c r="H39" s="60">
        <v>452639</v>
      </c>
      <c r="I39" s="60">
        <v>408979</v>
      </c>
      <c r="J39" s="60">
        <v>1414991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1414991</v>
      </c>
      <c r="X39" s="60">
        <v>3059901</v>
      </c>
      <c r="Y39" s="60">
        <v>-1644910</v>
      </c>
      <c r="Z39" s="140">
        <v>-53.76</v>
      </c>
      <c r="AA39" s="155">
        <v>12239604</v>
      </c>
    </row>
    <row r="40" spans="1:27" ht="13.5">
      <c r="A40" s="138" t="s">
        <v>86</v>
      </c>
      <c r="B40" s="136"/>
      <c r="C40" s="155"/>
      <c r="D40" s="155"/>
      <c r="E40" s="156">
        <v>23274139</v>
      </c>
      <c r="F40" s="60">
        <v>23274139</v>
      </c>
      <c r="G40" s="60">
        <v>757758</v>
      </c>
      <c r="H40" s="60">
        <v>1430898</v>
      </c>
      <c r="I40" s="60">
        <v>2192733</v>
      </c>
      <c r="J40" s="60">
        <v>4381389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4381389</v>
      </c>
      <c r="X40" s="60">
        <v>5818535</v>
      </c>
      <c r="Y40" s="60">
        <v>-1437146</v>
      </c>
      <c r="Z40" s="140">
        <v>-24.7</v>
      </c>
      <c r="AA40" s="155">
        <v>23274139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364802</v>
      </c>
      <c r="H42" s="100">
        <f t="shared" si="8"/>
        <v>22440</v>
      </c>
      <c r="I42" s="100">
        <f t="shared" si="8"/>
        <v>478369</v>
      </c>
      <c r="J42" s="100">
        <f t="shared" si="8"/>
        <v>865611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865611</v>
      </c>
      <c r="X42" s="100">
        <f t="shared" si="8"/>
        <v>0</v>
      </c>
      <c r="Y42" s="100">
        <f t="shared" si="8"/>
        <v>865611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>
        <v>22692</v>
      </c>
      <c r="J43" s="60">
        <v>22692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22692</v>
      </c>
      <c r="X43" s="60"/>
      <c r="Y43" s="60">
        <v>22692</v>
      </c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>
        <v>364802</v>
      </c>
      <c r="H46" s="60">
        <v>22440</v>
      </c>
      <c r="I46" s="60">
        <v>455677</v>
      </c>
      <c r="J46" s="60">
        <v>842919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842919</v>
      </c>
      <c r="X46" s="60"/>
      <c r="Y46" s="60">
        <v>842919</v>
      </c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>
        <v>25086</v>
      </c>
      <c r="J47" s="100">
        <v>25086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25086</v>
      </c>
      <c r="X47" s="100"/>
      <c r="Y47" s="100">
        <v>25086</v>
      </c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184526860</v>
      </c>
      <c r="D48" s="168">
        <f>+D28+D32+D38+D42+D47</f>
        <v>0</v>
      </c>
      <c r="E48" s="169">
        <f t="shared" si="9"/>
        <v>208429546</v>
      </c>
      <c r="F48" s="73">
        <f t="shared" si="9"/>
        <v>208429546</v>
      </c>
      <c r="G48" s="73">
        <f t="shared" si="9"/>
        <v>9652222</v>
      </c>
      <c r="H48" s="73">
        <f t="shared" si="9"/>
        <v>10264419</v>
      </c>
      <c r="I48" s="73">
        <f t="shared" si="9"/>
        <v>13617544</v>
      </c>
      <c r="J48" s="73">
        <f t="shared" si="9"/>
        <v>33534185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33534185</v>
      </c>
      <c r="X48" s="73">
        <f t="shared" si="9"/>
        <v>52107388</v>
      </c>
      <c r="Y48" s="73">
        <f t="shared" si="9"/>
        <v>-18573203</v>
      </c>
      <c r="Z48" s="170">
        <f>+IF(X48&lt;&gt;0,+(Y48/X48)*100,0)</f>
        <v>-35.64408755242155</v>
      </c>
      <c r="AA48" s="168">
        <f>+AA28+AA32+AA38+AA42+AA47</f>
        <v>208429546</v>
      </c>
    </row>
    <row r="49" spans="1:27" ht="13.5">
      <c r="A49" s="148" t="s">
        <v>49</v>
      </c>
      <c r="B49" s="149"/>
      <c r="C49" s="171">
        <f aca="true" t="shared" si="10" ref="C49:Y49">+C25-C48</f>
        <v>-537664</v>
      </c>
      <c r="D49" s="171">
        <f>+D25-D48</f>
        <v>0</v>
      </c>
      <c r="E49" s="172">
        <f t="shared" si="10"/>
        <v>33232728</v>
      </c>
      <c r="F49" s="173">
        <f t="shared" si="10"/>
        <v>33232728</v>
      </c>
      <c r="G49" s="173">
        <f t="shared" si="10"/>
        <v>79713935</v>
      </c>
      <c r="H49" s="173">
        <f t="shared" si="10"/>
        <v>-3305568</v>
      </c>
      <c r="I49" s="173">
        <f t="shared" si="10"/>
        <v>-10872972</v>
      </c>
      <c r="J49" s="173">
        <f t="shared" si="10"/>
        <v>65535395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65535395</v>
      </c>
      <c r="X49" s="173">
        <f>IF(F25=F48,0,X25-X48)</f>
        <v>8308181</v>
      </c>
      <c r="Y49" s="173">
        <f t="shared" si="10"/>
        <v>57227214</v>
      </c>
      <c r="Z49" s="174">
        <f>+IF(X49&lt;&gt;0,+(Y49/X49)*100,0)</f>
        <v>688.8055760942136</v>
      </c>
      <c r="AA49" s="171">
        <f>+AA25-AA48</f>
        <v>33232728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4162316</v>
      </c>
      <c r="D5" s="155">
        <v>0</v>
      </c>
      <c r="E5" s="156">
        <v>2619262</v>
      </c>
      <c r="F5" s="60">
        <v>2619262</v>
      </c>
      <c r="G5" s="60">
        <v>46356</v>
      </c>
      <c r="H5" s="60">
        <v>60692</v>
      </c>
      <c r="I5" s="60">
        <v>57757</v>
      </c>
      <c r="J5" s="60">
        <v>164805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164805</v>
      </c>
      <c r="X5" s="60">
        <v>654816</v>
      </c>
      <c r="Y5" s="60">
        <v>-490011</v>
      </c>
      <c r="Z5" s="140">
        <v>-74.83</v>
      </c>
      <c r="AA5" s="155">
        <v>2619262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167786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200000</v>
      </c>
      <c r="F11" s="60">
        <v>200000</v>
      </c>
      <c r="G11" s="60">
        <v>8543</v>
      </c>
      <c r="H11" s="60">
        <v>6913</v>
      </c>
      <c r="I11" s="60">
        <v>2305</v>
      </c>
      <c r="J11" s="60">
        <v>17761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17761</v>
      </c>
      <c r="X11" s="60">
        <v>50000</v>
      </c>
      <c r="Y11" s="60">
        <v>-32239</v>
      </c>
      <c r="Z11" s="140">
        <v>-64.48</v>
      </c>
      <c r="AA11" s="155">
        <v>200000</v>
      </c>
    </row>
    <row r="12" spans="1:27" ht="13.5">
      <c r="A12" s="183" t="s">
        <v>108</v>
      </c>
      <c r="B12" s="185"/>
      <c r="C12" s="155">
        <v>136699</v>
      </c>
      <c r="D12" s="155">
        <v>0</v>
      </c>
      <c r="E12" s="156">
        <v>165000</v>
      </c>
      <c r="F12" s="60">
        <v>165000</v>
      </c>
      <c r="G12" s="60">
        <v>21989</v>
      </c>
      <c r="H12" s="60">
        <v>15243</v>
      </c>
      <c r="I12" s="60">
        <v>0</v>
      </c>
      <c r="J12" s="60">
        <v>37232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37232</v>
      </c>
      <c r="X12" s="60">
        <v>41250</v>
      </c>
      <c r="Y12" s="60">
        <v>-4018</v>
      </c>
      <c r="Z12" s="140">
        <v>-9.74</v>
      </c>
      <c r="AA12" s="155">
        <v>165000</v>
      </c>
    </row>
    <row r="13" spans="1:27" ht="13.5">
      <c r="A13" s="181" t="s">
        <v>109</v>
      </c>
      <c r="B13" s="185"/>
      <c r="C13" s="155">
        <v>3021184</v>
      </c>
      <c r="D13" s="155">
        <v>0</v>
      </c>
      <c r="E13" s="156">
        <v>3000000</v>
      </c>
      <c r="F13" s="60">
        <v>3000000</v>
      </c>
      <c r="G13" s="60">
        <v>490140</v>
      </c>
      <c r="H13" s="60">
        <v>299781</v>
      </c>
      <c r="I13" s="60">
        <v>140428</v>
      </c>
      <c r="J13" s="60">
        <v>930349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930349</v>
      </c>
      <c r="X13" s="60">
        <v>750000</v>
      </c>
      <c r="Y13" s="60">
        <v>180349</v>
      </c>
      <c r="Z13" s="140">
        <v>24.05</v>
      </c>
      <c r="AA13" s="155">
        <v>3000000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276794</v>
      </c>
      <c r="D16" s="155">
        <v>0</v>
      </c>
      <c r="E16" s="156">
        <v>350000</v>
      </c>
      <c r="F16" s="60">
        <v>350000</v>
      </c>
      <c r="G16" s="60">
        <v>4700</v>
      </c>
      <c r="H16" s="60">
        <v>2700</v>
      </c>
      <c r="I16" s="60">
        <v>12300</v>
      </c>
      <c r="J16" s="60">
        <v>19700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19700</v>
      </c>
      <c r="X16" s="60">
        <v>87500</v>
      </c>
      <c r="Y16" s="60">
        <v>-67800</v>
      </c>
      <c r="Z16" s="140">
        <v>-77.49</v>
      </c>
      <c r="AA16" s="155">
        <v>350000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2500000</v>
      </c>
      <c r="F17" s="60">
        <v>2500000</v>
      </c>
      <c r="G17" s="60">
        <v>100000</v>
      </c>
      <c r="H17" s="60">
        <v>215123</v>
      </c>
      <c r="I17" s="60">
        <v>140882</v>
      </c>
      <c r="J17" s="60">
        <v>456005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456005</v>
      </c>
      <c r="X17" s="60">
        <v>625000</v>
      </c>
      <c r="Y17" s="60">
        <v>-168995</v>
      </c>
      <c r="Z17" s="140">
        <v>-27.04</v>
      </c>
      <c r="AA17" s="155">
        <v>2500000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170771416</v>
      </c>
      <c r="D19" s="155">
        <v>0</v>
      </c>
      <c r="E19" s="156">
        <v>146287000</v>
      </c>
      <c r="F19" s="60">
        <v>146287000</v>
      </c>
      <c r="G19" s="60">
        <v>58495000</v>
      </c>
      <c r="H19" s="60">
        <v>1342935</v>
      </c>
      <c r="I19" s="60">
        <v>0</v>
      </c>
      <c r="J19" s="60">
        <v>59837935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59837935</v>
      </c>
      <c r="X19" s="60">
        <v>36571750</v>
      </c>
      <c r="Y19" s="60">
        <v>23266185</v>
      </c>
      <c r="Z19" s="140">
        <v>63.62</v>
      </c>
      <c r="AA19" s="155">
        <v>146287000</v>
      </c>
    </row>
    <row r="20" spans="1:27" ht="13.5">
      <c r="A20" s="181" t="s">
        <v>35</v>
      </c>
      <c r="B20" s="185"/>
      <c r="C20" s="155">
        <v>5453001</v>
      </c>
      <c r="D20" s="155">
        <v>0</v>
      </c>
      <c r="E20" s="156">
        <v>17975012</v>
      </c>
      <c r="F20" s="54">
        <v>17975012</v>
      </c>
      <c r="G20" s="54">
        <v>64429</v>
      </c>
      <c r="H20" s="54">
        <v>15464</v>
      </c>
      <c r="I20" s="54">
        <v>2386428</v>
      </c>
      <c r="J20" s="54">
        <v>2466321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2466321</v>
      </c>
      <c r="X20" s="54">
        <v>4493753</v>
      </c>
      <c r="Y20" s="54">
        <v>-2027432</v>
      </c>
      <c r="Z20" s="184">
        <v>-45.12</v>
      </c>
      <c r="AA20" s="130">
        <v>17975012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4472</v>
      </c>
      <c r="J21" s="60">
        <v>4472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4472</v>
      </c>
      <c r="X21" s="60">
        <v>0</v>
      </c>
      <c r="Y21" s="60">
        <v>4472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183989196</v>
      </c>
      <c r="D22" s="188">
        <f>SUM(D5:D21)</f>
        <v>0</v>
      </c>
      <c r="E22" s="189">
        <f t="shared" si="0"/>
        <v>173096274</v>
      </c>
      <c r="F22" s="190">
        <f t="shared" si="0"/>
        <v>173096274</v>
      </c>
      <c r="G22" s="190">
        <f t="shared" si="0"/>
        <v>59231157</v>
      </c>
      <c r="H22" s="190">
        <f t="shared" si="0"/>
        <v>1958851</v>
      </c>
      <c r="I22" s="190">
        <f t="shared" si="0"/>
        <v>2744572</v>
      </c>
      <c r="J22" s="190">
        <f t="shared" si="0"/>
        <v>63934580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63934580</v>
      </c>
      <c r="X22" s="190">
        <f t="shared" si="0"/>
        <v>43274069</v>
      </c>
      <c r="Y22" s="190">
        <f t="shared" si="0"/>
        <v>20660511</v>
      </c>
      <c r="Z22" s="191">
        <f>+IF(X22&lt;&gt;0,+(Y22/X22)*100,0)</f>
        <v>47.7433980151023</v>
      </c>
      <c r="AA22" s="188">
        <f>SUM(AA5:AA21)</f>
        <v>173096274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61357576</v>
      </c>
      <c r="D25" s="155">
        <v>0</v>
      </c>
      <c r="E25" s="156">
        <v>75821459</v>
      </c>
      <c r="F25" s="60">
        <v>75821459</v>
      </c>
      <c r="G25" s="60">
        <v>5021670</v>
      </c>
      <c r="H25" s="60">
        <v>5667628</v>
      </c>
      <c r="I25" s="60">
        <v>5852013</v>
      </c>
      <c r="J25" s="60">
        <v>16541311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16541311</v>
      </c>
      <c r="X25" s="60">
        <v>18955365</v>
      </c>
      <c r="Y25" s="60">
        <v>-2414054</v>
      </c>
      <c r="Z25" s="140">
        <v>-12.74</v>
      </c>
      <c r="AA25" s="155">
        <v>75821459</v>
      </c>
    </row>
    <row r="26" spans="1:27" ht="13.5">
      <c r="A26" s="183" t="s">
        <v>38</v>
      </c>
      <c r="B26" s="182"/>
      <c r="C26" s="155">
        <v>13718501</v>
      </c>
      <c r="D26" s="155">
        <v>0</v>
      </c>
      <c r="E26" s="156">
        <v>15144012</v>
      </c>
      <c r="F26" s="60">
        <v>15144012</v>
      </c>
      <c r="G26" s="60">
        <v>1280926</v>
      </c>
      <c r="H26" s="60">
        <v>1294436</v>
      </c>
      <c r="I26" s="60">
        <v>1294674</v>
      </c>
      <c r="J26" s="60">
        <v>3870036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3870036</v>
      </c>
      <c r="X26" s="60">
        <v>3786003</v>
      </c>
      <c r="Y26" s="60">
        <v>84033</v>
      </c>
      <c r="Z26" s="140">
        <v>2.22</v>
      </c>
      <c r="AA26" s="155">
        <v>15144012</v>
      </c>
    </row>
    <row r="27" spans="1:27" ht="13.5">
      <c r="A27" s="183" t="s">
        <v>118</v>
      </c>
      <c r="B27" s="182"/>
      <c r="C27" s="155">
        <v>1160990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39655530</v>
      </c>
      <c r="D28" s="155">
        <v>0</v>
      </c>
      <c r="E28" s="156">
        <v>44741000</v>
      </c>
      <c r="F28" s="60">
        <v>44741000</v>
      </c>
      <c r="G28" s="60">
        <v>0</v>
      </c>
      <c r="H28" s="60">
        <v>0</v>
      </c>
      <c r="I28" s="60">
        <v>1753314</v>
      </c>
      <c r="J28" s="60">
        <v>1753314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1753314</v>
      </c>
      <c r="X28" s="60">
        <v>11185250</v>
      </c>
      <c r="Y28" s="60">
        <v>-9431936</v>
      </c>
      <c r="Z28" s="140">
        <v>-84.32</v>
      </c>
      <c r="AA28" s="155">
        <v>44741000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4771417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4435819</v>
      </c>
      <c r="D31" s="155">
        <v>0</v>
      </c>
      <c r="E31" s="156">
        <v>13660000</v>
      </c>
      <c r="F31" s="60">
        <v>13660000</v>
      </c>
      <c r="G31" s="60">
        <v>0</v>
      </c>
      <c r="H31" s="60">
        <v>586641</v>
      </c>
      <c r="I31" s="60">
        <v>0</v>
      </c>
      <c r="J31" s="60">
        <v>586641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586641</v>
      </c>
      <c r="X31" s="60">
        <v>3415000</v>
      </c>
      <c r="Y31" s="60">
        <v>-2828359</v>
      </c>
      <c r="Z31" s="140">
        <v>-82.82</v>
      </c>
      <c r="AA31" s="155">
        <v>13660000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4000000</v>
      </c>
      <c r="F33" s="60">
        <v>4000000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1000000</v>
      </c>
      <c r="Y33" s="60">
        <v>-1000000</v>
      </c>
      <c r="Z33" s="140">
        <v>-100</v>
      </c>
      <c r="AA33" s="155">
        <v>4000000</v>
      </c>
    </row>
    <row r="34" spans="1:27" ht="13.5">
      <c r="A34" s="183" t="s">
        <v>43</v>
      </c>
      <c r="B34" s="182"/>
      <c r="C34" s="155">
        <v>59427027</v>
      </c>
      <c r="D34" s="155">
        <v>0</v>
      </c>
      <c r="E34" s="156">
        <v>55063075</v>
      </c>
      <c r="F34" s="60">
        <v>55063075</v>
      </c>
      <c r="G34" s="60">
        <v>3349626</v>
      </c>
      <c r="H34" s="60">
        <v>2715714</v>
      </c>
      <c r="I34" s="60">
        <v>4717543</v>
      </c>
      <c r="J34" s="60">
        <v>10782883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10782883</v>
      </c>
      <c r="X34" s="60">
        <v>13765769</v>
      </c>
      <c r="Y34" s="60">
        <v>-2982886</v>
      </c>
      <c r="Z34" s="140">
        <v>-21.67</v>
      </c>
      <c r="AA34" s="155">
        <v>55063075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184526860</v>
      </c>
      <c r="D36" s="188">
        <f>SUM(D25:D35)</f>
        <v>0</v>
      </c>
      <c r="E36" s="189">
        <f t="shared" si="1"/>
        <v>208429546</v>
      </c>
      <c r="F36" s="190">
        <f t="shared" si="1"/>
        <v>208429546</v>
      </c>
      <c r="G36" s="190">
        <f t="shared" si="1"/>
        <v>9652222</v>
      </c>
      <c r="H36" s="190">
        <f t="shared" si="1"/>
        <v>10264419</v>
      </c>
      <c r="I36" s="190">
        <f t="shared" si="1"/>
        <v>13617544</v>
      </c>
      <c r="J36" s="190">
        <f t="shared" si="1"/>
        <v>33534185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33534185</v>
      </c>
      <c r="X36" s="190">
        <f t="shared" si="1"/>
        <v>52107387</v>
      </c>
      <c r="Y36" s="190">
        <f t="shared" si="1"/>
        <v>-18573202</v>
      </c>
      <c r="Z36" s="191">
        <f>+IF(X36&lt;&gt;0,+(Y36/X36)*100,0)</f>
        <v>-35.64408631735842</v>
      </c>
      <c r="AA36" s="188">
        <f>SUM(AA25:AA35)</f>
        <v>208429546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-537664</v>
      </c>
      <c r="D38" s="199">
        <f>+D22-D36</f>
        <v>0</v>
      </c>
      <c r="E38" s="200">
        <f t="shared" si="2"/>
        <v>-35333272</v>
      </c>
      <c r="F38" s="106">
        <f t="shared" si="2"/>
        <v>-35333272</v>
      </c>
      <c r="G38" s="106">
        <f t="shared" si="2"/>
        <v>49578935</v>
      </c>
      <c r="H38" s="106">
        <f t="shared" si="2"/>
        <v>-8305568</v>
      </c>
      <c r="I38" s="106">
        <f t="shared" si="2"/>
        <v>-10872972</v>
      </c>
      <c r="J38" s="106">
        <f t="shared" si="2"/>
        <v>30400395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30400395</v>
      </c>
      <c r="X38" s="106">
        <f>IF(F22=F36,0,X22-X36)</f>
        <v>-8833318</v>
      </c>
      <c r="Y38" s="106">
        <f t="shared" si="2"/>
        <v>39233713</v>
      </c>
      <c r="Z38" s="201">
        <f>+IF(X38&lt;&gt;0,+(Y38/X38)*100,0)</f>
        <v>-444.1560124972292</v>
      </c>
      <c r="AA38" s="199">
        <f>+AA22-AA36</f>
        <v>-35333272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68566000</v>
      </c>
      <c r="F39" s="60">
        <v>68566000</v>
      </c>
      <c r="G39" s="60">
        <v>30135000</v>
      </c>
      <c r="H39" s="60">
        <v>5000000</v>
      </c>
      <c r="I39" s="60">
        <v>0</v>
      </c>
      <c r="J39" s="60">
        <v>35135000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35135000</v>
      </c>
      <c r="X39" s="60">
        <v>17141500</v>
      </c>
      <c r="Y39" s="60">
        <v>17993500</v>
      </c>
      <c r="Z39" s="140">
        <v>104.97</v>
      </c>
      <c r="AA39" s="155">
        <v>68566000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-537664</v>
      </c>
      <c r="D42" s="206">
        <f>SUM(D38:D41)</f>
        <v>0</v>
      </c>
      <c r="E42" s="207">
        <f t="shared" si="3"/>
        <v>33232728</v>
      </c>
      <c r="F42" s="88">
        <f t="shared" si="3"/>
        <v>33232728</v>
      </c>
      <c r="G42" s="88">
        <f t="shared" si="3"/>
        <v>79713935</v>
      </c>
      <c r="H42" s="88">
        <f t="shared" si="3"/>
        <v>-3305568</v>
      </c>
      <c r="I42" s="88">
        <f t="shared" si="3"/>
        <v>-10872972</v>
      </c>
      <c r="J42" s="88">
        <f t="shared" si="3"/>
        <v>65535395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65535395</v>
      </c>
      <c r="X42" s="88">
        <f t="shared" si="3"/>
        <v>8308182</v>
      </c>
      <c r="Y42" s="88">
        <f t="shared" si="3"/>
        <v>57227213</v>
      </c>
      <c r="Z42" s="208">
        <f>+IF(X42&lt;&gt;0,+(Y42/X42)*100,0)</f>
        <v>688.8054811509907</v>
      </c>
      <c r="AA42" s="206">
        <f>SUM(AA38:AA41)</f>
        <v>33232728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-537664</v>
      </c>
      <c r="D44" s="210">
        <f>+D42-D43</f>
        <v>0</v>
      </c>
      <c r="E44" s="211">
        <f t="shared" si="4"/>
        <v>33232728</v>
      </c>
      <c r="F44" s="77">
        <f t="shared" si="4"/>
        <v>33232728</v>
      </c>
      <c r="G44" s="77">
        <f t="shared" si="4"/>
        <v>79713935</v>
      </c>
      <c r="H44" s="77">
        <f t="shared" si="4"/>
        <v>-3305568</v>
      </c>
      <c r="I44" s="77">
        <f t="shared" si="4"/>
        <v>-10872972</v>
      </c>
      <c r="J44" s="77">
        <f t="shared" si="4"/>
        <v>65535395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65535395</v>
      </c>
      <c r="X44" s="77">
        <f t="shared" si="4"/>
        <v>8308182</v>
      </c>
      <c r="Y44" s="77">
        <f t="shared" si="4"/>
        <v>57227213</v>
      </c>
      <c r="Z44" s="212">
        <f>+IF(X44&lt;&gt;0,+(Y44/X44)*100,0)</f>
        <v>688.8054811509907</v>
      </c>
      <c r="AA44" s="210">
        <f>+AA42-AA43</f>
        <v>33232728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-537664</v>
      </c>
      <c r="D46" s="206">
        <f>SUM(D44:D45)</f>
        <v>0</v>
      </c>
      <c r="E46" s="207">
        <f t="shared" si="5"/>
        <v>33232728</v>
      </c>
      <c r="F46" s="88">
        <f t="shared" si="5"/>
        <v>33232728</v>
      </c>
      <c r="G46" s="88">
        <f t="shared" si="5"/>
        <v>79713935</v>
      </c>
      <c r="H46" s="88">
        <f t="shared" si="5"/>
        <v>-3305568</v>
      </c>
      <c r="I46" s="88">
        <f t="shared" si="5"/>
        <v>-10872972</v>
      </c>
      <c r="J46" s="88">
        <f t="shared" si="5"/>
        <v>65535395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65535395</v>
      </c>
      <c r="X46" s="88">
        <f t="shared" si="5"/>
        <v>8308182</v>
      </c>
      <c r="Y46" s="88">
        <f t="shared" si="5"/>
        <v>57227213</v>
      </c>
      <c r="Z46" s="208">
        <f>+IF(X46&lt;&gt;0,+(Y46/X46)*100,0)</f>
        <v>688.8054811509907</v>
      </c>
      <c r="AA46" s="206">
        <f>SUM(AA44:AA45)</f>
        <v>33232728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-537664</v>
      </c>
      <c r="D48" s="217">
        <f>SUM(D46:D47)</f>
        <v>0</v>
      </c>
      <c r="E48" s="218">
        <f t="shared" si="6"/>
        <v>33232728</v>
      </c>
      <c r="F48" s="219">
        <f t="shared" si="6"/>
        <v>33232728</v>
      </c>
      <c r="G48" s="219">
        <f t="shared" si="6"/>
        <v>79713935</v>
      </c>
      <c r="H48" s="220">
        <f t="shared" si="6"/>
        <v>-3305568</v>
      </c>
      <c r="I48" s="220">
        <f t="shared" si="6"/>
        <v>-10872972</v>
      </c>
      <c r="J48" s="220">
        <f t="shared" si="6"/>
        <v>65535395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65535395</v>
      </c>
      <c r="X48" s="220">
        <f t="shared" si="6"/>
        <v>8308182</v>
      </c>
      <c r="Y48" s="220">
        <f t="shared" si="6"/>
        <v>57227213</v>
      </c>
      <c r="Z48" s="221">
        <f>+IF(X48&lt;&gt;0,+(Y48/X48)*100,0)</f>
        <v>688.8054811509907</v>
      </c>
      <c r="AA48" s="222">
        <f>SUM(AA46:AA47)</f>
        <v>33232728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4450000</v>
      </c>
      <c r="F5" s="100">
        <f t="shared" si="0"/>
        <v>4450000</v>
      </c>
      <c r="G5" s="100">
        <f t="shared" si="0"/>
        <v>186180</v>
      </c>
      <c r="H5" s="100">
        <f t="shared" si="0"/>
        <v>0</v>
      </c>
      <c r="I5" s="100">
        <f t="shared" si="0"/>
        <v>14161</v>
      </c>
      <c r="J5" s="100">
        <f t="shared" si="0"/>
        <v>200341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200341</v>
      </c>
      <c r="X5" s="100">
        <f t="shared" si="0"/>
        <v>1112500</v>
      </c>
      <c r="Y5" s="100">
        <f t="shared" si="0"/>
        <v>-912159</v>
      </c>
      <c r="Z5" s="137">
        <f>+IF(X5&lt;&gt;0,+(Y5/X5)*100,0)</f>
        <v>-81.9918202247191</v>
      </c>
      <c r="AA5" s="153">
        <f>SUM(AA6:AA8)</f>
        <v>4450000</v>
      </c>
    </row>
    <row r="6" spans="1:27" ht="13.5">
      <c r="A6" s="138" t="s">
        <v>75</v>
      </c>
      <c r="B6" s="136"/>
      <c r="C6" s="155"/>
      <c r="D6" s="155"/>
      <c r="E6" s="156">
        <v>2100000</v>
      </c>
      <c r="F6" s="60">
        <v>2100000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525000</v>
      </c>
      <c r="Y6" s="60">
        <v>-525000</v>
      </c>
      <c r="Z6" s="140">
        <v>-100</v>
      </c>
      <c r="AA6" s="62">
        <v>2100000</v>
      </c>
    </row>
    <row r="7" spans="1:27" ht="13.5">
      <c r="A7" s="138" t="s">
        <v>76</v>
      </c>
      <c r="B7" s="136"/>
      <c r="C7" s="157"/>
      <c r="D7" s="157"/>
      <c r="E7" s="158">
        <v>1200000</v>
      </c>
      <c r="F7" s="159">
        <v>1200000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300000</v>
      </c>
      <c r="Y7" s="159">
        <v>-300000</v>
      </c>
      <c r="Z7" s="141">
        <v>-100</v>
      </c>
      <c r="AA7" s="225">
        <v>1200000</v>
      </c>
    </row>
    <row r="8" spans="1:27" ht="13.5">
      <c r="A8" s="138" t="s">
        <v>77</v>
      </c>
      <c r="B8" s="136"/>
      <c r="C8" s="155"/>
      <c r="D8" s="155"/>
      <c r="E8" s="156">
        <v>1150000</v>
      </c>
      <c r="F8" s="60">
        <v>1150000</v>
      </c>
      <c r="G8" s="60">
        <v>186180</v>
      </c>
      <c r="H8" s="60"/>
      <c r="I8" s="60">
        <v>14161</v>
      </c>
      <c r="J8" s="60">
        <v>200341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200341</v>
      </c>
      <c r="X8" s="60">
        <v>287500</v>
      </c>
      <c r="Y8" s="60">
        <v>-87159</v>
      </c>
      <c r="Z8" s="140">
        <v>-30.32</v>
      </c>
      <c r="AA8" s="62">
        <v>1150000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1810000</v>
      </c>
      <c r="F9" s="100">
        <f t="shared" si="1"/>
        <v>1810000</v>
      </c>
      <c r="G9" s="100">
        <f t="shared" si="1"/>
        <v>943652</v>
      </c>
      <c r="H9" s="100">
        <f t="shared" si="1"/>
        <v>12709</v>
      </c>
      <c r="I9" s="100">
        <f t="shared" si="1"/>
        <v>0</v>
      </c>
      <c r="J9" s="100">
        <f t="shared" si="1"/>
        <v>956361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956361</v>
      </c>
      <c r="X9" s="100">
        <f t="shared" si="1"/>
        <v>452500</v>
      </c>
      <c r="Y9" s="100">
        <f t="shared" si="1"/>
        <v>503861</v>
      </c>
      <c r="Z9" s="137">
        <f>+IF(X9&lt;&gt;0,+(Y9/X9)*100,0)</f>
        <v>111.35049723756907</v>
      </c>
      <c r="AA9" s="102">
        <f>SUM(AA10:AA14)</f>
        <v>1810000</v>
      </c>
    </row>
    <row r="10" spans="1:27" ht="13.5">
      <c r="A10" s="138" t="s">
        <v>79</v>
      </c>
      <c r="B10" s="136"/>
      <c r="C10" s="155"/>
      <c r="D10" s="155"/>
      <c r="E10" s="156">
        <v>1810000</v>
      </c>
      <c r="F10" s="60">
        <v>1810000</v>
      </c>
      <c r="G10" s="60">
        <v>250305</v>
      </c>
      <c r="H10" s="60"/>
      <c r="I10" s="60"/>
      <c r="J10" s="60">
        <v>250305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250305</v>
      </c>
      <c r="X10" s="60">
        <v>452500</v>
      </c>
      <c r="Y10" s="60">
        <v>-202195</v>
      </c>
      <c r="Z10" s="140">
        <v>-44.68</v>
      </c>
      <c r="AA10" s="62">
        <v>1810000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>
        <v>693347</v>
      </c>
      <c r="H12" s="60">
        <v>12709</v>
      </c>
      <c r="I12" s="60"/>
      <c r="J12" s="60">
        <v>706056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706056</v>
      </c>
      <c r="X12" s="60"/>
      <c r="Y12" s="60">
        <v>706056</v>
      </c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70737829</v>
      </c>
      <c r="F15" s="100">
        <f t="shared" si="2"/>
        <v>70737829</v>
      </c>
      <c r="G15" s="100">
        <f t="shared" si="2"/>
        <v>2324272</v>
      </c>
      <c r="H15" s="100">
        <f t="shared" si="2"/>
        <v>6594322</v>
      </c>
      <c r="I15" s="100">
        <f t="shared" si="2"/>
        <v>2687082</v>
      </c>
      <c r="J15" s="100">
        <f t="shared" si="2"/>
        <v>11605676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11605676</v>
      </c>
      <c r="X15" s="100">
        <f t="shared" si="2"/>
        <v>17684457</v>
      </c>
      <c r="Y15" s="100">
        <f t="shared" si="2"/>
        <v>-6078781</v>
      </c>
      <c r="Z15" s="137">
        <f>+IF(X15&lt;&gt;0,+(Y15/X15)*100,0)</f>
        <v>-34.37358014441722</v>
      </c>
      <c r="AA15" s="102">
        <f>SUM(AA16:AA18)</f>
        <v>70737829</v>
      </c>
    </row>
    <row r="16" spans="1:27" ht="13.5">
      <c r="A16" s="138" t="s">
        <v>85</v>
      </c>
      <c r="B16" s="136"/>
      <c r="C16" s="155"/>
      <c r="D16" s="155"/>
      <c r="E16" s="156">
        <v>100000</v>
      </c>
      <c r="F16" s="60">
        <v>100000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25000</v>
      </c>
      <c r="Y16" s="60">
        <v>-25000</v>
      </c>
      <c r="Z16" s="140">
        <v>-100</v>
      </c>
      <c r="AA16" s="62">
        <v>100000</v>
      </c>
    </row>
    <row r="17" spans="1:27" ht="13.5">
      <c r="A17" s="138" t="s">
        <v>86</v>
      </c>
      <c r="B17" s="136"/>
      <c r="C17" s="155"/>
      <c r="D17" s="155"/>
      <c r="E17" s="156">
        <v>70637829</v>
      </c>
      <c r="F17" s="60">
        <v>70637829</v>
      </c>
      <c r="G17" s="60">
        <v>2324272</v>
      </c>
      <c r="H17" s="60">
        <v>6594322</v>
      </c>
      <c r="I17" s="60">
        <v>2687082</v>
      </c>
      <c r="J17" s="60">
        <v>11605676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11605676</v>
      </c>
      <c r="X17" s="60">
        <v>17659457</v>
      </c>
      <c r="Y17" s="60">
        <v>-6053781</v>
      </c>
      <c r="Z17" s="140">
        <v>-34.28</v>
      </c>
      <c r="AA17" s="62">
        <v>70637829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1900000</v>
      </c>
      <c r="F19" s="100">
        <f t="shared" si="3"/>
        <v>1900000</v>
      </c>
      <c r="G19" s="100">
        <f t="shared" si="3"/>
        <v>132000</v>
      </c>
      <c r="H19" s="100">
        <f t="shared" si="3"/>
        <v>0</v>
      </c>
      <c r="I19" s="100">
        <f t="shared" si="3"/>
        <v>0</v>
      </c>
      <c r="J19" s="100">
        <f t="shared" si="3"/>
        <v>132000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132000</v>
      </c>
      <c r="X19" s="100">
        <f t="shared" si="3"/>
        <v>475000</v>
      </c>
      <c r="Y19" s="100">
        <f t="shared" si="3"/>
        <v>-343000</v>
      </c>
      <c r="Z19" s="137">
        <f>+IF(X19&lt;&gt;0,+(Y19/X19)*100,0)</f>
        <v>-72.21052631578947</v>
      </c>
      <c r="AA19" s="102">
        <f>SUM(AA20:AA23)</f>
        <v>1900000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1900000</v>
      </c>
      <c r="F23" s="60">
        <v>1900000</v>
      </c>
      <c r="G23" s="60">
        <v>132000</v>
      </c>
      <c r="H23" s="60"/>
      <c r="I23" s="60"/>
      <c r="J23" s="60">
        <v>132000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132000</v>
      </c>
      <c r="X23" s="60">
        <v>475000</v>
      </c>
      <c r="Y23" s="60">
        <v>-343000</v>
      </c>
      <c r="Z23" s="140">
        <v>-72.21</v>
      </c>
      <c r="AA23" s="62">
        <v>1900000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78897829</v>
      </c>
      <c r="F25" s="219">
        <f t="shared" si="4"/>
        <v>78897829</v>
      </c>
      <c r="G25" s="219">
        <f t="shared" si="4"/>
        <v>3586104</v>
      </c>
      <c r="H25" s="219">
        <f t="shared" si="4"/>
        <v>6607031</v>
      </c>
      <c r="I25" s="219">
        <f t="shared" si="4"/>
        <v>2701243</v>
      </c>
      <c r="J25" s="219">
        <f t="shared" si="4"/>
        <v>12894378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12894378</v>
      </c>
      <c r="X25" s="219">
        <f t="shared" si="4"/>
        <v>19724457</v>
      </c>
      <c r="Y25" s="219">
        <f t="shared" si="4"/>
        <v>-6830079</v>
      </c>
      <c r="Z25" s="231">
        <f>+IF(X25&lt;&gt;0,+(Y25/X25)*100,0)</f>
        <v>-34.62746274840418</v>
      </c>
      <c r="AA25" s="232">
        <f>+AA5+AA9+AA15+AA19+AA24</f>
        <v>78897829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78897829</v>
      </c>
      <c r="F28" s="60">
        <v>78897829</v>
      </c>
      <c r="G28" s="60">
        <v>3586104</v>
      </c>
      <c r="H28" s="60">
        <v>6607031</v>
      </c>
      <c r="I28" s="60">
        <v>2701243</v>
      </c>
      <c r="J28" s="60">
        <v>12894378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12894378</v>
      </c>
      <c r="X28" s="60">
        <v>19724457</v>
      </c>
      <c r="Y28" s="60">
        <v>-6830079</v>
      </c>
      <c r="Z28" s="140">
        <v>-34.63</v>
      </c>
      <c r="AA28" s="155">
        <v>78897829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78897829</v>
      </c>
      <c r="F32" s="77">
        <f t="shared" si="5"/>
        <v>78897829</v>
      </c>
      <c r="G32" s="77">
        <f t="shared" si="5"/>
        <v>3586104</v>
      </c>
      <c r="H32" s="77">
        <f t="shared" si="5"/>
        <v>6607031</v>
      </c>
      <c r="I32" s="77">
        <f t="shared" si="5"/>
        <v>2701243</v>
      </c>
      <c r="J32" s="77">
        <f t="shared" si="5"/>
        <v>12894378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12894378</v>
      </c>
      <c r="X32" s="77">
        <f t="shared" si="5"/>
        <v>19724457</v>
      </c>
      <c r="Y32" s="77">
        <f t="shared" si="5"/>
        <v>-6830079</v>
      </c>
      <c r="Z32" s="212">
        <f>+IF(X32&lt;&gt;0,+(Y32/X32)*100,0)</f>
        <v>-34.62746274840418</v>
      </c>
      <c r="AA32" s="79">
        <f>SUM(AA28:AA31)</f>
        <v>78897829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78897829</v>
      </c>
      <c r="F36" s="220">
        <f t="shared" si="6"/>
        <v>78897829</v>
      </c>
      <c r="G36" s="220">
        <f t="shared" si="6"/>
        <v>3586104</v>
      </c>
      <c r="H36" s="220">
        <f t="shared" si="6"/>
        <v>6607031</v>
      </c>
      <c r="I36" s="220">
        <f t="shared" si="6"/>
        <v>2701243</v>
      </c>
      <c r="J36" s="220">
        <f t="shared" si="6"/>
        <v>12894378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12894378</v>
      </c>
      <c r="X36" s="220">
        <f t="shared" si="6"/>
        <v>19724457</v>
      </c>
      <c r="Y36" s="220">
        <f t="shared" si="6"/>
        <v>-6830079</v>
      </c>
      <c r="Z36" s="221">
        <f>+IF(X36&lt;&gt;0,+(Y36/X36)*100,0)</f>
        <v>-34.62746274840418</v>
      </c>
      <c r="AA36" s="239">
        <f>SUM(AA32:AA35)</f>
        <v>78897829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13681274</v>
      </c>
      <c r="D6" s="155"/>
      <c r="E6" s="59">
        <v>6522560</v>
      </c>
      <c r="F6" s="60">
        <v>6522560</v>
      </c>
      <c r="G6" s="60">
        <v>83968807</v>
      </c>
      <c r="H6" s="60">
        <v>13681274</v>
      </c>
      <c r="I6" s="60">
        <v>23254477</v>
      </c>
      <c r="J6" s="60">
        <v>23254477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23254477</v>
      </c>
      <c r="X6" s="60">
        <v>1630640</v>
      </c>
      <c r="Y6" s="60">
        <v>21623837</v>
      </c>
      <c r="Z6" s="140">
        <v>1326.1</v>
      </c>
      <c r="AA6" s="62">
        <v>6522560</v>
      </c>
    </row>
    <row r="7" spans="1:27" ht="13.5">
      <c r="A7" s="249" t="s">
        <v>144</v>
      </c>
      <c r="B7" s="182"/>
      <c r="C7" s="155">
        <v>69005441</v>
      </c>
      <c r="D7" s="155"/>
      <c r="E7" s="59"/>
      <c r="F7" s="60"/>
      <c r="G7" s="60">
        <v>66698776</v>
      </c>
      <c r="H7" s="60">
        <v>69005441</v>
      </c>
      <c r="I7" s="60">
        <v>98267502</v>
      </c>
      <c r="J7" s="60">
        <v>98267502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98267502</v>
      </c>
      <c r="X7" s="60"/>
      <c r="Y7" s="60">
        <v>98267502</v>
      </c>
      <c r="Z7" s="140"/>
      <c r="AA7" s="62"/>
    </row>
    <row r="8" spans="1:27" ht="13.5">
      <c r="A8" s="249" t="s">
        <v>145</v>
      </c>
      <c r="B8" s="182"/>
      <c r="C8" s="155">
        <v>1620807</v>
      </c>
      <c r="D8" s="155"/>
      <c r="E8" s="59">
        <v>1359702</v>
      </c>
      <c r="F8" s="60">
        <v>1359702</v>
      </c>
      <c r="G8" s="60">
        <v>8941749</v>
      </c>
      <c r="H8" s="60">
        <v>9415999</v>
      </c>
      <c r="I8" s="60">
        <v>9308932</v>
      </c>
      <c r="J8" s="60">
        <v>9308932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9308932</v>
      </c>
      <c r="X8" s="60">
        <v>339926</v>
      </c>
      <c r="Y8" s="60">
        <v>8969006</v>
      </c>
      <c r="Z8" s="140">
        <v>2638.52</v>
      </c>
      <c r="AA8" s="62">
        <v>1359702</v>
      </c>
    </row>
    <row r="9" spans="1:27" ht="13.5">
      <c r="A9" s="249" t="s">
        <v>146</v>
      </c>
      <c r="B9" s="182"/>
      <c r="C9" s="155">
        <v>1828339</v>
      </c>
      <c r="D9" s="155"/>
      <c r="E9" s="59"/>
      <c r="F9" s="60"/>
      <c r="G9" s="60">
        <v>2458955</v>
      </c>
      <c r="H9" s="60">
        <v>16463968</v>
      </c>
      <c r="I9" s="60">
        <v>16470721</v>
      </c>
      <c r="J9" s="60">
        <v>16470721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16470721</v>
      </c>
      <c r="X9" s="60"/>
      <c r="Y9" s="60">
        <v>16470721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119717</v>
      </c>
      <c r="D11" s="155"/>
      <c r="E11" s="59"/>
      <c r="F11" s="60"/>
      <c r="G11" s="60"/>
      <c r="H11" s="60">
        <v>119715</v>
      </c>
      <c r="I11" s="60">
        <v>119715</v>
      </c>
      <c r="J11" s="60">
        <v>119715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119715</v>
      </c>
      <c r="X11" s="60"/>
      <c r="Y11" s="60">
        <v>119715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86255578</v>
      </c>
      <c r="D12" s="168">
        <f>SUM(D6:D11)</f>
        <v>0</v>
      </c>
      <c r="E12" s="72">
        <f t="shared" si="0"/>
        <v>7882262</v>
      </c>
      <c r="F12" s="73">
        <f t="shared" si="0"/>
        <v>7882262</v>
      </c>
      <c r="G12" s="73">
        <f t="shared" si="0"/>
        <v>162068287</v>
      </c>
      <c r="H12" s="73">
        <f t="shared" si="0"/>
        <v>108686397</v>
      </c>
      <c r="I12" s="73">
        <f t="shared" si="0"/>
        <v>147421347</v>
      </c>
      <c r="J12" s="73">
        <f t="shared" si="0"/>
        <v>147421347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147421347</v>
      </c>
      <c r="X12" s="73">
        <f t="shared" si="0"/>
        <v>1970566</v>
      </c>
      <c r="Y12" s="73">
        <f t="shared" si="0"/>
        <v>145450781</v>
      </c>
      <c r="Z12" s="170">
        <f>+IF(X12&lt;&gt;0,+(Y12/X12)*100,0)</f>
        <v>7381.167694966827</v>
      </c>
      <c r="AA12" s="74">
        <f>SUM(AA6:AA11)</f>
        <v>7882262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45320000</v>
      </c>
      <c r="D17" s="155"/>
      <c r="E17" s="59">
        <v>60473350</v>
      </c>
      <c r="F17" s="60">
        <v>60473350</v>
      </c>
      <c r="G17" s="60">
        <v>60473350</v>
      </c>
      <c r="H17" s="60">
        <v>45320000</v>
      </c>
      <c r="I17" s="60">
        <v>45320000</v>
      </c>
      <c r="J17" s="60">
        <v>45320000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45320000</v>
      </c>
      <c r="X17" s="60">
        <v>15118338</v>
      </c>
      <c r="Y17" s="60">
        <v>30201662</v>
      </c>
      <c r="Z17" s="140">
        <v>199.77</v>
      </c>
      <c r="AA17" s="62">
        <v>60473350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204460864</v>
      </c>
      <c r="D19" s="155"/>
      <c r="E19" s="59">
        <v>231851338</v>
      </c>
      <c r="F19" s="60">
        <v>231851338</v>
      </c>
      <c r="G19" s="60">
        <v>177276748</v>
      </c>
      <c r="H19" s="60">
        <v>202124466</v>
      </c>
      <c r="I19" s="60">
        <v>208503552</v>
      </c>
      <c r="J19" s="60">
        <v>208503552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208503552</v>
      </c>
      <c r="X19" s="60">
        <v>57962835</v>
      </c>
      <c r="Y19" s="60">
        <v>150540717</v>
      </c>
      <c r="Z19" s="140">
        <v>259.72</v>
      </c>
      <c r="AA19" s="62">
        <v>231851338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1161767</v>
      </c>
      <c r="D22" s="155"/>
      <c r="E22" s="59">
        <v>1901250</v>
      </c>
      <c r="F22" s="60">
        <v>1901250</v>
      </c>
      <c r="G22" s="60">
        <v>940589</v>
      </c>
      <c r="H22" s="60">
        <v>1161767</v>
      </c>
      <c r="I22" s="60">
        <v>1161767</v>
      </c>
      <c r="J22" s="60">
        <v>1161767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1161767</v>
      </c>
      <c r="X22" s="60">
        <v>475313</v>
      </c>
      <c r="Y22" s="60">
        <v>686454</v>
      </c>
      <c r="Z22" s="140">
        <v>144.42</v>
      </c>
      <c r="AA22" s="62">
        <v>1901250</v>
      </c>
    </row>
    <row r="23" spans="1:27" ht="13.5">
      <c r="A23" s="249" t="s">
        <v>158</v>
      </c>
      <c r="B23" s="182"/>
      <c r="C23" s="155"/>
      <c r="D23" s="155"/>
      <c r="E23" s="59">
        <v>69948000</v>
      </c>
      <c r="F23" s="60">
        <v>69948000</v>
      </c>
      <c r="G23" s="159"/>
      <c r="H23" s="159">
        <v>2320660</v>
      </c>
      <c r="I23" s="159">
        <v>2320660</v>
      </c>
      <c r="J23" s="60">
        <v>2320660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2320660</v>
      </c>
      <c r="X23" s="60">
        <v>17487000</v>
      </c>
      <c r="Y23" s="159">
        <v>-15166340</v>
      </c>
      <c r="Z23" s="141">
        <v>-86.73</v>
      </c>
      <c r="AA23" s="225">
        <v>69948000</v>
      </c>
    </row>
    <row r="24" spans="1:27" ht="13.5">
      <c r="A24" s="250" t="s">
        <v>57</v>
      </c>
      <c r="B24" s="253"/>
      <c r="C24" s="168">
        <f aca="true" t="shared" si="1" ref="C24:Y24">SUM(C15:C23)</f>
        <v>250942631</v>
      </c>
      <c r="D24" s="168">
        <f>SUM(D15:D23)</f>
        <v>0</v>
      </c>
      <c r="E24" s="76">
        <f t="shared" si="1"/>
        <v>364173938</v>
      </c>
      <c r="F24" s="77">
        <f t="shared" si="1"/>
        <v>364173938</v>
      </c>
      <c r="G24" s="77">
        <f t="shared" si="1"/>
        <v>238690687</v>
      </c>
      <c r="H24" s="77">
        <f t="shared" si="1"/>
        <v>250926893</v>
      </c>
      <c r="I24" s="77">
        <f t="shared" si="1"/>
        <v>257305979</v>
      </c>
      <c r="J24" s="77">
        <f t="shared" si="1"/>
        <v>257305979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257305979</v>
      </c>
      <c r="X24" s="77">
        <f t="shared" si="1"/>
        <v>91043486</v>
      </c>
      <c r="Y24" s="77">
        <f t="shared" si="1"/>
        <v>166262493</v>
      </c>
      <c r="Z24" s="212">
        <f>+IF(X24&lt;&gt;0,+(Y24/X24)*100,0)</f>
        <v>182.61876857395376</v>
      </c>
      <c r="AA24" s="79">
        <f>SUM(AA15:AA23)</f>
        <v>364173938</v>
      </c>
    </row>
    <row r="25" spans="1:27" ht="13.5">
      <c r="A25" s="250" t="s">
        <v>159</v>
      </c>
      <c r="B25" s="251"/>
      <c r="C25" s="168">
        <f aca="true" t="shared" si="2" ref="C25:Y25">+C12+C24</f>
        <v>337198209</v>
      </c>
      <c r="D25" s="168">
        <f>+D12+D24</f>
        <v>0</v>
      </c>
      <c r="E25" s="72">
        <f t="shared" si="2"/>
        <v>372056200</v>
      </c>
      <c r="F25" s="73">
        <f t="shared" si="2"/>
        <v>372056200</v>
      </c>
      <c r="G25" s="73">
        <f t="shared" si="2"/>
        <v>400758974</v>
      </c>
      <c r="H25" s="73">
        <f t="shared" si="2"/>
        <v>359613290</v>
      </c>
      <c r="I25" s="73">
        <f t="shared" si="2"/>
        <v>404727326</v>
      </c>
      <c r="J25" s="73">
        <f t="shared" si="2"/>
        <v>404727326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404727326</v>
      </c>
      <c r="X25" s="73">
        <f t="shared" si="2"/>
        <v>93014052</v>
      </c>
      <c r="Y25" s="73">
        <f t="shared" si="2"/>
        <v>311713274</v>
      </c>
      <c r="Z25" s="170">
        <f>+IF(X25&lt;&gt;0,+(Y25/X25)*100,0)</f>
        <v>335.1249271454167</v>
      </c>
      <c r="AA25" s="74">
        <f>+AA12+AA24</f>
        <v>372056200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15184852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2817749</v>
      </c>
      <c r="D32" s="155"/>
      <c r="E32" s="59"/>
      <c r="F32" s="60"/>
      <c r="G32" s="60">
        <v>24631833</v>
      </c>
      <c r="H32" s="60">
        <v>2157271</v>
      </c>
      <c r="I32" s="60">
        <v>33175923</v>
      </c>
      <c r="J32" s="60">
        <v>33175923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33175923</v>
      </c>
      <c r="X32" s="60"/>
      <c r="Y32" s="60">
        <v>33175923</v>
      </c>
      <c r="Z32" s="140"/>
      <c r="AA32" s="62"/>
    </row>
    <row r="33" spans="1:27" ht="13.5">
      <c r="A33" s="249" t="s">
        <v>165</v>
      </c>
      <c r="B33" s="182"/>
      <c r="C33" s="155">
        <v>2133150</v>
      </c>
      <c r="D33" s="155"/>
      <c r="E33" s="59"/>
      <c r="F33" s="60"/>
      <c r="G33" s="60">
        <v>9967153</v>
      </c>
      <c r="H33" s="60">
        <v>6994845</v>
      </c>
      <c r="I33" s="60">
        <v>4645782</v>
      </c>
      <c r="J33" s="60">
        <v>4645782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4645782</v>
      </c>
      <c r="X33" s="60"/>
      <c r="Y33" s="60">
        <v>4645782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20135751</v>
      </c>
      <c r="D34" s="168">
        <f>SUM(D29:D33)</f>
        <v>0</v>
      </c>
      <c r="E34" s="72">
        <f t="shared" si="3"/>
        <v>0</v>
      </c>
      <c r="F34" s="73">
        <f t="shared" si="3"/>
        <v>0</v>
      </c>
      <c r="G34" s="73">
        <f t="shared" si="3"/>
        <v>34598986</v>
      </c>
      <c r="H34" s="73">
        <f t="shared" si="3"/>
        <v>9152116</v>
      </c>
      <c r="I34" s="73">
        <f t="shared" si="3"/>
        <v>37821705</v>
      </c>
      <c r="J34" s="73">
        <f t="shared" si="3"/>
        <v>37821705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37821705</v>
      </c>
      <c r="X34" s="73">
        <f t="shared" si="3"/>
        <v>0</v>
      </c>
      <c r="Y34" s="73">
        <f t="shared" si="3"/>
        <v>37821705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1075286</v>
      </c>
      <c r="D37" s="155"/>
      <c r="E37" s="59">
        <v>191471</v>
      </c>
      <c r="F37" s="60">
        <v>191471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47868</v>
      </c>
      <c r="Y37" s="60">
        <v>-47868</v>
      </c>
      <c r="Z37" s="140">
        <v>-100</v>
      </c>
      <c r="AA37" s="62">
        <v>191471</v>
      </c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1075286</v>
      </c>
      <c r="D39" s="168">
        <f>SUM(D37:D38)</f>
        <v>0</v>
      </c>
      <c r="E39" s="76">
        <f t="shared" si="4"/>
        <v>191471</v>
      </c>
      <c r="F39" s="77">
        <f t="shared" si="4"/>
        <v>191471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47868</v>
      </c>
      <c r="Y39" s="77">
        <f t="shared" si="4"/>
        <v>-47868</v>
      </c>
      <c r="Z39" s="212">
        <f>+IF(X39&lt;&gt;0,+(Y39/X39)*100,0)</f>
        <v>-100</v>
      </c>
      <c r="AA39" s="79">
        <f>SUM(AA37:AA38)</f>
        <v>191471</v>
      </c>
    </row>
    <row r="40" spans="1:27" ht="13.5">
      <c r="A40" s="250" t="s">
        <v>167</v>
      </c>
      <c r="B40" s="251"/>
      <c r="C40" s="168">
        <f aca="true" t="shared" si="5" ref="C40:Y40">+C34+C39</f>
        <v>21211037</v>
      </c>
      <c r="D40" s="168">
        <f>+D34+D39</f>
        <v>0</v>
      </c>
      <c r="E40" s="72">
        <f t="shared" si="5"/>
        <v>191471</v>
      </c>
      <c r="F40" s="73">
        <f t="shared" si="5"/>
        <v>191471</v>
      </c>
      <c r="G40" s="73">
        <f t="shared" si="5"/>
        <v>34598986</v>
      </c>
      <c r="H40" s="73">
        <f t="shared" si="5"/>
        <v>9152116</v>
      </c>
      <c r="I40" s="73">
        <f t="shared" si="5"/>
        <v>37821705</v>
      </c>
      <c r="J40" s="73">
        <f t="shared" si="5"/>
        <v>37821705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37821705</v>
      </c>
      <c r="X40" s="73">
        <f t="shared" si="5"/>
        <v>47868</v>
      </c>
      <c r="Y40" s="73">
        <f t="shared" si="5"/>
        <v>37773837</v>
      </c>
      <c r="Z40" s="170">
        <f>+IF(X40&lt;&gt;0,+(Y40/X40)*100,0)</f>
        <v>78912.50313361746</v>
      </c>
      <c r="AA40" s="74">
        <f>+AA34+AA39</f>
        <v>191471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315987172</v>
      </c>
      <c r="D42" s="257">
        <f>+D25-D40</f>
        <v>0</v>
      </c>
      <c r="E42" s="258">
        <f t="shared" si="6"/>
        <v>371864729</v>
      </c>
      <c r="F42" s="259">
        <f t="shared" si="6"/>
        <v>371864729</v>
      </c>
      <c r="G42" s="259">
        <f t="shared" si="6"/>
        <v>366159988</v>
      </c>
      <c r="H42" s="259">
        <f t="shared" si="6"/>
        <v>350461174</v>
      </c>
      <c r="I42" s="259">
        <f t="shared" si="6"/>
        <v>366905621</v>
      </c>
      <c r="J42" s="259">
        <f t="shared" si="6"/>
        <v>366905621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366905621</v>
      </c>
      <c r="X42" s="259">
        <f t="shared" si="6"/>
        <v>92966184</v>
      </c>
      <c r="Y42" s="259">
        <f t="shared" si="6"/>
        <v>273939437</v>
      </c>
      <c r="Z42" s="260">
        <f>+IF(X42&lt;&gt;0,+(Y42/X42)*100,0)</f>
        <v>294.6656786514976</v>
      </c>
      <c r="AA42" s="261">
        <f>+AA25-AA40</f>
        <v>371864729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315987172</v>
      </c>
      <c r="D45" s="155"/>
      <c r="E45" s="59">
        <v>371864729</v>
      </c>
      <c r="F45" s="60">
        <v>371864729</v>
      </c>
      <c r="G45" s="60">
        <v>293964205</v>
      </c>
      <c r="H45" s="60">
        <v>330586867</v>
      </c>
      <c r="I45" s="60">
        <v>330037437</v>
      </c>
      <c r="J45" s="60">
        <v>330037437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330037437</v>
      </c>
      <c r="X45" s="60">
        <v>92966182</v>
      </c>
      <c r="Y45" s="60">
        <v>237071255</v>
      </c>
      <c r="Z45" s="139">
        <v>255.01</v>
      </c>
      <c r="AA45" s="62">
        <v>371864729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72195783</v>
      </c>
      <c r="H46" s="60">
        <v>19874307</v>
      </c>
      <c r="I46" s="60">
        <v>36868184</v>
      </c>
      <c r="J46" s="60">
        <v>36868184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36868184</v>
      </c>
      <c r="X46" s="60"/>
      <c r="Y46" s="60">
        <v>36868184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315987172</v>
      </c>
      <c r="D48" s="217">
        <f>SUM(D45:D47)</f>
        <v>0</v>
      </c>
      <c r="E48" s="264">
        <f t="shared" si="7"/>
        <v>371864729</v>
      </c>
      <c r="F48" s="219">
        <f t="shared" si="7"/>
        <v>371864729</v>
      </c>
      <c r="G48" s="219">
        <f t="shared" si="7"/>
        <v>366159988</v>
      </c>
      <c r="H48" s="219">
        <f t="shared" si="7"/>
        <v>350461174</v>
      </c>
      <c r="I48" s="219">
        <f t="shared" si="7"/>
        <v>366905621</v>
      </c>
      <c r="J48" s="219">
        <f t="shared" si="7"/>
        <v>366905621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366905621</v>
      </c>
      <c r="X48" s="219">
        <f t="shared" si="7"/>
        <v>92966182</v>
      </c>
      <c r="Y48" s="219">
        <f t="shared" si="7"/>
        <v>273939439</v>
      </c>
      <c r="Z48" s="265">
        <f>+IF(X48&lt;&gt;0,+(Y48/X48)*100,0)</f>
        <v>294.665687142019</v>
      </c>
      <c r="AA48" s="232">
        <f>SUM(AA45:AA47)</f>
        <v>371864729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7768435</v>
      </c>
      <c r="D6" s="155"/>
      <c r="E6" s="59">
        <v>23809280</v>
      </c>
      <c r="F6" s="60">
        <v>23809280</v>
      </c>
      <c r="G6" s="60">
        <v>246017</v>
      </c>
      <c r="H6" s="60">
        <v>316135</v>
      </c>
      <c r="I6" s="60">
        <v>2604144</v>
      </c>
      <c r="J6" s="60">
        <v>3166296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3166296</v>
      </c>
      <c r="X6" s="60">
        <v>5952321</v>
      </c>
      <c r="Y6" s="60">
        <v>-2786025</v>
      </c>
      <c r="Z6" s="140">
        <v>-46.81</v>
      </c>
      <c r="AA6" s="62">
        <v>23809280</v>
      </c>
    </row>
    <row r="7" spans="1:27" ht="13.5">
      <c r="A7" s="249" t="s">
        <v>178</v>
      </c>
      <c r="B7" s="182"/>
      <c r="C7" s="155">
        <v>119708000</v>
      </c>
      <c r="D7" s="155"/>
      <c r="E7" s="59">
        <v>146286999</v>
      </c>
      <c r="F7" s="60">
        <v>146286999</v>
      </c>
      <c r="G7" s="60">
        <v>58495000</v>
      </c>
      <c r="H7" s="60">
        <v>1342935</v>
      </c>
      <c r="I7" s="60"/>
      <c r="J7" s="60">
        <v>59837935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59837935</v>
      </c>
      <c r="X7" s="60">
        <v>48762333</v>
      </c>
      <c r="Y7" s="60">
        <v>11075602</v>
      </c>
      <c r="Z7" s="140">
        <v>22.71</v>
      </c>
      <c r="AA7" s="62">
        <v>146286999</v>
      </c>
    </row>
    <row r="8" spans="1:27" ht="13.5">
      <c r="A8" s="249" t="s">
        <v>179</v>
      </c>
      <c r="B8" s="182"/>
      <c r="C8" s="155">
        <v>45192416</v>
      </c>
      <c r="D8" s="155"/>
      <c r="E8" s="59">
        <v>68565999</v>
      </c>
      <c r="F8" s="60">
        <v>68565999</v>
      </c>
      <c r="G8" s="60">
        <v>30135000</v>
      </c>
      <c r="H8" s="60">
        <v>5000000</v>
      </c>
      <c r="I8" s="60"/>
      <c r="J8" s="60">
        <v>35135000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35135000</v>
      </c>
      <c r="X8" s="60">
        <v>22855333</v>
      </c>
      <c r="Y8" s="60">
        <v>12279667</v>
      </c>
      <c r="Z8" s="140">
        <v>53.73</v>
      </c>
      <c r="AA8" s="62">
        <v>68565999</v>
      </c>
    </row>
    <row r="9" spans="1:27" ht="13.5">
      <c r="A9" s="249" t="s">
        <v>180</v>
      </c>
      <c r="B9" s="182"/>
      <c r="C9" s="155">
        <v>2849749</v>
      </c>
      <c r="D9" s="155"/>
      <c r="E9" s="59">
        <v>3000000</v>
      </c>
      <c r="F9" s="60">
        <v>3000000</v>
      </c>
      <c r="G9" s="60">
        <v>490140</v>
      </c>
      <c r="H9" s="60">
        <v>299781</v>
      </c>
      <c r="I9" s="60">
        <v>140428</v>
      </c>
      <c r="J9" s="60">
        <v>930349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930349</v>
      </c>
      <c r="X9" s="60">
        <v>750000</v>
      </c>
      <c r="Y9" s="60">
        <v>180349</v>
      </c>
      <c r="Z9" s="140">
        <v>24.05</v>
      </c>
      <c r="AA9" s="62">
        <v>3000000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-143946105</v>
      </c>
      <c r="D12" s="155"/>
      <c r="E12" s="59">
        <v>-160083475</v>
      </c>
      <c r="F12" s="60">
        <v>-160083475</v>
      </c>
      <c r="G12" s="60">
        <v>-9652222</v>
      </c>
      <c r="H12" s="60">
        <v>-10264419</v>
      </c>
      <c r="I12" s="60">
        <v>-13665965</v>
      </c>
      <c r="J12" s="60">
        <v>-33582606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-33582606</v>
      </c>
      <c r="X12" s="60">
        <v>-40020885</v>
      </c>
      <c r="Y12" s="60">
        <v>6438279</v>
      </c>
      <c r="Z12" s="140">
        <v>-16.09</v>
      </c>
      <c r="AA12" s="62">
        <v>-160083475</v>
      </c>
    </row>
    <row r="13" spans="1:27" ht="13.5">
      <c r="A13" s="249" t="s">
        <v>40</v>
      </c>
      <c r="B13" s="182"/>
      <c r="C13" s="155">
        <v>-1302169</v>
      </c>
      <c r="D13" s="155"/>
      <c r="E13" s="59">
        <v>-105000</v>
      </c>
      <c r="F13" s="60">
        <v>-105000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-26250</v>
      </c>
      <c r="Y13" s="60">
        <v>26250</v>
      </c>
      <c r="Z13" s="140">
        <v>-100</v>
      </c>
      <c r="AA13" s="62">
        <v>-105000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30270326</v>
      </c>
      <c r="D15" s="168">
        <f>SUM(D6:D14)</f>
        <v>0</v>
      </c>
      <c r="E15" s="72">
        <f t="shared" si="0"/>
        <v>81473803</v>
      </c>
      <c r="F15" s="73">
        <f t="shared" si="0"/>
        <v>81473803</v>
      </c>
      <c r="G15" s="73">
        <f t="shared" si="0"/>
        <v>79713935</v>
      </c>
      <c r="H15" s="73">
        <f t="shared" si="0"/>
        <v>-3305568</v>
      </c>
      <c r="I15" s="73">
        <f t="shared" si="0"/>
        <v>-10921393</v>
      </c>
      <c r="J15" s="73">
        <f t="shared" si="0"/>
        <v>65486974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65486974</v>
      </c>
      <c r="X15" s="73">
        <f t="shared" si="0"/>
        <v>38272852</v>
      </c>
      <c r="Y15" s="73">
        <f t="shared" si="0"/>
        <v>27214122</v>
      </c>
      <c r="Z15" s="170">
        <f>+IF(X15&lt;&gt;0,+(Y15/X15)*100,0)</f>
        <v>71.10555022134227</v>
      </c>
      <c r="AA15" s="74">
        <f>SUM(AA6:AA14)</f>
        <v>81473803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-17949939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-13431320</v>
      </c>
      <c r="D24" s="155"/>
      <c r="E24" s="59">
        <v>-78897996</v>
      </c>
      <c r="F24" s="60">
        <v>-78897996</v>
      </c>
      <c r="G24" s="60">
        <v>-3586104</v>
      </c>
      <c r="H24" s="60">
        <v>-6607031</v>
      </c>
      <c r="I24" s="60">
        <v>-4502977</v>
      </c>
      <c r="J24" s="60">
        <v>-14696112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-14696112</v>
      </c>
      <c r="X24" s="60">
        <v>-19724499</v>
      </c>
      <c r="Y24" s="60">
        <v>5028387</v>
      </c>
      <c r="Z24" s="140">
        <v>-25.49</v>
      </c>
      <c r="AA24" s="62">
        <v>-78897996</v>
      </c>
    </row>
    <row r="25" spans="1:27" ht="13.5">
      <c r="A25" s="250" t="s">
        <v>191</v>
      </c>
      <c r="B25" s="251"/>
      <c r="C25" s="168">
        <f aca="true" t="shared" si="1" ref="C25:Y25">SUM(C19:C24)</f>
        <v>-31381259</v>
      </c>
      <c r="D25" s="168">
        <f>SUM(D19:D24)</f>
        <v>0</v>
      </c>
      <c r="E25" s="72">
        <f t="shared" si="1"/>
        <v>-78897996</v>
      </c>
      <c r="F25" s="73">
        <f t="shared" si="1"/>
        <v>-78897996</v>
      </c>
      <c r="G25" s="73">
        <f t="shared" si="1"/>
        <v>-3586104</v>
      </c>
      <c r="H25" s="73">
        <f t="shared" si="1"/>
        <v>-6607031</v>
      </c>
      <c r="I25" s="73">
        <f t="shared" si="1"/>
        <v>-4502977</v>
      </c>
      <c r="J25" s="73">
        <f t="shared" si="1"/>
        <v>-14696112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-14696112</v>
      </c>
      <c r="X25" s="73">
        <f t="shared" si="1"/>
        <v>-19724499</v>
      </c>
      <c r="Y25" s="73">
        <f t="shared" si="1"/>
        <v>5028387</v>
      </c>
      <c r="Z25" s="170">
        <f>+IF(X25&lt;&gt;0,+(Y25/X25)*100,0)</f>
        <v>-25.49310377921386</v>
      </c>
      <c r="AA25" s="74">
        <f>SUM(AA19:AA24)</f>
        <v>-78897996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5355497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5355497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4244564</v>
      </c>
      <c r="D36" s="153">
        <f>+D15+D25+D34</f>
        <v>0</v>
      </c>
      <c r="E36" s="99">
        <f t="shared" si="3"/>
        <v>2575807</v>
      </c>
      <c r="F36" s="100">
        <f t="shared" si="3"/>
        <v>2575807</v>
      </c>
      <c r="G36" s="100">
        <f t="shared" si="3"/>
        <v>76127831</v>
      </c>
      <c r="H36" s="100">
        <f t="shared" si="3"/>
        <v>-9912599</v>
      </c>
      <c r="I36" s="100">
        <f t="shared" si="3"/>
        <v>-15424370</v>
      </c>
      <c r="J36" s="100">
        <f t="shared" si="3"/>
        <v>50790862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50790862</v>
      </c>
      <c r="X36" s="100">
        <f t="shared" si="3"/>
        <v>18548353</v>
      </c>
      <c r="Y36" s="100">
        <f t="shared" si="3"/>
        <v>32242509</v>
      </c>
      <c r="Z36" s="137">
        <f>+IF(X36&lt;&gt;0,+(Y36/X36)*100,0)</f>
        <v>173.8294985004868</v>
      </c>
      <c r="AA36" s="102">
        <f>+AA15+AA25+AA34</f>
        <v>2575807</v>
      </c>
    </row>
    <row r="37" spans="1:27" ht="13.5">
      <c r="A37" s="249" t="s">
        <v>199</v>
      </c>
      <c r="B37" s="182"/>
      <c r="C37" s="153">
        <v>9436710</v>
      </c>
      <c r="D37" s="153"/>
      <c r="E37" s="99">
        <v>12001846</v>
      </c>
      <c r="F37" s="100">
        <v>12001846</v>
      </c>
      <c r="G37" s="100">
        <v>13681274</v>
      </c>
      <c r="H37" s="100">
        <v>89809105</v>
      </c>
      <c r="I37" s="100">
        <v>79896506</v>
      </c>
      <c r="J37" s="100">
        <v>13681274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13681274</v>
      </c>
      <c r="X37" s="100">
        <v>12001846</v>
      </c>
      <c r="Y37" s="100">
        <v>1679428</v>
      </c>
      <c r="Z37" s="137">
        <v>13.99</v>
      </c>
      <c r="AA37" s="102">
        <v>12001846</v>
      </c>
    </row>
    <row r="38" spans="1:27" ht="13.5">
      <c r="A38" s="269" t="s">
        <v>200</v>
      </c>
      <c r="B38" s="256"/>
      <c r="C38" s="257">
        <v>13681274</v>
      </c>
      <c r="D38" s="257"/>
      <c r="E38" s="258">
        <v>14577653</v>
      </c>
      <c r="F38" s="259">
        <v>14577653</v>
      </c>
      <c r="G38" s="259">
        <v>89809105</v>
      </c>
      <c r="H38" s="259">
        <v>79896506</v>
      </c>
      <c r="I38" s="259">
        <v>64472136</v>
      </c>
      <c r="J38" s="259">
        <v>64472136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64472136</v>
      </c>
      <c r="X38" s="259">
        <v>30550199</v>
      </c>
      <c r="Y38" s="259">
        <v>33921937</v>
      </c>
      <c r="Z38" s="260">
        <v>111.04</v>
      </c>
      <c r="AA38" s="261">
        <v>14577653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78897829</v>
      </c>
      <c r="F5" s="106">
        <f t="shared" si="0"/>
        <v>78897829</v>
      </c>
      <c r="G5" s="106">
        <f t="shared" si="0"/>
        <v>3586104</v>
      </c>
      <c r="H5" s="106">
        <f t="shared" si="0"/>
        <v>6607031</v>
      </c>
      <c r="I5" s="106">
        <f t="shared" si="0"/>
        <v>2701243</v>
      </c>
      <c r="J5" s="106">
        <f t="shared" si="0"/>
        <v>12894378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12894378</v>
      </c>
      <c r="X5" s="106">
        <f t="shared" si="0"/>
        <v>19724457</v>
      </c>
      <c r="Y5" s="106">
        <f t="shared" si="0"/>
        <v>-6830079</v>
      </c>
      <c r="Z5" s="201">
        <f>+IF(X5&lt;&gt;0,+(Y5/X5)*100,0)</f>
        <v>-34.62746274840418</v>
      </c>
      <c r="AA5" s="199">
        <f>SUM(AA11:AA18)</f>
        <v>78897829</v>
      </c>
    </row>
    <row r="6" spans="1:27" ht="13.5">
      <c r="A6" s="291" t="s">
        <v>204</v>
      </c>
      <c r="B6" s="142"/>
      <c r="C6" s="62"/>
      <c r="D6" s="156"/>
      <c r="E6" s="60">
        <v>47137700</v>
      </c>
      <c r="F6" s="60">
        <v>47137700</v>
      </c>
      <c r="G6" s="60">
        <v>873573</v>
      </c>
      <c r="H6" s="60">
        <v>6594322</v>
      </c>
      <c r="I6" s="60">
        <v>2646073</v>
      </c>
      <c r="J6" s="60">
        <v>10113968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10113968</v>
      </c>
      <c r="X6" s="60">
        <v>11784425</v>
      </c>
      <c r="Y6" s="60">
        <v>-1670457</v>
      </c>
      <c r="Z6" s="140">
        <v>-14.18</v>
      </c>
      <c r="AA6" s="155">
        <v>47137700</v>
      </c>
    </row>
    <row r="7" spans="1:27" ht="13.5">
      <c r="A7" s="291" t="s">
        <v>205</v>
      </c>
      <c r="B7" s="142"/>
      <c r="C7" s="62"/>
      <c r="D7" s="156"/>
      <c r="E7" s="60">
        <v>19673000</v>
      </c>
      <c r="F7" s="60">
        <v>19673000</v>
      </c>
      <c r="G7" s="60">
        <v>1450699</v>
      </c>
      <c r="H7" s="60"/>
      <c r="I7" s="60"/>
      <c r="J7" s="60">
        <v>1450699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1450699</v>
      </c>
      <c r="X7" s="60">
        <v>4918250</v>
      </c>
      <c r="Y7" s="60">
        <v>-3467551</v>
      </c>
      <c r="Z7" s="140">
        <v>-70.5</v>
      </c>
      <c r="AA7" s="155">
        <v>19673000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1400000</v>
      </c>
      <c r="F10" s="60">
        <v>1400000</v>
      </c>
      <c r="G10" s="60">
        <v>318180</v>
      </c>
      <c r="H10" s="60"/>
      <c r="I10" s="60"/>
      <c r="J10" s="60">
        <v>318180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318180</v>
      </c>
      <c r="X10" s="60">
        <v>350000</v>
      </c>
      <c r="Y10" s="60">
        <v>-31820</v>
      </c>
      <c r="Z10" s="140">
        <v>-9.09</v>
      </c>
      <c r="AA10" s="155">
        <v>1400000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68210700</v>
      </c>
      <c r="F11" s="295">
        <f t="shared" si="1"/>
        <v>68210700</v>
      </c>
      <c r="G11" s="295">
        <f t="shared" si="1"/>
        <v>2642452</v>
      </c>
      <c r="H11" s="295">
        <f t="shared" si="1"/>
        <v>6594322</v>
      </c>
      <c r="I11" s="295">
        <f t="shared" si="1"/>
        <v>2646073</v>
      </c>
      <c r="J11" s="295">
        <f t="shared" si="1"/>
        <v>11882847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11882847</v>
      </c>
      <c r="X11" s="295">
        <f t="shared" si="1"/>
        <v>17052675</v>
      </c>
      <c r="Y11" s="295">
        <f t="shared" si="1"/>
        <v>-5169828</v>
      </c>
      <c r="Z11" s="296">
        <f>+IF(X11&lt;&gt;0,+(Y11/X11)*100,0)</f>
        <v>-30.316815396997832</v>
      </c>
      <c r="AA11" s="297">
        <f>SUM(AA6:AA10)</f>
        <v>68210700</v>
      </c>
    </row>
    <row r="12" spans="1:27" ht="13.5">
      <c r="A12" s="298" t="s">
        <v>210</v>
      </c>
      <c r="B12" s="136"/>
      <c r="C12" s="62"/>
      <c r="D12" s="156"/>
      <c r="E12" s="60">
        <v>2727129</v>
      </c>
      <c r="F12" s="60">
        <v>2727129</v>
      </c>
      <c r="G12" s="60">
        <v>180305</v>
      </c>
      <c r="H12" s="60"/>
      <c r="I12" s="60"/>
      <c r="J12" s="60">
        <v>180305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180305</v>
      </c>
      <c r="X12" s="60">
        <v>681782</v>
      </c>
      <c r="Y12" s="60">
        <v>-501477</v>
      </c>
      <c r="Z12" s="140">
        <v>-73.55</v>
      </c>
      <c r="AA12" s="155">
        <v>2727129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7960000</v>
      </c>
      <c r="F15" s="60">
        <v>7960000</v>
      </c>
      <c r="G15" s="60">
        <v>763347</v>
      </c>
      <c r="H15" s="60">
        <v>12709</v>
      </c>
      <c r="I15" s="60">
        <v>55170</v>
      </c>
      <c r="J15" s="60">
        <v>831226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831226</v>
      </c>
      <c r="X15" s="60">
        <v>1990000</v>
      </c>
      <c r="Y15" s="60">
        <v>-1158774</v>
      </c>
      <c r="Z15" s="140">
        <v>-58.23</v>
      </c>
      <c r="AA15" s="155">
        <v>7960000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47137700</v>
      </c>
      <c r="F36" s="60">
        <f t="shared" si="4"/>
        <v>47137700</v>
      </c>
      <c r="G36" s="60">
        <f t="shared" si="4"/>
        <v>873573</v>
      </c>
      <c r="H36" s="60">
        <f t="shared" si="4"/>
        <v>6594322</v>
      </c>
      <c r="I36" s="60">
        <f t="shared" si="4"/>
        <v>2646073</v>
      </c>
      <c r="J36" s="60">
        <f t="shared" si="4"/>
        <v>10113968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10113968</v>
      </c>
      <c r="X36" s="60">
        <f t="shared" si="4"/>
        <v>11784425</v>
      </c>
      <c r="Y36" s="60">
        <f t="shared" si="4"/>
        <v>-1670457</v>
      </c>
      <c r="Z36" s="140">
        <f aca="true" t="shared" si="5" ref="Z36:Z49">+IF(X36&lt;&gt;0,+(Y36/X36)*100,0)</f>
        <v>-14.175125218243572</v>
      </c>
      <c r="AA36" s="155">
        <f>AA6+AA21</f>
        <v>47137700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19673000</v>
      </c>
      <c r="F37" s="60">
        <f t="shared" si="4"/>
        <v>19673000</v>
      </c>
      <c r="G37" s="60">
        <f t="shared" si="4"/>
        <v>1450699</v>
      </c>
      <c r="H37" s="60">
        <f t="shared" si="4"/>
        <v>0</v>
      </c>
      <c r="I37" s="60">
        <f t="shared" si="4"/>
        <v>0</v>
      </c>
      <c r="J37" s="60">
        <f t="shared" si="4"/>
        <v>1450699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1450699</v>
      </c>
      <c r="X37" s="60">
        <f t="shared" si="4"/>
        <v>4918250</v>
      </c>
      <c r="Y37" s="60">
        <f t="shared" si="4"/>
        <v>-3467551</v>
      </c>
      <c r="Z37" s="140">
        <f t="shared" si="5"/>
        <v>-70.5037564174249</v>
      </c>
      <c r="AA37" s="155">
        <f>AA7+AA22</f>
        <v>19673000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1400000</v>
      </c>
      <c r="F40" s="60">
        <f t="shared" si="4"/>
        <v>1400000</v>
      </c>
      <c r="G40" s="60">
        <f t="shared" si="4"/>
        <v>318180</v>
      </c>
      <c r="H40" s="60">
        <f t="shared" si="4"/>
        <v>0</v>
      </c>
      <c r="I40" s="60">
        <f t="shared" si="4"/>
        <v>0</v>
      </c>
      <c r="J40" s="60">
        <f t="shared" si="4"/>
        <v>318180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318180</v>
      </c>
      <c r="X40" s="60">
        <f t="shared" si="4"/>
        <v>350000</v>
      </c>
      <c r="Y40" s="60">
        <f t="shared" si="4"/>
        <v>-31820</v>
      </c>
      <c r="Z40" s="140">
        <f t="shared" si="5"/>
        <v>-9.09142857142857</v>
      </c>
      <c r="AA40" s="155">
        <f>AA10+AA25</f>
        <v>1400000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68210700</v>
      </c>
      <c r="F41" s="295">
        <f t="shared" si="6"/>
        <v>68210700</v>
      </c>
      <c r="G41" s="295">
        <f t="shared" si="6"/>
        <v>2642452</v>
      </c>
      <c r="H41" s="295">
        <f t="shared" si="6"/>
        <v>6594322</v>
      </c>
      <c r="I41" s="295">
        <f t="shared" si="6"/>
        <v>2646073</v>
      </c>
      <c r="J41" s="295">
        <f t="shared" si="6"/>
        <v>11882847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11882847</v>
      </c>
      <c r="X41" s="295">
        <f t="shared" si="6"/>
        <v>17052675</v>
      </c>
      <c r="Y41" s="295">
        <f t="shared" si="6"/>
        <v>-5169828</v>
      </c>
      <c r="Z41" s="296">
        <f t="shared" si="5"/>
        <v>-30.316815396997832</v>
      </c>
      <c r="AA41" s="297">
        <f>SUM(AA36:AA40)</f>
        <v>68210700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2727129</v>
      </c>
      <c r="F42" s="54">
        <f t="shared" si="7"/>
        <v>2727129</v>
      </c>
      <c r="G42" s="54">
        <f t="shared" si="7"/>
        <v>180305</v>
      </c>
      <c r="H42" s="54">
        <f t="shared" si="7"/>
        <v>0</v>
      </c>
      <c r="I42" s="54">
        <f t="shared" si="7"/>
        <v>0</v>
      </c>
      <c r="J42" s="54">
        <f t="shared" si="7"/>
        <v>180305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180305</v>
      </c>
      <c r="X42" s="54">
        <f t="shared" si="7"/>
        <v>681782</v>
      </c>
      <c r="Y42" s="54">
        <f t="shared" si="7"/>
        <v>-501477</v>
      </c>
      <c r="Z42" s="184">
        <f t="shared" si="5"/>
        <v>-73.55386325834358</v>
      </c>
      <c r="AA42" s="130">
        <f aca="true" t="shared" si="8" ref="AA42:AA48">AA12+AA27</f>
        <v>2727129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7960000</v>
      </c>
      <c r="F45" s="54">
        <f t="shared" si="7"/>
        <v>7960000</v>
      </c>
      <c r="G45" s="54">
        <f t="shared" si="7"/>
        <v>763347</v>
      </c>
      <c r="H45" s="54">
        <f t="shared" si="7"/>
        <v>12709</v>
      </c>
      <c r="I45" s="54">
        <f t="shared" si="7"/>
        <v>55170</v>
      </c>
      <c r="J45" s="54">
        <f t="shared" si="7"/>
        <v>831226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831226</v>
      </c>
      <c r="X45" s="54">
        <f t="shared" si="7"/>
        <v>1990000</v>
      </c>
      <c r="Y45" s="54">
        <f t="shared" si="7"/>
        <v>-1158774</v>
      </c>
      <c r="Z45" s="184">
        <f t="shared" si="5"/>
        <v>-58.229849246231154</v>
      </c>
      <c r="AA45" s="130">
        <f t="shared" si="8"/>
        <v>7960000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78897829</v>
      </c>
      <c r="F49" s="220">
        <f t="shared" si="9"/>
        <v>78897829</v>
      </c>
      <c r="G49" s="220">
        <f t="shared" si="9"/>
        <v>3586104</v>
      </c>
      <c r="H49" s="220">
        <f t="shared" si="9"/>
        <v>6607031</v>
      </c>
      <c r="I49" s="220">
        <f t="shared" si="9"/>
        <v>2701243</v>
      </c>
      <c r="J49" s="220">
        <f t="shared" si="9"/>
        <v>12894378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12894378</v>
      </c>
      <c r="X49" s="220">
        <f t="shared" si="9"/>
        <v>19724457</v>
      </c>
      <c r="Y49" s="220">
        <f t="shared" si="9"/>
        <v>-6830079</v>
      </c>
      <c r="Z49" s="221">
        <f t="shared" si="5"/>
        <v>-34.62746274840418</v>
      </c>
      <c r="AA49" s="222">
        <f>SUM(AA41:AA48)</f>
        <v>78897829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161511</v>
      </c>
      <c r="H51" s="54">
        <f t="shared" si="10"/>
        <v>642764</v>
      </c>
      <c r="I51" s="54">
        <f t="shared" si="10"/>
        <v>1801734</v>
      </c>
      <c r="J51" s="54">
        <f t="shared" si="10"/>
        <v>2606009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2606009</v>
      </c>
      <c r="X51" s="54">
        <f t="shared" si="10"/>
        <v>0</v>
      </c>
      <c r="Y51" s="54">
        <f t="shared" si="10"/>
        <v>2606009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>
        <v>112368</v>
      </c>
      <c r="H52" s="60">
        <v>586641</v>
      </c>
      <c r="I52" s="60">
        <v>1405279</v>
      </c>
      <c r="J52" s="60">
        <v>2104288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>
        <v>2104288</v>
      </c>
      <c r="X52" s="60"/>
      <c r="Y52" s="60">
        <v>2104288</v>
      </c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>
        <v>49143</v>
      </c>
      <c r="H53" s="60"/>
      <c r="I53" s="60">
        <v>33551</v>
      </c>
      <c r="J53" s="60">
        <v>82694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>
        <v>82694</v>
      </c>
      <c r="X53" s="60"/>
      <c r="Y53" s="60">
        <v>82694</v>
      </c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>
        <v>48420</v>
      </c>
      <c r="J55" s="60">
        <v>48420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>
        <v>48420</v>
      </c>
      <c r="X55" s="60"/>
      <c r="Y55" s="60">
        <v>48420</v>
      </c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161511</v>
      </c>
      <c r="H57" s="295">
        <f t="shared" si="11"/>
        <v>586641</v>
      </c>
      <c r="I57" s="295">
        <f t="shared" si="11"/>
        <v>1487250</v>
      </c>
      <c r="J57" s="295">
        <f t="shared" si="11"/>
        <v>2235402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2235402</v>
      </c>
      <c r="X57" s="295">
        <f t="shared" si="11"/>
        <v>0</v>
      </c>
      <c r="Y57" s="295">
        <f t="shared" si="11"/>
        <v>2235402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>
        <v>56123</v>
      </c>
      <c r="I61" s="60">
        <v>314484</v>
      </c>
      <c r="J61" s="60">
        <v>370607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370607</v>
      </c>
      <c r="X61" s="60"/>
      <c r="Y61" s="60">
        <v>370607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13660000</v>
      </c>
      <c r="F66" s="275"/>
      <c r="G66" s="275">
        <v>161511</v>
      </c>
      <c r="H66" s="275">
        <v>642764</v>
      </c>
      <c r="I66" s="275">
        <v>362904</v>
      </c>
      <c r="J66" s="275">
        <v>1167179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1167179</v>
      </c>
      <c r="X66" s="275"/>
      <c r="Y66" s="275">
        <v>1167179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>
        <v>1438830</v>
      </c>
      <c r="J68" s="60">
        <v>1438830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1438830</v>
      </c>
      <c r="X68" s="60"/>
      <c r="Y68" s="60">
        <v>1438830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13660000</v>
      </c>
      <c r="F69" s="220">
        <f t="shared" si="12"/>
        <v>0</v>
      </c>
      <c r="G69" s="220">
        <f t="shared" si="12"/>
        <v>161511</v>
      </c>
      <c r="H69" s="220">
        <f t="shared" si="12"/>
        <v>642764</v>
      </c>
      <c r="I69" s="220">
        <f t="shared" si="12"/>
        <v>1801734</v>
      </c>
      <c r="J69" s="220">
        <f t="shared" si="12"/>
        <v>2606009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2606009</v>
      </c>
      <c r="X69" s="220">
        <f t="shared" si="12"/>
        <v>0</v>
      </c>
      <c r="Y69" s="220">
        <f t="shared" si="12"/>
        <v>2606009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68210700</v>
      </c>
      <c r="F5" s="358">
        <f t="shared" si="0"/>
        <v>68210700</v>
      </c>
      <c r="G5" s="358">
        <f t="shared" si="0"/>
        <v>2642452</v>
      </c>
      <c r="H5" s="356">
        <f t="shared" si="0"/>
        <v>6594322</v>
      </c>
      <c r="I5" s="356">
        <f t="shared" si="0"/>
        <v>2646073</v>
      </c>
      <c r="J5" s="358">
        <f t="shared" si="0"/>
        <v>11882847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11882847</v>
      </c>
      <c r="X5" s="356">
        <f t="shared" si="0"/>
        <v>17052675</v>
      </c>
      <c r="Y5" s="358">
        <f t="shared" si="0"/>
        <v>-5169828</v>
      </c>
      <c r="Z5" s="359">
        <f>+IF(X5&lt;&gt;0,+(Y5/X5)*100,0)</f>
        <v>-30.316815396997832</v>
      </c>
      <c r="AA5" s="360">
        <f>+AA6+AA8+AA11+AA13+AA15</f>
        <v>68210700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47137700</v>
      </c>
      <c r="F6" s="59">
        <f t="shared" si="1"/>
        <v>47137700</v>
      </c>
      <c r="G6" s="59">
        <f t="shared" si="1"/>
        <v>873573</v>
      </c>
      <c r="H6" s="60">
        <f t="shared" si="1"/>
        <v>6594322</v>
      </c>
      <c r="I6" s="60">
        <f t="shared" si="1"/>
        <v>2646073</v>
      </c>
      <c r="J6" s="59">
        <f t="shared" si="1"/>
        <v>10113968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10113968</v>
      </c>
      <c r="X6" s="60">
        <f t="shared" si="1"/>
        <v>11784425</v>
      </c>
      <c r="Y6" s="59">
        <f t="shared" si="1"/>
        <v>-1670457</v>
      </c>
      <c r="Z6" s="61">
        <f>+IF(X6&lt;&gt;0,+(Y6/X6)*100,0)</f>
        <v>-14.175125218243572</v>
      </c>
      <c r="AA6" s="62">
        <f t="shared" si="1"/>
        <v>47137700</v>
      </c>
    </row>
    <row r="7" spans="1:27" ht="13.5">
      <c r="A7" s="291" t="s">
        <v>228</v>
      </c>
      <c r="B7" s="142"/>
      <c r="C7" s="60"/>
      <c r="D7" s="340"/>
      <c r="E7" s="60">
        <v>47137700</v>
      </c>
      <c r="F7" s="59">
        <v>47137700</v>
      </c>
      <c r="G7" s="59">
        <v>873573</v>
      </c>
      <c r="H7" s="60">
        <v>6594322</v>
      </c>
      <c r="I7" s="60">
        <v>2646073</v>
      </c>
      <c r="J7" s="59">
        <v>10113968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10113968</v>
      </c>
      <c r="X7" s="60">
        <v>11784425</v>
      </c>
      <c r="Y7" s="59">
        <v>-1670457</v>
      </c>
      <c r="Z7" s="61">
        <v>-14.18</v>
      </c>
      <c r="AA7" s="62">
        <v>47137700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19673000</v>
      </c>
      <c r="F8" s="59">
        <f t="shared" si="2"/>
        <v>19673000</v>
      </c>
      <c r="G8" s="59">
        <f t="shared" si="2"/>
        <v>1450699</v>
      </c>
      <c r="H8" s="60">
        <f t="shared" si="2"/>
        <v>0</v>
      </c>
      <c r="I8" s="60">
        <f t="shared" si="2"/>
        <v>0</v>
      </c>
      <c r="J8" s="59">
        <f t="shared" si="2"/>
        <v>1450699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1450699</v>
      </c>
      <c r="X8" s="60">
        <f t="shared" si="2"/>
        <v>4918250</v>
      </c>
      <c r="Y8" s="59">
        <f t="shared" si="2"/>
        <v>-3467551</v>
      </c>
      <c r="Z8" s="61">
        <f>+IF(X8&lt;&gt;0,+(Y8/X8)*100,0)</f>
        <v>-70.5037564174249</v>
      </c>
      <c r="AA8" s="62">
        <f>SUM(AA9:AA10)</f>
        <v>19673000</v>
      </c>
    </row>
    <row r="9" spans="1:27" ht="13.5">
      <c r="A9" s="291" t="s">
        <v>229</v>
      </c>
      <c r="B9" s="142"/>
      <c r="C9" s="60"/>
      <c r="D9" s="340"/>
      <c r="E9" s="60">
        <v>19673000</v>
      </c>
      <c r="F9" s="59">
        <v>19673000</v>
      </c>
      <c r="G9" s="59">
        <v>1450699</v>
      </c>
      <c r="H9" s="60"/>
      <c r="I9" s="60"/>
      <c r="J9" s="59">
        <v>1450699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1450699</v>
      </c>
      <c r="X9" s="60">
        <v>4918250</v>
      </c>
      <c r="Y9" s="59">
        <v>-3467551</v>
      </c>
      <c r="Z9" s="61">
        <v>-70.5</v>
      </c>
      <c r="AA9" s="62">
        <v>19673000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1400000</v>
      </c>
      <c r="F15" s="59">
        <f t="shared" si="5"/>
        <v>1400000</v>
      </c>
      <c r="G15" s="59">
        <f t="shared" si="5"/>
        <v>318180</v>
      </c>
      <c r="H15" s="60">
        <f t="shared" si="5"/>
        <v>0</v>
      </c>
      <c r="I15" s="60">
        <f t="shared" si="5"/>
        <v>0</v>
      </c>
      <c r="J15" s="59">
        <f t="shared" si="5"/>
        <v>318180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318180</v>
      </c>
      <c r="X15" s="60">
        <f t="shared" si="5"/>
        <v>350000</v>
      </c>
      <c r="Y15" s="59">
        <f t="shared" si="5"/>
        <v>-31820</v>
      </c>
      <c r="Z15" s="61">
        <f>+IF(X15&lt;&gt;0,+(Y15/X15)*100,0)</f>
        <v>-9.09142857142857</v>
      </c>
      <c r="AA15" s="62">
        <f>SUM(AA16:AA20)</f>
        <v>1400000</v>
      </c>
    </row>
    <row r="16" spans="1:27" ht="13.5">
      <c r="A16" s="291" t="s">
        <v>233</v>
      </c>
      <c r="B16" s="300"/>
      <c r="C16" s="60"/>
      <c r="D16" s="340"/>
      <c r="E16" s="60">
        <v>800000</v>
      </c>
      <c r="F16" s="59">
        <v>800000</v>
      </c>
      <c r="G16" s="59">
        <v>132000</v>
      </c>
      <c r="H16" s="60"/>
      <c r="I16" s="60"/>
      <c r="J16" s="59">
        <v>132000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132000</v>
      </c>
      <c r="X16" s="60">
        <v>200000</v>
      </c>
      <c r="Y16" s="59">
        <v>-68000</v>
      </c>
      <c r="Z16" s="61">
        <v>-34</v>
      </c>
      <c r="AA16" s="62">
        <v>800000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600000</v>
      </c>
      <c r="F20" s="59">
        <v>600000</v>
      </c>
      <c r="G20" s="59">
        <v>186180</v>
      </c>
      <c r="H20" s="60"/>
      <c r="I20" s="60"/>
      <c r="J20" s="59">
        <v>186180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186180</v>
      </c>
      <c r="X20" s="60">
        <v>150000</v>
      </c>
      <c r="Y20" s="59">
        <v>36180</v>
      </c>
      <c r="Z20" s="61">
        <v>24.12</v>
      </c>
      <c r="AA20" s="62">
        <v>600000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2727129</v>
      </c>
      <c r="F22" s="345">
        <f t="shared" si="6"/>
        <v>2727129</v>
      </c>
      <c r="G22" s="345">
        <f t="shared" si="6"/>
        <v>180305</v>
      </c>
      <c r="H22" s="343">
        <f t="shared" si="6"/>
        <v>0</v>
      </c>
      <c r="I22" s="343">
        <f t="shared" si="6"/>
        <v>0</v>
      </c>
      <c r="J22" s="345">
        <f t="shared" si="6"/>
        <v>180305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180305</v>
      </c>
      <c r="X22" s="343">
        <f t="shared" si="6"/>
        <v>681782</v>
      </c>
      <c r="Y22" s="345">
        <f t="shared" si="6"/>
        <v>-501477</v>
      </c>
      <c r="Z22" s="336">
        <f>+IF(X22&lt;&gt;0,+(Y22/X22)*100,0)</f>
        <v>-73.55386325834358</v>
      </c>
      <c r="AA22" s="350">
        <f>SUM(AA23:AA32)</f>
        <v>2727129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2727129</v>
      </c>
      <c r="F32" s="59">
        <v>2727129</v>
      </c>
      <c r="G32" s="59">
        <v>180305</v>
      </c>
      <c r="H32" s="60"/>
      <c r="I32" s="60"/>
      <c r="J32" s="59">
        <v>180305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180305</v>
      </c>
      <c r="X32" s="60">
        <v>681782</v>
      </c>
      <c r="Y32" s="59">
        <v>-501477</v>
      </c>
      <c r="Z32" s="61">
        <v>-73.55</v>
      </c>
      <c r="AA32" s="62">
        <v>2727129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7960000</v>
      </c>
      <c r="F40" s="345">
        <f t="shared" si="9"/>
        <v>7960000</v>
      </c>
      <c r="G40" s="345">
        <f t="shared" si="9"/>
        <v>763347</v>
      </c>
      <c r="H40" s="343">
        <f t="shared" si="9"/>
        <v>12709</v>
      </c>
      <c r="I40" s="343">
        <f t="shared" si="9"/>
        <v>55170</v>
      </c>
      <c r="J40" s="345">
        <f t="shared" si="9"/>
        <v>831226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831226</v>
      </c>
      <c r="X40" s="343">
        <f t="shared" si="9"/>
        <v>1990000</v>
      </c>
      <c r="Y40" s="345">
        <f t="shared" si="9"/>
        <v>-1158774</v>
      </c>
      <c r="Z40" s="336">
        <f>+IF(X40&lt;&gt;0,+(Y40/X40)*100,0)</f>
        <v>-58.229849246231154</v>
      </c>
      <c r="AA40" s="350">
        <f>SUM(AA41:AA49)</f>
        <v>7960000</v>
      </c>
    </row>
    <row r="41" spans="1:27" ht="13.5">
      <c r="A41" s="361" t="s">
        <v>247</v>
      </c>
      <c r="B41" s="142"/>
      <c r="C41" s="362"/>
      <c r="D41" s="363"/>
      <c r="E41" s="362">
        <v>2400000</v>
      </c>
      <c r="F41" s="364">
        <v>2400000</v>
      </c>
      <c r="G41" s="364">
        <v>693347</v>
      </c>
      <c r="H41" s="362"/>
      <c r="I41" s="362"/>
      <c r="J41" s="364">
        <v>693347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693347</v>
      </c>
      <c r="X41" s="362">
        <v>600000</v>
      </c>
      <c r="Y41" s="364">
        <v>93347</v>
      </c>
      <c r="Z41" s="365">
        <v>15.56</v>
      </c>
      <c r="AA41" s="366">
        <v>2400000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1500000</v>
      </c>
      <c r="F42" s="53">
        <f t="shared" si="10"/>
        <v>1500000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375000</v>
      </c>
      <c r="Y42" s="53">
        <f t="shared" si="10"/>
        <v>-375000</v>
      </c>
      <c r="Z42" s="94">
        <f>+IF(X42&lt;&gt;0,+(Y42/X42)*100,0)</f>
        <v>-100</v>
      </c>
      <c r="AA42" s="95">
        <f>+AA62</f>
        <v>1500000</v>
      </c>
    </row>
    <row r="43" spans="1:27" ht="13.5">
      <c r="A43" s="361" t="s">
        <v>249</v>
      </c>
      <c r="B43" s="136"/>
      <c r="C43" s="275"/>
      <c r="D43" s="369"/>
      <c r="E43" s="305">
        <v>100000</v>
      </c>
      <c r="F43" s="370">
        <v>100000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25000</v>
      </c>
      <c r="Y43" s="370">
        <v>-25000</v>
      </c>
      <c r="Z43" s="371">
        <v>-100</v>
      </c>
      <c r="AA43" s="303">
        <v>100000</v>
      </c>
    </row>
    <row r="44" spans="1:27" ht="13.5">
      <c r="A44" s="361" t="s">
        <v>250</v>
      </c>
      <c r="B44" s="136"/>
      <c r="C44" s="60"/>
      <c r="D44" s="368"/>
      <c r="E44" s="54">
        <v>2950000</v>
      </c>
      <c r="F44" s="53">
        <v>2950000</v>
      </c>
      <c r="G44" s="53"/>
      <c r="H44" s="54">
        <v>12709</v>
      </c>
      <c r="I44" s="54">
        <v>55170</v>
      </c>
      <c r="J44" s="53">
        <v>67879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67879</v>
      </c>
      <c r="X44" s="54">
        <v>737500</v>
      </c>
      <c r="Y44" s="53">
        <v>-669621</v>
      </c>
      <c r="Z44" s="94">
        <v>-90.8</v>
      </c>
      <c r="AA44" s="95">
        <v>2950000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>
        <v>70000</v>
      </c>
      <c r="H45" s="54"/>
      <c r="I45" s="54"/>
      <c r="J45" s="53">
        <v>70000</v>
      </c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>
        <v>70000</v>
      </c>
      <c r="X45" s="54"/>
      <c r="Y45" s="53">
        <v>70000</v>
      </c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360000</v>
      </c>
      <c r="F48" s="53">
        <v>360000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90000</v>
      </c>
      <c r="Y48" s="53">
        <v>-90000</v>
      </c>
      <c r="Z48" s="94">
        <v>-100</v>
      </c>
      <c r="AA48" s="95">
        <v>360000</v>
      </c>
    </row>
    <row r="49" spans="1:27" ht="13.5">
      <c r="A49" s="361" t="s">
        <v>93</v>
      </c>
      <c r="B49" s="136"/>
      <c r="C49" s="54"/>
      <c r="D49" s="368"/>
      <c r="E49" s="54">
        <v>650000</v>
      </c>
      <c r="F49" s="53">
        <v>650000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162500</v>
      </c>
      <c r="Y49" s="53">
        <v>-162500</v>
      </c>
      <c r="Z49" s="94">
        <v>-100</v>
      </c>
      <c r="AA49" s="95">
        <v>650000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78897829</v>
      </c>
      <c r="F60" s="264">
        <f t="shared" si="14"/>
        <v>78897829</v>
      </c>
      <c r="G60" s="264">
        <f t="shared" si="14"/>
        <v>3586104</v>
      </c>
      <c r="H60" s="219">
        <f t="shared" si="14"/>
        <v>6607031</v>
      </c>
      <c r="I60" s="219">
        <f t="shared" si="14"/>
        <v>2701243</v>
      </c>
      <c r="J60" s="264">
        <f t="shared" si="14"/>
        <v>12894378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12894378</v>
      </c>
      <c r="X60" s="219">
        <f t="shared" si="14"/>
        <v>19724457</v>
      </c>
      <c r="Y60" s="264">
        <f t="shared" si="14"/>
        <v>-6830079</v>
      </c>
      <c r="Z60" s="337">
        <f>+IF(X60&lt;&gt;0,+(Y60/X60)*100,0)</f>
        <v>-34.62746274840418</v>
      </c>
      <c r="AA60" s="232">
        <f>+AA57+AA54+AA51+AA40+AA37+AA34+AA22+AA5</f>
        <v>78897829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1500000</v>
      </c>
      <c r="F62" s="349">
        <f t="shared" si="15"/>
        <v>1500000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375000</v>
      </c>
      <c r="Y62" s="349">
        <f t="shared" si="15"/>
        <v>-375000</v>
      </c>
      <c r="Z62" s="338">
        <f>+IF(X62&lt;&gt;0,+(Y62/X62)*100,0)</f>
        <v>-100</v>
      </c>
      <c r="AA62" s="351">
        <f>SUM(AA63:AA66)</f>
        <v>1500000</v>
      </c>
    </row>
    <row r="63" spans="1:27" ht="13.5">
      <c r="A63" s="361" t="s">
        <v>258</v>
      </c>
      <c r="B63" s="136"/>
      <c r="C63" s="60"/>
      <c r="D63" s="340"/>
      <c r="E63" s="60">
        <v>1500000</v>
      </c>
      <c r="F63" s="59">
        <v>1500000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375000</v>
      </c>
      <c r="Y63" s="59">
        <v>-375000</v>
      </c>
      <c r="Z63" s="61">
        <v>-100</v>
      </c>
      <c r="AA63" s="62">
        <v>1500000</v>
      </c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2013-11-05T07:59:08Z</dcterms:created>
  <dcterms:modified xsi:type="dcterms:W3CDTF">2013-11-05T07:59:12Z</dcterms:modified>
  <cp:category/>
  <cp:version/>
  <cp:contentType/>
  <cp:contentStatus/>
</cp:coreProperties>
</file>