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<sst xmlns="http://schemas.openxmlformats.org/spreadsheetml/2006/main" count="855" uniqueCount="302">
  <si>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Mhlontlo(EC156)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</si>
  <si>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</si>
  <si>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</si>
  <si>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</si>
  <si>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</si>
  <si>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</si>
  <si>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</si>
  <si>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</si>
  <si>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</si>
  <si>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</si>
  <si>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</si>
  <si>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</si>
  <si>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</si>
  <si>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</si>
  <si>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</si>
  <si>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</si>
  <si>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</si>
  <si>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</si>
  <si>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</si>
  <si>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</si>
  <si>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</si>
  <si>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</si>
  <si>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</si>
  <si>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</si>
  <si>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</si>
  <si>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</si>
  <si>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</si>
  <si>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</si>
  <si>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</si>
  <si>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</si>
  <si>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</si>
  <si>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</si>
  <si>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</si>
  <si>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</si>
  <si>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</si>
  <si>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</si>
  <si>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</si>
  <si>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</si>
  <si>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</si>
  <si>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</si>
  <si>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</si>
  <si>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</si>
  <si>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</si>
  <si>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</si>
  <si>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</si>
  <si>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</si>
  <si>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</si>
  <si>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</si>
  <si>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</si>
  <si>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</si>
  <si>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</si>
  <si>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</si>
  <si>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</si>
  <si>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</si>
  <si>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</si>
  <si>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</si>
  <si>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</si>
  <si>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</si>
  <si>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</si>
  <si>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</si>
  <si>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</si>
  <si>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</si>
  <si>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</si>
  <si>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</si>
  <si>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</si>
  <si>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</si>
  <si>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</si>
  <si>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</si>
  <si>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</si>
  <si>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</si>
  <si>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Mhlontlo(EC156)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</si>
  <si>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</si>
  <si>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</si>
  <si>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</si>
  <si>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</si>
  <si>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</si>
  <si>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</si>
  <si>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</si>
  <si>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</si>
  <si>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</si>
  <si>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</si>
  <si>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</si>
  <si>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</si>
  <si>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</si>
  <si>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</si>
  <si>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</si>
  <si>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</si>
  <si>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</si>
  <si>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</si>
  <si>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</si>
  <si>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</si>
  <si>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</si>
  <si>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</si>
  <si>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</si>
  <si>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</si>
  <si>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</si>
  <si>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</si>
  <si>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</si>
  <si>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</si>
  <si>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</si>
  <si>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Mhlontlo(EC156)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</si>
  <si>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</si>
  <si>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</si>
  <si>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</si>
  <si>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</si>
  <si>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</si>
  <si>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</si>
  <si>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</si>
  <si>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</si>
  <si>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</si>
  <si>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</si>
  <si>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</si>
  <si>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</si>
  <si>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</si>
  <si>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</si>
  <si>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</si>
  <si>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</si>
  <si>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</si>
  <si>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</si>
  <si>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</si>
  <si>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</si>
  <si>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</si>
  <si>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</si>
  <si>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</si>
  <si>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</si>
  <si>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</si>
  <si>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</si>
  <si>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</si>
  <si>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</si>
  <si>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Mhlontlo(EC156)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</si>
  <si>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</si>
  <si>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</si>
  <si>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</si>
  <si>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</si>
  <si>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</si>
  <si>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</si>
  <si>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</si>
  <si>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</si>
  <si>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</si>
  <si>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</si>
  <si>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Mhlontlo(EC156)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</si>
  <si>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</si>
  <si>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</si>
  <si>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</si>
  <si>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</si>
  <si>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</si>
  <si>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</si>
  <si>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</si>
  <si>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</si>
  <si>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</si>
  <si>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</si>
  <si>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</si>
  <si>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</si>
  <si>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</si>
  <si>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</si>
  <si>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</si>
  <si>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</si>
  <si>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</si>
  <si>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</si>
  <si>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</si>
  <si>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</si>
  <si>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</si>
  <si>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</si>
  <si>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</si>
  <si>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</si>
  <si>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</si>
  <si>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</si>
  <si>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</si>
  <si>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</si>
  <si>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</si>
  <si>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</si>
  <si>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</si>
  <si>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</si>
  <si>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</si>
  <si>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Mhlontlo(EC156)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</si>
  <si>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</si>
  <si>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</si>
  <si>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</si>
  <si>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</si>
  <si>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</si>
  <si>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</si>
  <si>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</si>
  <si>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</si>
  <si>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</si>
  <si>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</si>
  <si>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</si>
  <si>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</si>
  <si>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</si>
  <si>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</si>
  <si>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</si>
  <si>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</si>
  <si>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</si>
  <si>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</si>
  <si>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</si>
  <si>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</si>
  <si>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</si>
  <si>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</si>
  <si>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</si>
  <si>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</si>
  <si>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</si>
  <si>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</si>
  <si>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Mhlontlo(EC156)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</si>
  <si>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</si>
  <si>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</si>
  <si>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</si>
  <si>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</si>
  <si>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</si>
  <si>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</si>
  <si>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</si>
  <si>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</si>
  <si>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</si>
  <si>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</si>
  <si>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</si>
  <si>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</si>
  <si>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</si>
  <si>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</si>
  <si>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</si>
  <si>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</si>
  <si>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</si>
  <si>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</si>
  <si>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</si>
  <si>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</si>
  <si>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</si>
  <si>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</si>
  <si>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</si>
  <si>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</si>
  <si>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Mhlontlo(EC156)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</si>
  <si>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</si>
  <si>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</si>
  <si>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</si>
  <si>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</si>
  <si>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</si>
  <si>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</si>
  <si>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</si>
  <si>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</si>
  <si>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</si>
  <si>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</si>
  <si>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</si>
  <si>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</si>
  <si>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</si>
  <si>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</si>
  <si>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</si>
  <si>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</si>
  <si>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</si>
  <si>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</si>
  <si>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</si>
  <si>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</si>
  <si>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</si>
  <si>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</si>
  <si>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</si>
  <si>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</si>
  <si>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</si>
  <si>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</si>
  <si>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</si>
  <si>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</si>
  <si>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</si>
  <si>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</si>
  <si>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</si>
  <si>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</si>
  <si>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</si>
  <si>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</si>
  <si>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</si>
  <si>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Mhlontlo(EC156)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</si>
  <si>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</si>
  <si>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</si>
  <si>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Mhlontlo(EC156)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</si>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</sst>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7967255</v>
      </c>
      <c r="E5" s="60">
        <v>7967255</v>
      </c>
      <c r="F5" s="60">
        <v>9996900</v>
      </c>
      <c r="G5" s="60">
        <v>26696</v>
      </c>
      <c r="H5" s="60">
        <v>26897</v>
      </c>
      <c r="I5" s="60">
        <v>10050493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10050493</v>
      </c>
      <c r="W5" s="60">
        <v>1991814</v>
      </c>
      <c r="X5" s="60">
        <v>8058679</v>
      </c>
      <c r="Y5" s="61">
        <v>404.59</v>
      </c>
      <c r="Z5" s="62">
        <v>7967255</v>
      </c>
    </row>
    <row r="6" spans="1:26" ht="13.5">
      <c r="A6" s="58" t="s">
        <v>32</v>
      </c>
      <c r="B6" s="19">
        <v>0</v>
      </c>
      <c r="C6" s="19">
        <v>0</v>
      </c>
      <c r="D6" s="59">
        <v>172669</v>
      </c>
      <c r="E6" s="60">
        <v>172669</v>
      </c>
      <c r="F6" s="60">
        <v>61292</v>
      </c>
      <c r="G6" s="60">
        <v>61338</v>
      </c>
      <c r="H6" s="60">
        <v>61460</v>
      </c>
      <c r="I6" s="60">
        <v>184090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184090</v>
      </c>
      <c r="W6" s="60">
        <v>43167</v>
      </c>
      <c r="X6" s="60">
        <v>140923</v>
      </c>
      <c r="Y6" s="61">
        <v>326.46</v>
      </c>
      <c r="Z6" s="62">
        <v>172669</v>
      </c>
    </row>
    <row r="7" spans="1:26" ht="13.5">
      <c r="A7" s="58" t="s">
        <v>33</v>
      </c>
      <c r="B7" s="19">
        <v>0</v>
      </c>
      <c r="C7" s="19">
        <v>0</v>
      </c>
      <c r="D7" s="59">
        <v>1085078</v>
      </c>
      <c r="E7" s="60">
        <v>1085078</v>
      </c>
      <c r="F7" s="60">
        <v>173076</v>
      </c>
      <c r="G7" s="60">
        <v>187605</v>
      </c>
      <c r="H7" s="60">
        <v>187325</v>
      </c>
      <c r="I7" s="60">
        <v>548006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548006</v>
      </c>
      <c r="W7" s="60">
        <v>271270</v>
      </c>
      <c r="X7" s="60">
        <v>276736</v>
      </c>
      <c r="Y7" s="61">
        <v>102.01</v>
      </c>
      <c r="Z7" s="62">
        <v>1085078</v>
      </c>
    </row>
    <row r="8" spans="1:26" ht="13.5">
      <c r="A8" s="58" t="s">
        <v>34</v>
      </c>
      <c r="B8" s="19">
        <v>0</v>
      </c>
      <c r="C8" s="19">
        <v>0</v>
      </c>
      <c r="D8" s="59">
        <v>134838000</v>
      </c>
      <c r="E8" s="60">
        <v>134838000</v>
      </c>
      <c r="F8" s="60">
        <v>46088999</v>
      </c>
      <c r="G8" s="60">
        <v>430459</v>
      </c>
      <c r="H8" s="60">
        <v>0</v>
      </c>
      <c r="I8" s="60">
        <v>46519458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46519458</v>
      </c>
      <c r="W8" s="60">
        <v>33709500</v>
      </c>
      <c r="X8" s="60">
        <v>12809958</v>
      </c>
      <c r="Y8" s="61">
        <v>38</v>
      </c>
      <c r="Z8" s="62">
        <v>134838000</v>
      </c>
    </row>
    <row r="9" spans="1:26" ht="13.5">
      <c r="A9" s="58" t="s">
        <v>35</v>
      </c>
      <c r="B9" s="19">
        <v>0</v>
      </c>
      <c r="C9" s="19">
        <v>0</v>
      </c>
      <c r="D9" s="59">
        <v>14500150</v>
      </c>
      <c r="E9" s="60">
        <v>14500150</v>
      </c>
      <c r="F9" s="60">
        <v>330285</v>
      </c>
      <c r="G9" s="60">
        <v>357581</v>
      </c>
      <c r="H9" s="60">
        <v>196482</v>
      </c>
      <c r="I9" s="60">
        <v>884348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884348</v>
      </c>
      <c r="W9" s="60">
        <v>3625038</v>
      </c>
      <c r="X9" s="60">
        <v>-2740690</v>
      </c>
      <c r="Y9" s="61">
        <v>-75.6</v>
      </c>
      <c r="Z9" s="62">
        <v>14500150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158563152</v>
      </c>
      <c r="E10" s="66">
        <f t="shared" si="0"/>
        <v>158563152</v>
      </c>
      <c r="F10" s="66">
        <f t="shared" si="0"/>
        <v>56650552</v>
      </c>
      <c r="G10" s="66">
        <f t="shared" si="0"/>
        <v>1063679</v>
      </c>
      <c r="H10" s="66">
        <f t="shared" si="0"/>
        <v>472164</v>
      </c>
      <c r="I10" s="66">
        <f t="shared" si="0"/>
        <v>58186395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58186395</v>
      </c>
      <c r="W10" s="66">
        <f t="shared" si="0"/>
        <v>39640789</v>
      </c>
      <c r="X10" s="66">
        <f t="shared" si="0"/>
        <v>18545606</v>
      </c>
      <c r="Y10" s="67">
        <f>+IF(W10&lt;&gt;0,(X10/W10)*100,0)</f>
        <v>46.78414952840621</v>
      </c>
      <c r="Z10" s="68">
        <f t="shared" si="0"/>
        <v>158563152</v>
      </c>
    </row>
    <row r="11" spans="1:26" ht="13.5">
      <c r="A11" s="58" t="s">
        <v>37</v>
      </c>
      <c r="B11" s="19">
        <v>0</v>
      </c>
      <c r="C11" s="19">
        <v>0</v>
      </c>
      <c r="D11" s="59">
        <v>73679049</v>
      </c>
      <c r="E11" s="60">
        <v>73679049</v>
      </c>
      <c r="F11" s="60">
        <v>3968274</v>
      </c>
      <c r="G11" s="60">
        <v>4056248</v>
      </c>
      <c r="H11" s="60">
        <v>4390783</v>
      </c>
      <c r="I11" s="60">
        <v>12415305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12415305</v>
      </c>
      <c r="W11" s="60">
        <v>18419762</v>
      </c>
      <c r="X11" s="60">
        <v>-6004457</v>
      </c>
      <c r="Y11" s="61">
        <v>-32.6</v>
      </c>
      <c r="Z11" s="62">
        <v>73679049</v>
      </c>
    </row>
    <row r="12" spans="1:26" ht="13.5">
      <c r="A12" s="58" t="s">
        <v>38</v>
      </c>
      <c r="B12" s="19">
        <v>0</v>
      </c>
      <c r="C12" s="19">
        <v>0</v>
      </c>
      <c r="D12" s="59">
        <v>0</v>
      </c>
      <c r="E12" s="60">
        <v>0</v>
      </c>
      <c r="F12" s="60">
        <v>1098307</v>
      </c>
      <c r="G12" s="60">
        <v>1093302</v>
      </c>
      <c r="H12" s="60">
        <v>1094437</v>
      </c>
      <c r="I12" s="60">
        <v>3286046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3286046</v>
      </c>
      <c r="W12" s="60">
        <v>0</v>
      </c>
      <c r="X12" s="60">
        <v>3286046</v>
      </c>
      <c r="Y12" s="61">
        <v>0</v>
      </c>
      <c r="Z12" s="62">
        <v>0</v>
      </c>
    </row>
    <row r="13" spans="1:26" ht="13.5">
      <c r="A13" s="58" t="s">
        <v>278</v>
      </c>
      <c r="B13" s="19">
        <v>0</v>
      </c>
      <c r="C13" s="19">
        <v>0</v>
      </c>
      <c r="D13" s="59">
        <v>12630131</v>
      </c>
      <c r="E13" s="60">
        <v>12630131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3157533</v>
      </c>
      <c r="X13" s="60">
        <v>-3157533</v>
      </c>
      <c r="Y13" s="61">
        <v>-100</v>
      </c>
      <c r="Z13" s="62">
        <v>12630131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95441048</v>
      </c>
      <c r="E17" s="60">
        <v>95441048</v>
      </c>
      <c r="F17" s="60">
        <v>5198826</v>
      </c>
      <c r="G17" s="60">
        <v>4273686</v>
      </c>
      <c r="H17" s="60">
        <v>5749536</v>
      </c>
      <c r="I17" s="60">
        <v>15222048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15222048</v>
      </c>
      <c r="W17" s="60">
        <v>23860262</v>
      </c>
      <c r="X17" s="60">
        <v>-8638214</v>
      </c>
      <c r="Y17" s="61">
        <v>-36.2</v>
      </c>
      <c r="Z17" s="62">
        <v>95441048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181750228</v>
      </c>
      <c r="E18" s="73">
        <f t="shared" si="1"/>
        <v>181750228</v>
      </c>
      <c r="F18" s="73">
        <f t="shared" si="1"/>
        <v>10265407</v>
      </c>
      <c r="G18" s="73">
        <f t="shared" si="1"/>
        <v>9423236</v>
      </c>
      <c r="H18" s="73">
        <f t="shared" si="1"/>
        <v>11234756</v>
      </c>
      <c r="I18" s="73">
        <f t="shared" si="1"/>
        <v>30923399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30923399</v>
      </c>
      <c r="W18" s="73">
        <f t="shared" si="1"/>
        <v>45437557</v>
      </c>
      <c r="X18" s="73">
        <f t="shared" si="1"/>
        <v>-14514158</v>
      </c>
      <c r="Y18" s="67">
        <f>+IF(W18&lt;&gt;0,(X18/W18)*100,0)</f>
        <v>-31.943086200695163</v>
      </c>
      <c r="Z18" s="74">
        <f t="shared" si="1"/>
        <v>181750228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-23187076</v>
      </c>
      <c r="E19" s="77">
        <f t="shared" si="2"/>
        <v>-23187076</v>
      </c>
      <c r="F19" s="77">
        <f t="shared" si="2"/>
        <v>46385145</v>
      </c>
      <c r="G19" s="77">
        <f t="shared" si="2"/>
        <v>-8359557</v>
      </c>
      <c r="H19" s="77">
        <f t="shared" si="2"/>
        <v>-10762592</v>
      </c>
      <c r="I19" s="77">
        <f t="shared" si="2"/>
        <v>27262996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27262996</v>
      </c>
      <c r="W19" s="77">
        <f>IF(E10=E18,0,W10-W18)</f>
        <v>-5796768</v>
      </c>
      <c r="X19" s="77">
        <f t="shared" si="2"/>
        <v>33059764</v>
      </c>
      <c r="Y19" s="78">
        <f>+IF(W19&lt;&gt;0,(X19/W19)*100,0)</f>
        <v>-570.3137334459478</v>
      </c>
      <c r="Z19" s="79">
        <f t="shared" si="2"/>
        <v>-23187076</v>
      </c>
    </row>
    <row r="20" spans="1:26" ht="13.5">
      <c r="A20" s="58" t="s">
        <v>46</v>
      </c>
      <c r="B20" s="19">
        <v>0</v>
      </c>
      <c r="C20" s="19">
        <v>0</v>
      </c>
      <c r="D20" s="59">
        <v>37221000</v>
      </c>
      <c r="E20" s="60">
        <v>37221000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9305250</v>
      </c>
      <c r="X20" s="60">
        <v>-9305250</v>
      </c>
      <c r="Y20" s="61">
        <v>-100</v>
      </c>
      <c r="Z20" s="62">
        <v>37221000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14033924</v>
      </c>
      <c r="E22" s="88">
        <f t="shared" si="3"/>
        <v>14033924</v>
      </c>
      <c r="F22" s="88">
        <f t="shared" si="3"/>
        <v>46385145</v>
      </c>
      <c r="G22" s="88">
        <f t="shared" si="3"/>
        <v>-8359557</v>
      </c>
      <c r="H22" s="88">
        <f t="shared" si="3"/>
        <v>-10762592</v>
      </c>
      <c r="I22" s="88">
        <f t="shared" si="3"/>
        <v>27262996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27262996</v>
      </c>
      <c r="W22" s="88">
        <f t="shared" si="3"/>
        <v>3508482</v>
      </c>
      <c r="X22" s="88">
        <f t="shared" si="3"/>
        <v>23754514</v>
      </c>
      <c r="Y22" s="89">
        <f>+IF(W22&lt;&gt;0,(X22/W22)*100,0)</f>
        <v>677.0595944342881</v>
      </c>
      <c r="Z22" s="90">
        <f t="shared" si="3"/>
        <v>14033924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14033924</v>
      </c>
      <c r="E24" s="77">
        <f t="shared" si="4"/>
        <v>14033924</v>
      </c>
      <c r="F24" s="77">
        <f t="shared" si="4"/>
        <v>46385145</v>
      </c>
      <c r="G24" s="77">
        <f t="shared" si="4"/>
        <v>-8359557</v>
      </c>
      <c r="H24" s="77">
        <f t="shared" si="4"/>
        <v>-10762592</v>
      </c>
      <c r="I24" s="77">
        <f t="shared" si="4"/>
        <v>27262996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27262996</v>
      </c>
      <c r="W24" s="77">
        <f t="shared" si="4"/>
        <v>3508482</v>
      </c>
      <c r="X24" s="77">
        <f t="shared" si="4"/>
        <v>23754514</v>
      </c>
      <c r="Y24" s="78">
        <f>+IF(W24&lt;&gt;0,(X24/W24)*100,0)</f>
        <v>677.0595944342881</v>
      </c>
      <c r="Z24" s="79">
        <f t="shared" si="4"/>
        <v>14033924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68046266</v>
      </c>
      <c r="E27" s="100">
        <v>68046266</v>
      </c>
      <c r="F27" s="100">
        <v>789406</v>
      </c>
      <c r="G27" s="100">
        <v>1178818</v>
      </c>
      <c r="H27" s="100">
        <v>2800140</v>
      </c>
      <c r="I27" s="100">
        <v>4768364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4768364</v>
      </c>
      <c r="W27" s="100">
        <v>17011567</v>
      </c>
      <c r="X27" s="100">
        <v>-12243203</v>
      </c>
      <c r="Y27" s="101">
        <v>-71.97</v>
      </c>
      <c r="Z27" s="102">
        <v>68046266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789406</v>
      </c>
      <c r="G28" s="60">
        <v>1154468</v>
      </c>
      <c r="H28" s="60">
        <v>2800140</v>
      </c>
      <c r="I28" s="60">
        <v>4744014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4744014</v>
      </c>
      <c r="W28" s="60">
        <v>0</v>
      </c>
      <c r="X28" s="60">
        <v>4744014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68046266</v>
      </c>
      <c r="E29" s="60">
        <v>68046266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17011567</v>
      </c>
      <c r="X29" s="60">
        <v>-17011567</v>
      </c>
      <c r="Y29" s="61">
        <v>-100</v>
      </c>
      <c r="Z29" s="62">
        <v>68046266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24350</v>
      </c>
      <c r="H31" s="60">
        <v>0</v>
      </c>
      <c r="I31" s="60">
        <v>24350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24350</v>
      </c>
      <c r="W31" s="60">
        <v>0</v>
      </c>
      <c r="X31" s="60">
        <v>24350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68046266</v>
      </c>
      <c r="E32" s="100">
        <f t="shared" si="5"/>
        <v>68046266</v>
      </c>
      <c r="F32" s="100">
        <f t="shared" si="5"/>
        <v>789406</v>
      </c>
      <c r="G32" s="100">
        <f t="shared" si="5"/>
        <v>1178818</v>
      </c>
      <c r="H32" s="100">
        <f t="shared" si="5"/>
        <v>2800140</v>
      </c>
      <c r="I32" s="100">
        <f t="shared" si="5"/>
        <v>4768364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4768364</v>
      </c>
      <c r="W32" s="100">
        <f t="shared" si="5"/>
        <v>17011567</v>
      </c>
      <c r="X32" s="100">
        <f t="shared" si="5"/>
        <v>-12243203</v>
      </c>
      <c r="Y32" s="101">
        <f>+IF(W32&lt;&gt;0,(X32/W32)*100,0)</f>
        <v>-71.96987202883778</v>
      </c>
      <c r="Z32" s="102">
        <f t="shared" si="5"/>
        <v>68046266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0</v>
      </c>
      <c r="E35" s="60">
        <v>0</v>
      </c>
      <c r="F35" s="60">
        <v>60593986</v>
      </c>
      <c r="G35" s="60">
        <v>-5094239</v>
      </c>
      <c r="H35" s="60">
        <v>-15269613</v>
      </c>
      <c r="I35" s="60">
        <v>-15269613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-15269613</v>
      </c>
      <c r="W35" s="60">
        <v>0</v>
      </c>
      <c r="X35" s="60">
        <v>-15269613</v>
      </c>
      <c r="Y35" s="61">
        <v>0</v>
      </c>
      <c r="Z35" s="62">
        <v>0</v>
      </c>
    </row>
    <row r="36" spans="1:26" ht="13.5">
      <c r="A36" s="58" t="s">
        <v>57</v>
      </c>
      <c r="B36" s="19">
        <v>0</v>
      </c>
      <c r="C36" s="19">
        <v>0</v>
      </c>
      <c r="D36" s="59">
        <v>0</v>
      </c>
      <c r="E36" s="60">
        <v>0</v>
      </c>
      <c r="F36" s="60">
        <v>698194</v>
      </c>
      <c r="G36" s="60">
        <v>1318129</v>
      </c>
      <c r="H36" s="60">
        <v>3564902</v>
      </c>
      <c r="I36" s="60">
        <v>3564902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3564902</v>
      </c>
      <c r="W36" s="60">
        <v>0</v>
      </c>
      <c r="X36" s="60">
        <v>3564902</v>
      </c>
      <c r="Y36" s="61">
        <v>0</v>
      </c>
      <c r="Z36" s="62">
        <v>0</v>
      </c>
    </row>
    <row r="37" spans="1:26" ht="13.5">
      <c r="A37" s="58" t="s">
        <v>58</v>
      </c>
      <c r="B37" s="19">
        <v>0</v>
      </c>
      <c r="C37" s="19">
        <v>0</v>
      </c>
      <c r="D37" s="59">
        <v>0</v>
      </c>
      <c r="E37" s="60">
        <v>0</v>
      </c>
      <c r="F37" s="60">
        <v>10022127</v>
      </c>
      <c r="G37" s="60">
        <v>4984425</v>
      </c>
      <c r="H37" s="60">
        <v>-774687</v>
      </c>
      <c r="I37" s="60">
        <v>-774687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-774687</v>
      </c>
      <c r="W37" s="60">
        <v>0</v>
      </c>
      <c r="X37" s="60">
        <v>-774687</v>
      </c>
      <c r="Y37" s="61">
        <v>0</v>
      </c>
      <c r="Z37" s="62">
        <v>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0</v>
      </c>
      <c r="C39" s="19">
        <v>0</v>
      </c>
      <c r="D39" s="59">
        <v>0</v>
      </c>
      <c r="E39" s="60">
        <v>0</v>
      </c>
      <c r="F39" s="60">
        <v>51270052</v>
      </c>
      <c r="G39" s="60">
        <v>-8760535</v>
      </c>
      <c r="H39" s="60">
        <v>-10930024</v>
      </c>
      <c r="I39" s="60">
        <v>-10930024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-10930024</v>
      </c>
      <c r="W39" s="60">
        <v>0</v>
      </c>
      <c r="X39" s="60">
        <v>-10930024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42664056</v>
      </c>
      <c r="E42" s="60">
        <v>42664056</v>
      </c>
      <c r="F42" s="60">
        <v>13442066</v>
      </c>
      <c r="G42" s="60">
        <v>-5931882</v>
      </c>
      <c r="H42" s="60">
        <v>-1672683</v>
      </c>
      <c r="I42" s="60">
        <v>5837501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5837501</v>
      </c>
      <c r="W42" s="60">
        <v>59355127</v>
      </c>
      <c r="X42" s="60">
        <v>-53517626</v>
      </c>
      <c r="Y42" s="61">
        <v>-90.17</v>
      </c>
      <c r="Z42" s="62">
        <v>42664056</v>
      </c>
    </row>
    <row r="43" spans="1:26" ht="13.5">
      <c r="A43" s="58" t="s">
        <v>63</v>
      </c>
      <c r="B43" s="19">
        <v>0</v>
      </c>
      <c r="C43" s="19">
        <v>0</v>
      </c>
      <c r="D43" s="59">
        <v>-43046266</v>
      </c>
      <c r="E43" s="60">
        <v>-43046266</v>
      </c>
      <c r="F43" s="60">
        <v>-1075302</v>
      </c>
      <c r="G43" s="60">
        <v>-1906712</v>
      </c>
      <c r="H43" s="60">
        <v>-3919746</v>
      </c>
      <c r="I43" s="60">
        <v>-6901760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-6901760</v>
      </c>
      <c r="W43" s="60">
        <v>9560000</v>
      </c>
      <c r="X43" s="60">
        <v>-16461760</v>
      </c>
      <c r="Y43" s="61">
        <v>-172.19</v>
      </c>
      <c r="Z43" s="62">
        <v>-43046266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3845813</v>
      </c>
      <c r="E45" s="100">
        <v>3845813</v>
      </c>
      <c r="F45" s="100">
        <v>13733199</v>
      </c>
      <c r="G45" s="100">
        <v>5894605</v>
      </c>
      <c r="H45" s="100">
        <v>302176</v>
      </c>
      <c r="I45" s="100">
        <v>302176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302176</v>
      </c>
      <c r="W45" s="100">
        <v>73143150</v>
      </c>
      <c r="X45" s="100">
        <v>-72840974</v>
      </c>
      <c r="Y45" s="101">
        <v>-99.59</v>
      </c>
      <c r="Z45" s="102">
        <v>3845813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5435011</v>
      </c>
      <c r="C49" s="52">
        <v>0</v>
      </c>
      <c r="D49" s="129">
        <v>0</v>
      </c>
      <c r="E49" s="54">
        <v>208167</v>
      </c>
      <c r="F49" s="54">
        <v>0</v>
      </c>
      <c r="G49" s="54">
        <v>0</v>
      </c>
      <c r="H49" s="54">
        <v>0</v>
      </c>
      <c r="I49" s="54">
        <v>206236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195030</v>
      </c>
      <c r="W49" s="54">
        <v>19876743</v>
      </c>
      <c r="X49" s="54">
        <v>0</v>
      </c>
      <c r="Y49" s="54">
        <v>0</v>
      </c>
      <c r="Z49" s="130">
        <v>25921187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-1869798</v>
      </c>
      <c r="C51" s="52">
        <v>0</v>
      </c>
      <c r="D51" s="129">
        <v>837813</v>
      </c>
      <c r="E51" s="54">
        <v>253659</v>
      </c>
      <c r="F51" s="54">
        <v>0</v>
      </c>
      <c r="G51" s="54">
        <v>0</v>
      </c>
      <c r="H51" s="54">
        <v>0</v>
      </c>
      <c r="I51" s="54">
        <v>-76739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-521503</v>
      </c>
      <c r="W51" s="54">
        <v>-1020962</v>
      </c>
      <c r="X51" s="54">
        <v>-543951</v>
      </c>
      <c r="Y51" s="54">
        <v>-33059203</v>
      </c>
      <c r="Z51" s="130">
        <v>-36000684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1.9745542264554474</v>
      </c>
      <c r="G58" s="7">
        <f t="shared" si="6"/>
        <v>588.4521448952943</v>
      </c>
      <c r="H58" s="7">
        <f t="shared" si="6"/>
        <v>293.8731277319675</v>
      </c>
      <c r="I58" s="7">
        <f t="shared" si="6"/>
        <v>9.08094454467562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9.08094454467562</v>
      </c>
      <c r="W58" s="7">
        <f t="shared" si="6"/>
        <v>37.692931776758606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100.00001255137434</v>
      </c>
      <c r="E59" s="10">
        <f t="shared" si="7"/>
        <v>100.00001255137434</v>
      </c>
      <c r="F59" s="10">
        <f t="shared" si="7"/>
        <v>1.8970536270508678</v>
      </c>
      <c r="G59" s="10">
        <f t="shared" si="7"/>
        <v>0</v>
      </c>
      <c r="H59" s="10">
        <f t="shared" si="7"/>
        <v>0</v>
      </c>
      <c r="I59" s="10">
        <f t="shared" si="7"/>
        <v>8.675247018877757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8.675247018877757</v>
      </c>
      <c r="W59" s="10">
        <f t="shared" si="7"/>
        <v>36.342600262875955</v>
      </c>
      <c r="X59" s="10">
        <f t="shared" si="7"/>
        <v>0</v>
      </c>
      <c r="Y59" s="10">
        <f t="shared" si="7"/>
        <v>0</v>
      </c>
      <c r="Z59" s="11">
        <f t="shared" si="7"/>
        <v>100.00001255137434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99.9994208572471</v>
      </c>
      <c r="E60" s="13">
        <f t="shared" si="7"/>
        <v>99.9994208572471</v>
      </c>
      <c r="F60" s="13">
        <f t="shared" si="7"/>
        <v>15.272792534099066</v>
      </c>
      <c r="G60" s="13">
        <f t="shared" si="7"/>
        <v>60.06716880237373</v>
      </c>
      <c r="H60" s="13">
        <f t="shared" si="7"/>
        <v>27.284412626098277</v>
      </c>
      <c r="I60" s="13">
        <f t="shared" si="7"/>
        <v>34.20826769514911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34.20826769514911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99.9994208572471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99.9994208572471</v>
      </c>
      <c r="E64" s="13">
        <f t="shared" si="7"/>
        <v>99.9994208572471</v>
      </c>
      <c r="F64" s="13">
        <f t="shared" si="7"/>
        <v>19.68126484872695</v>
      </c>
      <c r="G64" s="13">
        <f t="shared" si="7"/>
        <v>77.46357462733637</v>
      </c>
      <c r="H64" s="13">
        <f t="shared" si="7"/>
        <v>35.256396779008895</v>
      </c>
      <c r="I64" s="13">
        <f t="shared" si="7"/>
        <v>44.13374541835741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44.13374541835741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99.9994208572471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8139924</v>
      </c>
      <c r="E67" s="26">
        <v>8139924</v>
      </c>
      <c r="F67" s="26">
        <v>10052750</v>
      </c>
      <c r="G67" s="26">
        <v>82708</v>
      </c>
      <c r="H67" s="26">
        <v>82587</v>
      </c>
      <c r="I67" s="26">
        <v>10218045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10218045</v>
      </c>
      <c r="W67" s="26">
        <v>2034981</v>
      </c>
      <c r="X67" s="26"/>
      <c r="Y67" s="25"/>
      <c r="Z67" s="27">
        <v>8139924</v>
      </c>
    </row>
    <row r="68" spans="1:26" ht="13.5" hidden="1">
      <c r="A68" s="37" t="s">
        <v>31</v>
      </c>
      <c r="B68" s="19"/>
      <c r="C68" s="19"/>
      <c r="D68" s="20">
        <v>7967255</v>
      </c>
      <c r="E68" s="21">
        <v>7967255</v>
      </c>
      <c r="F68" s="21">
        <v>9969987</v>
      </c>
      <c r="G68" s="21"/>
      <c r="H68" s="21"/>
      <c r="I68" s="21">
        <v>9969987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9969987</v>
      </c>
      <c r="W68" s="21">
        <v>1991814</v>
      </c>
      <c r="X68" s="21"/>
      <c r="Y68" s="20"/>
      <c r="Z68" s="23">
        <v>7967255</v>
      </c>
    </row>
    <row r="69" spans="1:26" ht="13.5" hidden="1">
      <c r="A69" s="38" t="s">
        <v>32</v>
      </c>
      <c r="B69" s="19"/>
      <c r="C69" s="19"/>
      <c r="D69" s="20">
        <v>172669</v>
      </c>
      <c r="E69" s="21">
        <v>172669</v>
      </c>
      <c r="F69" s="21">
        <v>61292</v>
      </c>
      <c r="G69" s="21">
        <v>61338</v>
      </c>
      <c r="H69" s="21">
        <v>61460</v>
      </c>
      <c r="I69" s="21">
        <v>184090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184090</v>
      </c>
      <c r="W69" s="21">
        <v>43167</v>
      </c>
      <c r="X69" s="21"/>
      <c r="Y69" s="20"/>
      <c r="Z69" s="23">
        <v>172669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172669</v>
      </c>
      <c r="E73" s="21">
        <v>172669</v>
      </c>
      <c r="F73" s="21">
        <v>47563</v>
      </c>
      <c r="G73" s="21">
        <v>47563</v>
      </c>
      <c r="H73" s="21">
        <v>47563</v>
      </c>
      <c r="I73" s="21">
        <v>142689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142689</v>
      </c>
      <c r="W73" s="21">
        <v>43167</v>
      </c>
      <c r="X73" s="21"/>
      <c r="Y73" s="20"/>
      <c r="Z73" s="23">
        <v>172669</v>
      </c>
    </row>
    <row r="74" spans="1:26" ht="13.5" hidden="1">
      <c r="A74" s="39" t="s">
        <v>107</v>
      </c>
      <c r="B74" s="19"/>
      <c r="C74" s="19"/>
      <c r="D74" s="20"/>
      <c r="E74" s="21"/>
      <c r="F74" s="21">
        <v>13729</v>
      </c>
      <c r="G74" s="21">
        <v>13775</v>
      </c>
      <c r="H74" s="21">
        <v>13897</v>
      </c>
      <c r="I74" s="21">
        <v>41401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41401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>
        <v>21471</v>
      </c>
      <c r="G75" s="30">
        <v>21370</v>
      </c>
      <c r="H75" s="30">
        <v>21127</v>
      </c>
      <c r="I75" s="30">
        <v>63968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63968</v>
      </c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8139924</v>
      </c>
      <c r="E76" s="34">
        <v>8139924</v>
      </c>
      <c r="F76" s="34">
        <v>198497</v>
      </c>
      <c r="G76" s="34">
        <v>486697</v>
      </c>
      <c r="H76" s="34">
        <v>242701</v>
      </c>
      <c r="I76" s="34">
        <v>927895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927895</v>
      </c>
      <c r="W76" s="34">
        <v>767044</v>
      </c>
      <c r="X76" s="34"/>
      <c r="Y76" s="33"/>
      <c r="Z76" s="35">
        <v>8139924</v>
      </c>
    </row>
    <row r="77" spans="1:26" ht="13.5" hidden="1">
      <c r="A77" s="37" t="s">
        <v>31</v>
      </c>
      <c r="B77" s="19"/>
      <c r="C77" s="19"/>
      <c r="D77" s="20">
        <v>7967256</v>
      </c>
      <c r="E77" s="21">
        <v>7967256</v>
      </c>
      <c r="F77" s="21">
        <v>189136</v>
      </c>
      <c r="G77" s="21">
        <v>449853</v>
      </c>
      <c r="H77" s="21">
        <v>225932</v>
      </c>
      <c r="I77" s="21">
        <v>864921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864921</v>
      </c>
      <c r="W77" s="21">
        <v>723877</v>
      </c>
      <c r="X77" s="21"/>
      <c r="Y77" s="20"/>
      <c r="Z77" s="23">
        <v>7967256</v>
      </c>
    </row>
    <row r="78" spans="1:26" ht="13.5" hidden="1">
      <c r="A78" s="38" t="s">
        <v>32</v>
      </c>
      <c r="B78" s="19"/>
      <c r="C78" s="19"/>
      <c r="D78" s="20">
        <v>172668</v>
      </c>
      <c r="E78" s="21">
        <v>172668</v>
      </c>
      <c r="F78" s="21">
        <v>9361</v>
      </c>
      <c r="G78" s="21">
        <v>36844</v>
      </c>
      <c r="H78" s="21">
        <v>16769</v>
      </c>
      <c r="I78" s="21">
        <v>62974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62974</v>
      </c>
      <c r="W78" s="21">
        <v>43167</v>
      </c>
      <c r="X78" s="21"/>
      <c r="Y78" s="20"/>
      <c r="Z78" s="23">
        <v>172668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172668</v>
      </c>
      <c r="E82" s="21">
        <v>172668</v>
      </c>
      <c r="F82" s="21">
        <v>9361</v>
      </c>
      <c r="G82" s="21">
        <v>36844</v>
      </c>
      <c r="H82" s="21">
        <v>16769</v>
      </c>
      <c r="I82" s="21">
        <v>62974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62974</v>
      </c>
      <c r="W82" s="21">
        <v>43167</v>
      </c>
      <c r="X82" s="21"/>
      <c r="Y82" s="20"/>
      <c r="Z82" s="23">
        <v>172668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300</v>
      </c>
      <c r="I22" s="343">
        <f t="shared" si="6"/>
        <v>0</v>
      </c>
      <c r="J22" s="345">
        <f t="shared" si="6"/>
        <v>300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300</v>
      </c>
      <c r="X22" s="343">
        <f t="shared" si="6"/>
        <v>0</v>
      </c>
      <c r="Y22" s="345">
        <f t="shared" si="6"/>
        <v>300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>
        <v>300</v>
      </c>
      <c r="I32" s="60"/>
      <c r="J32" s="59">
        <v>300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300</v>
      </c>
      <c r="X32" s="60"/>
      <c r="Y32" s="59">
        <v>300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235232</v>
      </c>
      <c r="H40" s="343">
        <f t="shared" si="9"/>
        <v>576171</v>
      </c>
      <c r="I40" s="343">
        <f t="shared" si="9"/>
        <v>109034</v>
      </c>
      <c r="J40" s="345">
        <f t="shared" si="9"/>
        <v>920437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920437</v>
      </c>
      <c r="X40" s="343">
        <f t="shared" si="9"/>
        <v>0</v>
      </c>
      <c r="Y40" s="345">
        <f t="shared" si="9"/>
        <v>920437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>
        <v>8105</v>
      </c>
      <c r="H41" s="362">
        <v>110473</v>
      </c>
      <c r="I41" s="362">
        <v>72625</v>
      </c>
      <c r="J41" s="364">
        <v>191203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191203</v>
      </c>
      <c r="X41" s="362"/>
      <c r="Y41" s="364">
        <v>191203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>
        <v>64720</v>
      </c>
      <c r="I43" s="305">
        <v>29865</v>
      </c>
      <c r="J43" s="370">
        <v>94585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94585</v>
      </c>
      <c r="X43" s="305"/>
      <c r="Y43" s="370">
        <v>94585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>
        <v>227127</v>
      </c>
      <c r="H48" s="54">
        <v>400978</v>
      </c>
      <c r="I48" s="54">
        <v>6544</v>
      </c>
      <c r="J48" s="53">
        <v>634649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634649</v>
      </c>
      <c r="X48" s="54"/>
      <c r="Y48" s="53">
        <v>634649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301048</v>
      </c>
      <c r="I57" s="343">
        <f t="shared" si="13"/>
        <v>0</v>
      </c>
      <c r="J57" s="345">
        <f t="shared" si="13"/>
        <v>301048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301048</v>
      </c>
      <c r="X57" s="343">
        <f t="shared" si="13"/>
        <v>0</v>
      </c>
      <c r="Y57" s="345">
        <f t="shared" si="13"/>
        <v>301048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>
        <v>301048</v>
      </c>
      <c r="I58" s="60"/>
      <c r="J58" s="59">
        <v>301048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301048</v>
      </c>
      <c r="X58" s="60"/>
      <c r="Y58" s="59">
        <v>301048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235232</v>
      </c>
      <c r="H60" s="219">
        <f t="shared" si="14"/>
        <v>877519</v>
      </c>
      <c r="I60" s="219">
        <f t="shared" si="14"/>
        <v>109034</v>
      </c>
      <c r="J60" s="264">
        <f t="shared" si="14"/>
        <v>1221785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1221785</v>
      </c>
      <c r="X60" s="219">
        <f t="shared" si="14"/>
        <v>0</v>
      </c>
      <c r="Y60" s="264">
        <f t="shared" si="14"/>
        <v>1221785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94830049</v>
      </c>
      <c r="F5" s="100">
        <f t="shared" si="0"/>
        <v>94830049</v>
      </c>
      <c r="G5" s="100">
        <f t="shared" si="0"/>
        <v>29193768</v>
      </c>
      <c r="H5" s="100">
        <f t="shared" si="0"/>
        <v>275548</v>
      </c>
      <c r="I5" s="100">
        <f t="shared" si="0"/>
        <v>252947</v>
      </c>
      <c r="J5" s="100">
        <f t="shared" si="0"/>
        <v>29722263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29722263</v>
      </c>
      <c r="X5" s="100">
        <f t="shared" si="0"/>
        <v>23707512</v>
      </c>
      <c r="Y5" s="100">
        <f t="shared" si="0"/>
        <v>6014751</v>
      </c>
      <c r="Z5" s="137">
        <f>+IF(X5&lt;&gt;0,+(Y5/X5)*100,0)</f>
        <v>25.37065466844433</v>
      </c>
      <c r="AA5" s="153">
        <f>SUM(AA6:AA8)</f>
        <v>94830049</v>
      </c>
    </row>
    <row r="6" spans="1:27" ht="13.5">
      <c r="A6" s="138" t="s">
        <v>75</v>
      </c>
      <c r="B6" s="136"/>
      <c r="C6" s="155"/>
      <c r="D6" s="155"/>
      <c r="E6" s="156">
        <v>23934120</v>
      </c>
      <c r="F6" s="60">
        <v>23934120</v>
      </c>
      <c r="G6" s="60">
        <v>5973908</v>
      </c>
      <c r="H6" s="60"/>
      <c r="I6" s="60"/>
      <c r="J6" s="60">
        <v>5973908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5973908</v>
      </c>
      <c r="X6" s="60">
        <v>5983530</v>
      </c>
      <c r="Y6" s="60">
        <v>-9622</v>
      </c>
      <c r="Z6" s="140">
        <v>-0.16</v>
      </c>
      <c r="AA6" s="155">
        <v>23934120</v>
      </c>
    </row>
    <row r="7" spans="1:27" ht="13.5">
      <c r="A7" s="138" t="s">
        <v>76</v>
      </c>
      <c r="B7" s="136"/>
      <c r="C7" s="157"/>
      <c r="D7" s="157"/>
      <c r="E7" s="158">
        <v>57533697</v>
      </c>
      <c r="F7" s="159">
        <v>57533697</v>
      </c>
      <c r="G7" s="159">
        <v>20579766</v>
      </c>
      <c r="H7" s="159">
        <v>255045</v>
      </c>
      <c r="I7" s="159">
        <v>252903</v>
      </c>
      <c r="J7" s="159">
        <v>21087714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21087714</v>
      </c>
      <c r="X7" s="159">
        <v>14383424</v>
      </c>
      <c r="Y7" s="159">
        <v>6704290</v>
      </c>
      <c r="Z7" s="141">
        <v>46.61</v>
      </c>
      <c r="AA7" s="157">
        <v>57533697</v>
      </c>
    </row>
    <row r="8" spans="1:27" ht="13.5">
      <c r="A8" s="138" t="s">
        <v>77</v>
      </c>
      <c r="B8" s="136"/>
      <c r="C8" s="155"/>
      <c r="D8" s="155"/>
      <c r="E8" s="156">
        <v>13362232</v>
      </c>
      <c r="F8" s="60">
        <v>13362232</v>
      </c>
      <c r="G8" s="60">
        <v>2640094</v>
      </c>
      <c r="H8" s="60">
        <v>20503</v>
      </c>
      <c r="I8" s="60">
        <v>44</v>
      </c>
      <c r="J8" s="60">
        <v>2660641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2660641</v>
      </c>
      <c r="X8" s="60">
        <v>3340558</v>
      </c>
      <c r="Y8" s="60">
        <v>-679917</v>
      </c>
      <c r="Z8" s="140">
        <v>-20.35</v>
      </c>
      <c r="AA8" s="155">
        <v>13362232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15258921</v>
      </c>
      <c r="F9" s="100">
        <f t="shared" si="1"/>
        <v>15258921</v>
      </c>
      <c r="G9" s="100">
        <f t="shared" si="1"/>
        <v>5385389</v>
      </c>
      <c r="H9" s="100">
        <f t="shared" si="1"/>
        <v>329768</v>
      </c>
      <c r="I9" s="100">
        <f t="shared" si="1"/>
        <v>169772</v>
      </c>
      <c r="J9" s="100">
        <f t="shared" si="1"/>
        <v>5884929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5884929</v>
      </c>
      <c r="X9" s="100">
        <f t="shared" si="1"/>
        <v>3814730</v>
      </c>
      <c r="Y9" s="100">
        <f t="shared" si="1"/>
        <v>2070199</v>
      </c>
      <c r="Z9" s="137">
        <f>+IF(X9&lt;&gt;0,+(Y9/X9)*100,0)</f>
        <v>54.26855898058316</v>
      </c>
      <c r="AA9" s="153">
        <f>SUM(AA10:AA14)</f>
        <v>15258921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6972</v>
      </c>
      <c r="H10" s="60">
        <v>10393</v>
      </c>
      <c r="I10" s="60">
        <v>5280</v>
      </c>
      <c r="J10" s="60">
        <v>22645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22645</v>
      </c>
      <c r="X10" s="60"/>
      <c r="Y10" s="60">
        <v>22645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15258921</v>
      </c>
      <c r="F12" s="60">
        <v>15258921</v>
      </c>
      <c r="G12" s="60">
        <v>5378417</v>
      </c>
      <c r="H12" s="60">
        <v>319375</v>
      </c>
      <c r="I12" s="60">
        <v>164492</v>
      </c>
      <c r="J12" s="60">
        <v>5862284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5862284</v>
      </c>
      <c r="X12" s="60">
        <v>3814730</v>
      </c>
      <c r="Y12" s="60">
        <v>2047554</v>
      </c>
      <c r="Z12" s="140">
        <v>53.67</v>
      </c>
      <c r="AA12" s="155">
        <v>15258921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73320542</v>
      </c>
      <c r="F15" s="100">
        <f t="shared" si="2"/>
        <v>73320542</v>
      </c>
      <c r="G15" s="100">
        <f t="shared" si="2"/>
        <v>22023832</v>
      </c>
      <c r="H15" s="100">
        <f t="shared" si="2"/>
        <v>410800</v>
      </c>
      <c r="I15" s="100">
        <f t="shared" si="2"/>
        <v>1882</v>
      </c>
      <c r="J15" s="100">
        <f t="shared" si="2"/>
        <v>22436514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22436514</v>
      </c>
      <c r="X15" s="100">
        <f t="shared" si="2"/>
        <v>18330136</v>
      </c>
      <c r="Y15" s="100">
        <f t="shared" si="2"/>
        <v>4106378</v>
      </c>
      <c r="Z15" s="137">
        <f>+IF(X15&lt;&gt;0,+(Y15/X15)*100,0)</f>
        <v>22.40233242131973</v>
      </c>
      <c r="AA15" s="153">
        <f>SUM(AA16:AA18)</f>
        <v>73320542</v>
      </c>
    </row>
    <row r="16" spans="1:27" ht="13.5">
      <c r="A16" s="138" t="s">
        <v>85</v>
      </c>
      <c r="B16" s="136"/>
      <c r="C16" s="155"/>
      <c r="D16" s="155"/>
      <c r="E16" s="156">
        <v>14442783</v>
      </c>
      <c r="F16" s="60">
        <v>14442783</v>
      </c>
      <c r="G16" s="60">
        <v>2497520</v>
      </c>
      <c r="H16" s="60"/>
      <c r="I16" s="60">
        <v>132</v>
      </c>
      <c r="J16" s="60">
        <v>2497652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2497652</v>
      </c>
      <c r="X16" s="60">
        <v>3610696</v>
      </c>
      <c r="Y16" s="60">
        <v>-1113044</v>
      </c>
      <c r="Z16" s="140">
        <v>-30.83</v>
      </c>
      <c r="AA16" s="155">
        <v>14442783</v>
      </c>
    </row>
    <row r="17" spans="1:27" ht="13.5">
      <c r="A17" s="138" t="s">
        <v>86</v>
      </c>
      <c r="B17" s="136"/>
      <c r="C17" s="155"/>
      <c r="D17" s="155"/>
      <c r="E17" s="156">
        <v>58877759</v>
      </c>
      <c r="F17" s="60">
        <v>58877759</v>
      </c>
      <c r="G17" s="60">
        <v>19526312</v>
      </c>
      <c r="H17" s="60">
        <v>410800</v>
      </c>
      <c r="I17" s="60">
        <v>1750</v>
      </c>
      <c r="J17" s="60">
        <v>19938862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19938862</v>
      </c>
      <c r="X17" s="60">
        <v>14719440</v>
      </c>
      <c r="Y17" s="60">
        <v>5219422</v>
      </c>
      <c r="Z17" s="140">
        <v>35.46</v>
      </c>
      <c r="AA17" s="155">
        <v>58877759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12374640</v>
      </c>
      <c r="F19" s="100">
        <f t="shared" si="3"/>
        <v>12374640</v>
      </c>
      <c r="G19" s="100">
        <f t="shared" si="3"/>
        <v>47563</v>
      </c>
      <c r="H19" s="100">
        <f t="shared" si="3"/>
        <v>47563</v>
      </c>
      <c r="I19" s="100">
        <f t="shared" si="3"/>
        <v>47563</v>
      </c>
      <c r="J19" s="100">
        <f t="shared" si="3"/>
        <v>142689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142689</v>
      </c>
      <c r="X19" s="100">
        <f t="shared" si="3"/>
        <v>3093660</v>
      </c>
      <c r="Y19" s="100">
        <f t="shared" si="3"/>
        <v>-2950971</v>
      </c>
      <c r="Z19" s="137">
        <f>+IF(X19&lt;&gt;0,+(Y19/X19)*100,0)</f>
        <v>-95.38769612691763</v>
      </c>
      <c r="AA19" s="153">
        <f>SUM(AA20:AA23)</f>
        <v>12374640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12374640</v>
      </c>
      <c r="F23" s="60">
        <v>12374640</v>
      </c>
      <c r="G23" s="60">
        <v>47563</v>
      </c>
      <c r="H23" s="60">
        <v>47563</v>
      </c>
      <c r="I23" s="60">
        <v>47563</v>
      </c>
      <c r="J23" s="60">
        <v>142689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142689</v>
      </c>
      <c r="X23" s="60">
        <v>3093660</v>
      </c>
      <c r="Y23" s="60">
        <v>-2950971</v>
      </c>
      <c r="Z23" s="140">
        <v>-95.39</v>
      </c>
      <c r="AA23" s="155">
        <v>12374640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195784152</v>
      </c>
      <c r="F25" s="73">
        <f t="shared" si="4"/>
        <v>195784152</v>
      </c>
      <c r="G25" s="73">
        <f t="shared" si="4"/>
        <v>56650552</v>
      </c>
      <c r="H25" s="73">
        <f t="shared" si="4"/>
        <v>1063679</v>
      </c>
      <c r="I25" s="73">
        <f t="shared" si="4"/>
        <v>472164</v>
      </c>
      <c r="J25" s="73">
        <f t="shared" si="4"/>
        <v>58186395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58186395</v>
      </c>
      <c r="X25" s="73">
        <f t="shared" si="4"/>
        <v>48946038</v>
      </c>
      <c r="Y25" s="73">
        <f t="shared" si="4"/>
        <v>9240357</v>
      </c>
      <c r="Z25" s="170">
        <f>+IF(X25&lt;&gt;0,+(Y25/X25)*100,0)</f>
        <v>18.878661843886118</v>
      </c>
      <c r="AA25" s="168">
        <f>+AA5+AA9+AA15+AA19+AA24</f>
        <v>195784152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106845224</v>
      </c>
      <c r="F28" s="100">
        <f t="shared" si="5"/>
        <v>106845224</v>
      </c>
      <c r="G28" s="100">
        <f t="shared" si="5"/>
        <v>6613770</v>
      </c>
      <c r="H28" s="100">
        <f t="shared" si="5"/>
        <v>6160284</v>
      </c>
      <c r="I28" s="100">
        <f t="shared" si="5"/>
        <v>7045629</v>
      </c>
      <c r="J28" s="100">
        <f t="shared" si="5"/>
        <v>19819683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19819683</v>
      </c>
      <c r="X28" s="100">
        <f t="shared" si="5"/>
        <v>26711306</v>
      </c>
      <c r="Y28" s="100">
        <f t="shared" si="5"/>
        <v>-6891623</v>
      </c>
      <c r="Z28" s="137">
        <f>+IF(X28&lt;&gt;0,+(Y28/X28)*100,0)</f>
        <v>-25.800397030381067</v>
      </c>
      <c r="AA28" s="153">
        <f>SUM(AA29:AA31)</f>
        <v>106845224</v>
      </c>
    </row>
    <row r="29" spans="1:27" ht="13.5">
      <c r="A29" s="138" t="s">
        <v>75</v>
      </c>
      <c r="B29" s="136"/>
      <c r="C29" s="155"/>
      <c r="D29" s="155"/>
      <c r="E29" s="156">
        <v>31973296</v>
      </c>
      <c r="F29" s="60">
        <v>31973296</v>
      </c>
      <c r="G29" s="60">
        <v>1983953</v>
      </c>
      <c r="H29" s="60">
        <v>2488929</v>
      </c>
      <c r="I29" s="60">
        <v>2888398</v>
      </c>
      <c r="J29" s="60">
        <v>7361280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7361280</v>
      </c>
      <c r="X29" s="60">
        <v>7993324</v>
      </c>
      <c r="Y29" s="60">
        <v>-632044</v>
      </c>
      <c r="Z29" s="140">
        <v>-7.91</v>
      </c>
      <c r="AA29" s="155">
        <v>31973296</v>
      </c>
    </row>
    <row r="30" spans="1:27" ht="13.5">
      <c r="A30" s="138" t="s">
        <v>76</v>
      </c>
      <c r="B30" s="136"/>
      <c r="C30" s="157"/>
      <c r="D30" s="157"/>
      <c r="E30" s="158">
        <v>58366852</v>
      </c>
      <c r="F30" s="159">
        <v>58366852</v>
      </c>
      <c r="G30" s="159">
        <v>3873782</v>
      </c>
      <c r="H30" s="159">
        <v>2626253</v>
      </c>
      <c r="I30" s="159">
        <v>3401200</v>
      </c>
      <c r="J30" s="159">
        <v>9901235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9901235</v>
      </c>
      <c r="X30" s="159">
        <v>14591713</v>
      </c>
      <c r="Y30" s="159">
        <v>-4690478</v>
      </c>
      <c r="Z30" s="141">
        <v>-32.14</v>
      </c>
      <c r="AA30" s="157">
        <v>58366852</v>
      </c>
    </row>
    <row r="31" spans="1:27" ht="13.5">
      <c r="A31" s="138" t="s">
        <v>77</v>
      </c>
      <c r="B31" s="136"/>
      <c r="C31" s="155"/>
      <c r="D31" s="155"/>
      <c r="E31" s="156">
        <v>16505076</v>
      </c>
      <c r="F31" s="60">
        <v>16505076</v>
      </c>
      <c r="G31" s="60">
        <v>756035</v>
      </c>
      <c r="H31" s="60">
        <v>1045102</v>
      </c>
      <c r="I31" s="60">
        <v>756031</v>
      </c>
      <c r="J31" s="60">
        <v>2557168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2557168</v>
      </c>
      <c r="X31" s="60">
        <v>4126269</v>
      </c>
      <c r="Y31" s="60">
        <v>-1569101</v>
      </c>
      <c r="Z31" s="140">
        <v>-38.03</v>
      </c>
      <c r="AA31" s="155">
        <v>16505076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15607917</v>
      </c>
      <c r="F32" s="100">
        <f t="shared" si="6"/>
        <v>15607917</v>
      </c>
      <c r="G32" s="100">
        <f t="shared" si="6"/>
        <v>1107835</v>
      </c>
      <c r="H32" s="100">
        <f t="shared" si="6"/>
        <v>996066</v>
      </c>
      <c r="I32" s="100">
        <f t="shared" si="6"/>
        <v>1111782</v>
      </c>
      <c r="J32" s="100">
        <f t="shared" si="6"/>
        <v>3215683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3215683</v>
      </c>
      <c r="X32" s="100">
        <f t="shared" si="6"/>
        <v>3901979</v>
      </c>
      <c r="Y32" s="100">
        <f t="shared" si="6"/>
        <v>-686296</v>
      </c>
      <c r="Z32" s="137">
        <f>+IF(X32&lt;&gt;0,+(Y32/X32)*100,0)</f>
        <v>-17.58840834356105</v>
      </c>
      <c r="AA32" s="153">
        <f>SUM(AA33:AA37)</f>
        <v>15607917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15607917</v>
      </c>
      <c r="F35" s="60">
        <v>15607917</v>
      </c>
      <c r="G35" s="60">
        <v>1107835</v>
      </c>
      <c r="H35" s="60">
        <v>996066</v>
      </c>
      <c r="I35" s="60">
        <v>1111782</v>
      </c>
      <c r="J35" s="60">
        <v>3215683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3215683</v>
      </c>
      <c r="X35" s="60">
        <v>3901979</v>
      </c>
      <c r="Y35" s="60">
        <v>-686296</v>
      </c>
      <c r="Z35" s="140">
        <v>-17.59</v>
      </c>
      <c r="AA35" s="155">
        <v>15607917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49722447</v>
      </c>
      <c r="F38" s="100">
        <f t="shared" si="7"/>
        <v>49722447</v>
      </c>
      <c r="G38" s="100">
        <f t="shared" si="7"/>
        <v>1797227</v>
      </c>
      <c r="H38" s="100">
        <f t="shared" si="7"/>
        <v>1492160</v>
      </c>
      <c r="I38" s="100">
        <f t="shared" si="7"/>
        <v>2251682</v>
      </c>
      <c r="J38" s="100">
        <f t="shared" si="7"/>
        <v>5541069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5541069</v>
      </c>
      <c r="X38" s="100">
        <f t="shared" si="7"/>
        <v>12430612</v>
      </c>
      <c r="Y38" s="100">
        <f t="shared" si="7"/>
        <v>-6889543</v>
      </c>
      <c r="Z38" s="137">
        <f>+IF(X38&lt;&gt;0,+(Y38/X38)*100,0)</f>
        <v>-55.42400486798237</v>
      </c>
      <c r="AA38" s="153">
        <f>SUM(AA39:AA41)</f>
        <v>49722447</v>
      </c>
    </row>
    <row r="39" spans="1:27" ht="13.5">
      <c r="A39" s="138" t="s">
        <v>85</v>
      </c>
      <c r="B39" s="136"/>
      <c r="C39" s="155"/>
      <c r="D39" s="155"/>
      <c r="E39" s="156">
        <v>14683773</v>
      </c>
      <c r="F39" s="60">
        <v>14683773</v>
      </c>
      <c r="G39" s="60">
        <v>517157</v>
      </c>
      <c r="H39" s="60">
        <v>528641</v>
      </c>
      <c r="I39" s="60">
        <v>1048192</v>
      </c>
      <c r="J39" s="60">
        <v>2093990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2093990</v>
      </c>
      <c r="X39" s="60">
        <v>3670943</v>
      </c>
      <c r="Y39" s="60">
        <v>-1576953</v>
      </c>
      <c r="Z39" s="140">
        <v>-42.96</v>
      </c>
      <c r="AA39" s="155">
        <v>14683773</v>
      </c>
    </row>
    <row r="40" spans="1:27" ht="13.5">
      <c r="A40" s="138" t="s">
        <v>86</v>
      </c>
      <c r="B40" s="136"/>
      <c r="C40" s="155"/>
      <c r="D40" s="155"/>
      <c r="E40" s="156">
        <v>35038674</v>
      </c>
      <c r="F40" s="60">
        <v>35038674</v>
      </c>
      <c r="G40" s="60">
        <v>1280070</v>
      </c>
      <c r="H40" s="60">
        <v>963519</v>
      </c>
      <c r="I40" s="60">
        <v>1203490</v>
      </c>
      <c r="J40" s="60">
        <v>3447079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3447079</v>
      </c>
      <c r="X40" s="60">
        <v>8759669</v>
      </c>
      <c r="Y40" s="60">
        <v>-5312590</v>
      </c>
      <c r="Z40" s="140">
        <v>-60.65</v>
      </c>
      <c r="AA40" s="155">
        <v>35038674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9574640</v>
      </c>
      <c r="F42" s="100">
        <f t="shared" si="8"/>
        <v>9574640</v>
      </c>
      <c r="G42" s="100">
        <f t="shared" si="8"/>
        <v>746575</v>
      </c>
      <c r="H42" s="100">
        <f t="shared" si="8"/>
        <v>774726</v>
      </c>
      <c r="I42" s="100">
        <f t="shared" si="8"/>
        <v>825663</v>
      </c>
      <c r="J42" s="100">
        <f t="shared" si="8"/>
        <v>2346964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2346964</v>
      </c>
      <c r="X42" s="100">
        <f t="shared" si="8"/>
        <v>2393660</v>
      </c>
      <c r="Y42" s="100">
        <f t="shared" si="8"/>
        <v>-46696</v>
      </c>
      <c r="Z42" s="137">
        <f>+IF(X42&lt;&gt;0,+(Y42/X42)*100,0)</f>
        <v>-1.950820083052731</v>
      </c>
      <c r="AA42" s="153">
        <f>SUM(AA43:AA46)</f>
        <v>9574640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>
        <v>22663</v>
      </c>
      <c r="H45" s="159">
        <v>25327</v>
      </c>
      <c r="I45" s="159">
        <v>25327</v>
      </c>
      <c r="J45" s="159">
        <v>73317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73317</v>
      </c>
      <c r="X45" s="159"/>
      <c r="Y45" s="159">
        <v>73317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9574640</v>
      </c>
      <c r="F46" s="60">
        <v>9574640</v>
      </c>
      <c r="G46" s="60">
        <v>723912</v>
      </c>
      <c r="H46" s="60">
        <v>749399</v>
      </c>
      <c r="I46" s="60">
        <v>800336</v>
      </c>
      <c r="J46" s="60">
        <v>2273647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2273647</v>
      </c>
      <c r="X46" s="60">
        <v>2393660</v>
      </c>
      <c r="Y46" s="60">
        <v>-120013</v>
      </c>
      <c r="Z46" s="140">
        <v>-5.01</v>
      </c>
      <c r="AA46" s="155">
        <v>9574640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181750228</v>
      </c>
      <c r="F48" s="73">
        <f t="shared" si="9"/>
        <v>181750228</v>
      </c>
      <c r="G48" s="73">
        <f t="shared" si="9"/>
        <v>10265407</v>
      </c>
      <c r="H48" s="73">
        <f t="shared" si="9"/>
        <v>9423236</v>
      </c>
      <c r="I48" s="73">
        <f t="shared" si="9"/>
        <v>11234756</v>
      </c>
      <c r="J48" s="73">
        <f t="shared" si="9"/>
        <v>30923399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30923399</v>
      </c>
      <c r="X48" s="73">
        <f t="shared" si="9"/>
        <v>45437557</v>
      </c>
      <c r="Y48" s="73">
        <f t="shared" si="9"/>
        <v>-14514158</v>
      </c>
      <c r="Z48" s="170">
        <f>+IF(X48&lt;&gt;0,+(Y48/X48)*100,0)</f>
        <v>-31.943086200695163</v>
      </c>
      <c r="AA48" s="168">
        <f>+AA28+AA32+AA38+AA42+AA47</f>
        <v>181750228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14033924</v>
      </c>
      <c r="F49" s="173">
        <f t="shared" si="10"/>
        <v>14033924</v>
      </c>
      <c r="G49" s="173">
        <f t="shared" si="10"/>
        <v>46385145</v>
      </c>
      <c r="H49" s="173">
        <f t="shared" si="10"/>
        <v>-8359557</v>
      </c>
      <c r="I49" s="173">
        <f t="shared" si="10"/>
        <v>-10762592</v>
      </c>
      <c r="J49" s="173">
        <f t="shared" si="10"/>
        <v>27262996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27262996</v>
      </c>
      <c r="X49" s="173">
        <f>IF(F25=F48,0,X25-X48)</f>
        <v>3508481</v>
      </c>
      <c r="Y49" s="173">
        <f t="shared" si="10"/>
        <v>23754515</v>
      </c>
      <c r="Z49" s="174">
        <f>+IF(X49&lt;&gt;0,+(Y49/X49)*100,0)</f>
        <v>677.0598159146366</v>
      </c>
      <c r="AA49" s="171">
        <f>+AA25-AA48</f>
        <v>14033924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7967255</v>
      </c>
      <c r="F5" s="60">
        <v>7967255</v>
      </c>
      <c r="G5" s="60">
        <v>9969987</v>
      </c>
      <c r="H5" s="60">
        <v>0</v>
      </c>
      <c r="I5" s="60">
        <v>0</v>
      </c>
      <c r="J5" s="60">
        <v>9969987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9969987</v>
      </c>
      <c r="X5" s="60">
        <v>1991814</v>
      </c>
      <c r="Y5" s="60">
        <v>7978173</v>
      </c>
      <c r="Z5" s="140">
        <v>400.55</v>
      </c>
      <c r="AA5" s="155">
        <v>7967255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26913</v>
      </c>
      <c r="H6" s="60">
        <v>26696</v>
      </c>
      <c r="I6" s="60">
        <v>26897</v>
      </c>
      <c r="J6" s="60">
        <v>80506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80506</v>
      </c>
      <c r="X6" s="60">
        <v>0</v>
      </c>
      <c r="Y6" s="60">
        <v>80506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172669</v>
      </c>
      <c r="F10" s="54">
        <v>172669</v>
      </c>
      <c r="G10" s="54">
        <v>47563</v>
      </c>
      <c r="H10" s="54">
        <v>47563</v>
      </c>
      <c r="I10" s="54">
        <v>47563</v>
      </c>
      <c r="J10" s="54">
        <v>142689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142689</v>
      </c>
      <c r="X10" s="54">
        <v>43167</v>
      </c>
      <c r="Y10" s="54">
        <v>99522</v>
      </c>
      <c r="Z10" s="184">
        <v>230.55</v>
      </c>
      <c r="AA10" s="130">
        <v>172669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13729</v>
      </c>
      <c r="H11" s="60">
        <v>13775</v>
      </c>
      <c r="I11" s="60">
        <v>13897</v>
      </c>
      <c r="J11" s="60">
        <v>41401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41401</v>
      </c>
      <c r="X11" s="60">
        <v>0</v>
      </c>
      <c r="Y11" s="60">
        <v>41401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71044</v>
      </c>
      <c r="F12" s="60">
        <v>71044</v>
      </c>
      <c r="G12" s="60">
        <v>13192</v>
      </c>
      <c r="H12" s="60">
        <v>8333</v>
      </c>
      <c r="I12" s="60">
        <v>2720</v>
      </c>
      <c r="J12" s="60">
        <v>24245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24245</v>
      </c>
      <c r="X12" s="60">
        <v>17761</v>
      </c>
      <c r="Y12" s="60">
        <v>6484</v>
      </c>
      <c r="Z12" s="140">
        <v>36.51</v>
      </c>
      <c r="AA12" s="155">
        <v>71044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1085078</v>
      </c>
      <c r="F13" s="60">
        <v>1085078</v>
      </c>
      <c r="G13" s="60">
        <v>173076</v>
      </c>
      <c r="H13" s="60">
        <v>187605</v>
      </c>
      <c r="I13" s="60">
        <v>187325</v>
      </c>
      <c r="J13" s="60">
        <v>548006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548006</v>
      </c>
      <c r="X13" s="60">
        <v>271270</v>
      </c>
      <c r="Y13" s="60">
        <v>276736</v>
      </c>
      <c r="Z13" s="140">
        <v>102.01</v>
      </c>
      <c r="AA13" s="155">
        <v>1085078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21471</v>
      </c>
      <c r="H14" s="60">
        <v>21370</v>
      </c>
      <c r="I14" s="60">
        <v>21127</v>
      </c>
      <c r="J14" s="60">
        <v>63968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63968</v>
      </c>
      <c r="X14" s="60">
        <v>0</v>
      </c>
      <c r="Y14" s="60">
        <v>63968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79125</v>
      </c>
      <c r="F16" s="60">
        <v>79125</v>
      </c>
      <c r="G16" s="60">
        <v>89052</v>
      </c>
      <c r="H16" s="60">
        <v>52173</v>
      </c>
      <c r="I16" s="60">
        <v>49412</v>
      </c>
      <c r="J16" s="60">
        <v>190637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190637</v>
      </c>
      <c r="X16" s="60">
        <v>19781</v>
      </c>
      <c r="Y16" s="60">
        <v>170856</v>
      </c>
      <c r="Z16" s="140">
        <v>863.74</v>
      </c>
      <c r="AA16" s="155">
        <v>79125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1103525</v>
      </c>
      <c r="F17" s="60">
        <v>1103525</v>
      </c>
      <c r="G17" s="60">
        <v>108657</v>
      </c>
      <c r="H17" s="60">
        <v>191234</v>
      </c>
      <c r="I17" s="60">
        <v>67489</v>
      </c>
      <c r="J17" s="60">
        <v>367380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367380</v>
      </c>
      <c r="X17" s="60">
        <v>275881</v>
      </c>
      <c r="Y17" s="60">
        <v>91499</v>
      </c>
      <c r="Z17" s="140">
        <v>33.17</v>
      </c>
      <c r="AA17" s="155">
        <v>1103525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547418</v>
      </c>
      <c r="F18" s="60">
        <v>547418</v>
      </c>
      <c r="G18" s="60">
        <v>69160</v>
      </c>
      <c r="H18" s="60">
        <v>76768</v>
      </c>
      <c r="I18" s="60">
        <v>49341</v>
      </c>
      <c r="J18" s="60">
        <v>195269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195269</v>
      </c>
      <c r="X18" s="60">
        <v>136855</v>
      </c>
      <c r="Y18" s="60">
        <v>58414</v>
      </c>
      <c r="Z18" s="140">
        <v>42.68</v>
      </c>
      <c r="AA18" s="155">
        <v>547418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134838000</v>
      </c>
      <c r="F19" s="60">
        <v>134838000</v>
      </c>
      <c r="G19" s="60">
        <v>46088999</v>
      </c>
      <c r="H19" s="60">
        <v>430459</v>
      </c>
      <c r="I19" s="60">
        <v>0</v>
      </c>
      <c r="J19" s="60">
        <v>46519458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46519458</v>
      </c>
      <c r="X19" s="60">
        <v>33709500</v>
      </c>
      <c r="Y19" s="60">
        <v>12809958</v>
      </c>
      <c r="Z19" s="140">
        <v>38</v>
      </c>
      <c r="AA19" s="155">
        <v>134838000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12699038</v>
      </c>
      <c r="F20" s="54">
        <v>12699038</v>
      </c>
      <c r="G20" s="54">
        <v>28753</v>
      </c>
      <c r="H20" s="54">
        <v>7703</v>
      </c>
      <c r="I20" s="54">
        <v>6393</v>
      </c>
      <c r="J20" s="54">
        <v>42849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42849</v>
      </c>
      <c r="X20" s="54">
        <v>3174760</v>
      </c>
      <c r="Y20" s="54">
        <v>-3131911</v>
      </c>
      <c r="Z20" s="184">
        <v>-98.65</v>
      </c>
      <c r="AA20" s="130">
        <v>12699038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158563152</v>
      </c>
      <c r="F22" s="190">
        <f t="shared" si="0"/>
        <v>158563152</v>
      </c>
      <c r="G22" s="190">
        <f t="shared" si="0"/>
        <v>56650552</v>
      </c>
      <c r="H22" s="190">
        <f t="shared" si="0"/>
        <v>1063679</v>
      </c>
      <c r="I22" s="190">
        <f t="shared" si="0"/>
        <v>472164</v>
      </c>
      <c r="J22" s="190">
        <f t="shared" si="0"/>
        <v>58186395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58186395</v>
      </c>
      <c r="X22" s="190">
        <f t="shared" si="0"/>
        <v>39640789</v>
      </c>
      <c r="Y22" s="190">
        <f t="shared" si="0"/>
        <v>18545606</v>
      </c>
      <c r="Z22" s="191">
        <f>+IF(X22&lt;&gt;0,+(Y22/X22)*100,0)</f>
        <v>46.78414952840621</v>
      </c>
      <c r="AA22" s="188">
        <f>SUM(AA5:AA21)</f>
        <v>158563152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73679049</v>
      </c>
      <c r="F25" s="60">
        <v>73679049</v>
      </c>
      <c r="G25" s="60">
        <v>3968274</v>
      </c>
      <c r="H25" s="60">
        <v>4056248</v>
      </c>
      <c r="I25" s="60">
        <v>4390783</v>
      </c>
      <c r="J25" s="60">
        <v>12415305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12415305</v>
      </c>
      <c r="X25" s="60">
        <v>18419762</v>
      </c>
      <c r="Y25" s="60">
        <v>-6004457</v>
      </c>
      <c r="Z25" s="140">
        <v>-32.6</v>
      </c>
      <c r="AA25" s="155">
        <v>73679049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0</v>
      </c>
      <c r="F26" s="60">
        <v>0</v>
      </c>
      <c r="G26" s="60">
        <v>1098307</v>
      </c>
      <c r="H26" s="60">
        <v>1093302</v>
      </c>
      <c r="I26" s="60">
        <v>1094437</v>
      </c>
      <c r="J26" s="60">
        <v>3286046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3286046</v>
      </c>
      <c r="X26" s="60">
        <v>0</v>
      </c>
      <c r="Y26" s="60">
        <v>3286046</v>
      </c>
      <c r="Z26" s="140">
        <v>0</v>
      </c>
      <c r="AA26" s="155">
        <v>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16000000</v>
      </c>
      <c r="F27" s="60">
        <v>16000000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4000000</v>
      </c>
      <c r="Y27" s="60">
        <v>-4000000</v>
      </c>
      <c r="Z27" s="140">
        <v>-100</v>
      </c>
      <c r="AA27" s="155">
        <v>16000000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12630131</v>
      </c>
      <c r="F28" s="60">
        <v>12630131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3157533</v>
      </c>
      <c r="Y28" s="60">
        <v>-3157533</v>
      </c>
      <c r="Z28" s="140">
        <v>-100</v>
      </c>
      <c r="AA28" s="155">
        <v>12630131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79441048</v>
      </c>
      <c r="F34" s="60">
        <v>79441048</v>
      </c>
      <c r="G34" s="60">
        <v>5198826</v>
      </c>
      <c r="H34" s="60">
        <v>4273686</v>
      </c>
      <c r="I34" s="60">
        <v>5749536</v>
      </c>
      <c r="J34" s="60">
        <v>15222048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15222048</v>
      </c>
      <c r="X34" s="60">
        <v>19860262</v>
      </c>
      <c r="Y34" s="60">
        <v>-4638214</v>
      </c>
      <c r="Z34" s="140">
        <v>-23.35</v>
      </c>
      <c r="AA34" s="155">
        <v>79441048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181750228</v>
      </c>
      <c r="F36" s="190">
        <f t="shared" si="1"/>
        <v>181750228</v>
      </c>
      <c r="G36" s="190">
        <f t="shared" si="1"/>
        <v>10265407</v>
      </c>
      <c r="H36" s="190">
        <f t="shared" si="1"/>
        <v>9423236</v>
      </c>
      <c r="I36" s="190">
        <f t="shared" si="1"/>
        <v>11234756</v>
      </c>
      <c r="J36" s="190">
        <f t="shared" si="1"/>
        <v>30923399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30923399</v>
      </c>
      <c r="X36" s="190">
        <f t="shared" si="1"/>
        <v>45437557</v>
      </c>
      <c r="Y36" s="190">
        <f t="shared" si="1"/>
        <v>-14514158</v>
      </c>
      <c r="Z36" s="191">
        <f>+IF(X36&lt;&gt;0,+(Y36/X36)*100,0)</f>
        <v>-31.943086200695163</v>
      </c>
      <c r="AA36" s="188">
        <f>SUM(AA25:AA35)</f>
        <v>181750228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-23187076</v>
      </c>
      <c r="F38" s="106">
        <f t="shared" si="2"/>
        <v>-23187076</v>
      </c>
      <c r="G38" s="106">
        <f t="shared" si="2"/>
        <v>46385145</v>
      </c>
      <c r="H38" s="106">
        <f t="shared" si="2"/>
        <v>-8359557</v>
      </c>
      <c r="I38" s="106">
        <f t="shared" si="2"/>
        <v>-10762592</v>
      </c>
      <c r="J38" s="106">
        <f t="shared" si="2"/>
        <v>27262996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27262996</v>
      </c>
      <c r="X38" s="106">
        <f>IF(F22=F36,0,X22-X36)</f>
        <v>-5796768</v>
      </c>
      <c r="Y38" s="106">
        <f t="shared" si="2"/>
        <v>33059764</v>
      </c>
      <c r="Z38" s="201">
        <f>+IF(X38&lt;&gt;0,+(Y38/X38)*100,0)</f>
        <v>-570.3137334459478</v>
      </c>
      <c r="AA38" s="199">
        <f>+AA22-AA36</f>
        <v>-23187076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37221000</v>
      </c>
      <c r="F39" s="60">
        <v>37221000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9305250</v>
      </c>
      <c r="Y39" s="60">
        <v>-9305250</v>
      </c>
      <c r="Z39" s="140">
        <v>-100</v>
      </c>
      <c r="AA39" s="155">
        <v>37221000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14033924</v>
      </c>
      <c r="F42" s="88">
        <f t="shared" si="3"/>
        <v>14033924</v>
      </c>
      <c r="G42" s="88">
        <f t="shared" si="3"/>
        <v>46385145</v>
      </c>
      <c r="H42" s="88">
        <f t="shared" si="3"/>
        <v>-8359557</v>
      </c>
      <c r="I42" s="88">
        <f t="shared" si="3"/>
        <v>-10762592</v>
      </c>
      <c r="J42" s="88">
        <f t="shared" si="3"/>
        <v>27262996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27262996</v>
      </c>
      <c r="X42" s="88">
        <f t="shared" si="3"/>
        <v>3508482</v>
      </c>
      <c r="Y42" s="88">
        <f t="shared" si="3"/>
        <v>23754514</v>
      </c>
      <c r="Z42" s="208">
        <f>+IF(X42&lt;&gt;0,+(Y42/X42)*100,0)</f>
        <v>677.0595944342881</v>
      </c>
      <c r="AA42" s="206">
        <f>SUM(AA38:AA41)</f>
        <v>14033924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14033924</v>
      </c>
      <c r="F44" s="77">
        <f t="shared" si="4"/>
        <v>14033924</v>
      </c>
      <c r="G44" s="77">
        <f t="shared" si="4"/>
        <v>46385145</v>
      </c>
      <c r="H44" s="77">
        <f t="shared" si="4"/>
        <v>-8359557</v>
      </c>
      <c r="I44" s="77">
        <f t="shared" si="4"/>
        <v>-10762592</v>
      </c>
      <c r="J44" s="77">
        <f t="shared" si="4"/>
        <v>27262996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27262996</v>
      </c>
      <c r="X44" s="77">
        <f t="shared" si="4"/>
        <v>3508482</v>
      </c>
      <c r="Y44" s="77">
        <f t="shared" si="4"/>
        <v>23754514</v>
      </c>
      <c r="Z44" s="212">
        <f>+IF(X44&lt;&gt;0,+(Y44/X44)*100,0)</f>
        <v>677.0595944342881</v>
      </c>
      <c r="AA44" s="210">
        <f>+AA42-AA43</f>
        <v>14033924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14033924</v>
      </c>
      <c r="F46" s="88">
        <f t="shared" si="5"/>
        <v>14033924</v>
      </c>
      <c r="G46" s="88">
        <f t="shared" si="5"/>
        <v>46385145</v>
      </c>
      <c r="H46" s="88">
        <f t="shared" si="5"/>
        <v>-8359557</v>
      </c>
      <c r="I46" s="88">
        <f t="shared" si="5"/>
        <v>-10762592</v>
      </c>
      <c r="J46" s="88">
        <f t="shared" si="5"/>
        <v>27262996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27262996</v>
      </c>
      <c r="X46" s="88">
        <f t="shared" si="5"/>
        <v>3508482</v>
      </c>
      <c r="Y46" s="88">
        <f t="shared" si="5"/>
        <v>23754514</v>
      </c>
      <c r="Z46" s="208">
        <f>+IF(X46&lt;&gt;0,+(Y46/X46)*100,0)</f>
        <v>677.0595944342881</v>
      </c>
      <c r="AA46" s="206">
        <f>SUM(AA44:AA45)</f>
        <v>14033924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14033924</v>
      </c>
      <c r="F48" s="219">
        <f t="shared" si="6"/>
        <v>14033924</v>
      </c>
      <c r="G48" s="219">
        <f t="shared" si="6"/>
        <v>46385145</v>
      </c>
      <c r="H48" s="220">
        <f t="shared" si="6"/>
        <v>-8359557</v>
      </c>
      <c r="I48" s="220">
        <f t="shared" si="6"/>
        <v>-10762592</v>
      </c>
      <c r="J48" s="220">
        <f t="shared" si="6"/>
        <v>27262996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27262996</v>
      </c>
      <c r="X48" s="220">
        <f t="shared" si="6"/>
        <v>3508482</v>
      </c>
      <c r="Y48" s="220">
        <f t="shared" si="6"/>
        <v>23754514</v>
      </c>
      <c r="Z48" s="221">
        <f>+IF(X48&lt;&gt;0,+(Y48/X48)*100,0)</f>
        <v>677.0595944342881</v>
      </c>
      <c r="AA48" s="222">
        <f>SUM(AA46:AA47)</f>
        <v>14033924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915099</v>
      </c>
      <c r="F5" s="100">
        <f t="shared" si="0"/>
        <v>915099</v>
      </c>
      <c r="G5" s="100">
        <f t="shared" si="0"/>
        <v>9999</v>
      </c>
      <c r="H5" s="100">
        <f t="shared" si="0"/>
        <v>24350</v>
      </c>
      <c r="I5" s="100">
        <f t="shared" si="0"/>
        <v>275755</v>
      </c>
      <c r="J5" s="100">
        <f t="shared" si="0"/>
        <v>310104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310104</v>
      </c>
      <c r="X5" s="100">
        <f t="shared" si="0"/>
        <v>228775</v>
      </c>
      <c r="Y5" s="100">
        <f t="shared" si="0"/>
        <v>81329</v>
      </c>
      <c r="Z5" s="137">
        <f>+IF(X5&lt;&gt;0,+(Y5/X5)*100,0)</f>
        <v>35.54977598076713</v>
      </c>
      <c r="AA5" s="153">
        <f>SUM(AA6:AA8)</f>
        <v>915099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>
        <v>100000</v>
      </c>
      <c r="F7" s="159">
        <v>100000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25000</v>
      </c>
      <c r="Y7" s="159">
        <v>-25000</v>
      </c>
      <c r="Z7" s="141">
        <v>-100</v>
      </c>
      <c r="AA7" s="225">
        <v>100000</v>
      </c>
    </row>
    <row r="8" spans="1:27" ht="13.5">
      <c r="A8" s="138" t="s">
        <v>77</v>
      </c>
      <c r="B8" s="136"/>
      <c r="C8" s="155"/>
      <c r="D8" s="155"/>
      <c r="E8" s="156">
        <v>815099</v>
      </c>
      <c r="F8" s="60">
        <v>815099</v>
      </c>
      <c r="G8" s="60">
        <v>9999</v>
      </c>
      <c r="H8" s="60">
        <v>24350</v>
      </c>
      <c r="I8" s="60">
        <v>275755</v>
      </c>
      <c r="J8" s="60">
        <v>310104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310104</v>
      </c>
      <c r="X8" s="60">
        <v>203775</v>
      </c>
      <c r="Y8" s="60">
        <v>106329</v>
      </c>
      <c r="Z8" s="140">
        <v>52.18</v>
      </c>
      <c r="AA8" s="62">
        <v>815099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1095470</v>
      </c>
      <c r="F9" s="100">
        <f t="shared" si="1"/>
        <v>1095470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273868</v>
      </c>
      <c r="Y9" s="100">
        <f t="shared" si="1"/>
        <v>-273868</v>
      </c>
      <c r="Z9" s="137">
        <f>+IF(X9&lt;&gt;0,+(Y9/X9)*100,0)</f>
        <v>-100</v>
      </c>
      <c r="AA9" s="102">
        <f>SUM(AA10:AA14)</f>
        <v>1095470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1095470</v>
      </c>
      <c r="F12" s="60">
        <v>1095470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273868</v>
      </c>
      <c r="Y12" s="60">
        <v>-273868</v>
      </c>
      <c r="Z12" s="140">
        <v>-100</v>
      </c>
      <c r="AA12" s="62">
        <v>1095470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63735697</v>
      </c>
      <c r="F15" s="100">
        <f t="shared" si="2"/>
        <v>63735697</v>
      </c>
      <c r="G15" s="100">
        <f t="shared" si="2"/>
        <v>779407</v>
      </c>
      <c r="H15" s="100">
        <f t="shared" si="2"/>
        <v>1154468</v>
      </c>
      <c r="I15" s="100">
        <f t="shared" si="2"/>
        <v>2524385</v>
      </c>
      <c r="J15" s="100">
        <f t="shared" si="2"/>
        <v>4458260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4458260</v>
      </c>
      <c r="X15" s="100">
        <f t="shared" si="2"/>
        <v>15933924</v>
      </c>
      <c r="Y15" s="100">
        <f t="shared" si="2"/>
        <v>-11475664</v>
      </c>
      <c r="Z15" s="137">
        <f>+IF(X15&lt;&gt;0,+(Y15/X15)*100,0)</f>
        <v>-72.02032594105508</v>
      </c>
      <c r="AA15" s="102">
        <f>SUM(AA16:AA18)</f>
        <v>63735697</v>
      </c>
    </row>
    <row r="16" spans="1:27" ht="13.5">
      <c r="A16" s="138" t="s">
        <v>85</v>
      </c>
      <c r="B16" s="136"/>
      <c r="C16" s="155"/>
      <c r="D16" s="155"/>
      <c r="E16" s="156">
        <v>4738000</v>
      </c>
      <c r="F16" s="60">
        <v>4738000</v>
      </c>
      <c r="G16" s="60"/>
      <c r="H16" s="60"/>
      <c r="I16" s="60">
        <v>199003</v>
      </c>
      <c r="J16" s="60">
        <v>199003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199003</v>
      </c>
      <c r="X16" s="60">
        <v>1184500</v>
      </c>
      <c r="Y16" s="60">
        <v>-985497</v>
      </c>
      <c r="Z16" s="140">
        <v>-83.2</v>
      </c>
      <c r="AA16" s="62">
        <v>4738000</v>
      </c>
    </row>
    <row r="17" spans="1:27" ht="13.5">
      <c r="A17" s="138" t="s">
        <v>86</v>
      </c>
      <c r="B17" s="136"/>
      <c r="C17" s="155"/>
      <c r="D17" s="155"/>
      <c r="E17" s="156">
        <v>58997697</v>
      </c>
      <c r="F17" s="60">
        <v>58997697</v>
      </c>
      <c r="G17" s="60">
        <v>779407</v>
      </c>
      <c r="H17" s="60">
        <v>1154468</v>
      </c>
      <c r="I17" s="60">
        <v>2325382</v>
      </c>
      <c r="J17" s="60">
        <v>4259257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4259257</v>
      </c>
      <c r="X17" s="60">
        <v>14749424</v>
      </c>
      <c r="Y17" s="60">
        <v>-10490167</v>
      </c>
      <c r="Z17" s="140">
        <v>-71.12</v>
      </c>
      <c r="AA17" s="62">
        <v>58997697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2300000</v>
      </c>
      <c r="F19" s="100">
        <f t="shared" si="3"/>
        <v>2300000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575000</v>
      </c>
      <c r="Y19" s="100">
        <f t="shared" si="3"/>
        <v>-575000</v>
      </c>
      <c r="Z19" s="137">
        <f>+IF(X19&lt;&gt;0,+(Y19/X19)*100,0)</f>
        <v>-100</v>
      </c>
      <c r="AA19" s="102">
        <f>SUM(AA20:AA23)</f>
        <v>2300000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2300000</v>
      </c>
      <c r="F23" s="60">
        <v>2300000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575000</v>
      </c>
      <c r="Y23" s="60">
        <v>-575000</v>
      </c>
      <c r="Z23" s="140">
        <v>-100</v>
      </c>
      <c r="AA23" s="62">
        <v>2300000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68046266</v>
      </c>
      <c r="F25" s="219">
        <f t="shared" si="4"/>
        <v>68046266</v>
      </c>
      <c r="G25" s="219">
        <f t="shared" si="4"/>
        <v>789406</v>
      </c>
      <c r="H25" s="219">
        <f t="shared" si="4"/>
        <v>1178818</v>
      </c>
      <c r="I25" s="219">
        <f t="shared" si="4"/>
        <v>2800140</v>
      </c>
      <c r="J25" s="219">
        <f t="shared" si="4"/>
        <v>4768364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4768364</v>
      </c>
      <c r="X25" s="219">
        <f t="shared" si="4"/>
        <v>17011567</v>
      </c>
      <c r="Y25" s="219">
        <f t="shared" si="4"/>
        <v>-12243203</v>
      </c>
      <c r="Z25" s="231">
        <f>+IF(X25&lt;&gt;0,+(Y25/X25)*100,0)</f>
        <v>-71.96987202883778</v>
      </c>
      <c r="AA25" s="232">
        <f>+AA5+AA9+AA15+AA19+AA24</f>
        <v>68046266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>
        <v>789406</v>
      </c>
      <c r="H28" s="60">
        <v>1154468</v>
      </c>
      <c r="I28" s="60">
        <v>2800140</v>
      </c>
      <c r="J28" s="60">
        <v>4744014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4744014</v>
      </c>
      <c r="X28" s="60"/>
      <c r="Y28" s="60">
        <v>4744014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789406</v>
      </c>
      <c r="H32" s="77">
        <f t="shared" si="5"/>
        <v>1154468</v>
      </c>
      <c r="I32" s="77">
        <f t="shared" si="5"/>
        <v>2800140</v>
      </c>
      <c r="J32" s="77">
        <f t="shared" si="5"/>
        <v>4744014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4744014</v>
      </c>
      <c r="X32" s="77">
        <f t="shared" si="5"/>
        <v>0</v>
      </c>
      <c r="Y32" s="77">
        <f t="shared" si="5"/>
        <v>4744014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68046266</v>
      </c>
      <c r="F33" s="60">
        <v>68046266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17011567</v>
      </c>
      <c r="Y33" s="60">
        <v>-17011567</v>
      </c>
      <c r="Z33" s="140">
        <v>-100</v>
      </c>
      <c r="AA33" s="62">
        <v>68046266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>
        <v>24350</v>
      </c>
      <c r="I35" s="60"/>
      <c r="J35" s="60">
        <v>24350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24350</v>
      </c>
      <c r="X35" s="60"/>
      <c r="Y35" s="60">
        <v>24350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68046266</v>
      </c>
      <c r="F36" s="220">
        <f t="shared" si="6"/>
        <v>68046266</v>
      </c>
      <c r="G36" s="220">
        <f t="shared" si="6"/>
        <v>789406</v>
      </c>
      <c r="H36" s="220">
        <f t="shared" si="6"/>
        <v>1178818</v>
      </c>
      <c r="I36" s="220">
        <f t="shared" si="6"/>
        <v>2800140</v>
      </c>
      <c r="J36" s="220">
        <f t="shared" si="6"/>
        <v>4768364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4768364</v>
      </c>
      <c r="X36" s="220">
        <f t="shared" si="6"/>
        <v>17011567</v>
      </c>
      <c r="Y36" s="220">
        <f t="shared" si="6"/>
        <v>-12243203</v>
      </c>
      <c r="Z36" s="221">
        <f>+IF(X36&lt;&gt;0,+(Y36/X36)*100,0)</f>
        <v>-71.96987202883778</v>
      </c>
      <c r="AA36" s="239">
        <f>SUM(AA32:AA35)</f>
        <v>68046266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/>
      <c r="F6" s="60"/>
      <c r="G6" s="60">
        <v>54661177</v>
      </c>
      <c r="H6" s="60">
        <v>-4496018</v>
      </c>
      <c r="I6" s="60">
        <v>-15893156</v>
      </c>
      <c r="J6" s="60">
        <v>-15893156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-15893156</v>
      </c>
      <c r="X6" s="60"/>
      <c r="Y6" s="60">
        <v>-15893156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>
        <v>7494380</v>
      </c>
      <c r="H8" s="60">
        <v>-403655</v>
      </c>
      <c r="I8" s="60">
        <v>-196331</v>
      </c>
      <c r="J8" s="60">
        <v>-196331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-196331</v>
      </c>
      <c r="X8" s="60"/>
      <c r="Y8" s="60">
        <v>-196331</v>
      </c>
      <c r="Z8" s="140"/>
      <c r="AA8" s="62"/>
    </row>
    <row r="9" spans="1:27" ht="13.5">
      <c r="A9" s="249" t="s">
        <v>146</v>
      </c>
      <c r="B9" s="182"/>
      <c r="C9" s="155"/>
      <c r="D9" s="155"/>
      <c r="E9" s="59"/>
      <c r="F9" s="60"/>
      <c r="G9" s="60">
        <v>-1561571</v>
      </c>
      <c r="H9" s="60">
        <v>-194566</v>
      </c>
      <c r="I9" s="60">
        <v>819874</v>
      </c>
      <c r="J9" s="60">
        <v>819874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819874</v>
      </c>
      <c r="X9" s="60"/>
      <c r="Y9" s="60">
        <v>819874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60593986</v>
      </c>
      <c r="H12" s="73">
        <f t="shared" si="0"/>
        <v>-5094239</v>
      </c>
      <c r="I12" s="73">
        <f t="shared" si="0"/>
        <v>-15269613</v>
      </c>
      <c r="J12" s="73">
        <f t="shared" si="0"/>
        <v>-15269613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-15269613</v>
      </c>
      <c r="X12" s="73">
        <f t="shared" si="0"/>
        <v>0</v>
      </c>
      <c r="Y12" s="73">
        <f t="shared" si="0"/>
        <v>-15269613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/>
      <c r="F19" s="60"/>
      <c r="G19" s="60">
        <v>698194</v>
      </c>
      <c r="H19" s="60">
        <v>1318129</v>
      </c>
      <c r="I19" s="60">
        <v>3548805</v>
      </c>
      <c r="J19" s="60">
        <v>3548805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3548805</v>
      </c>
      <c r="X19" s="60"/>
      <c r="Y19" s="60">
        <v>3548805</v>
      </c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>
        <v>16097</v>
      </c>
      <c r="J22" s="60">
        <v>16097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16097</v>
      </c>
      <c r="X22" s="60"/>
      <c r="Y22" s="60">
        <v>16097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698194</v>
      </c>
      <c r="H24" s="77">
        <f t="shared" si="1"/>
        <v>1318129</v>
      </c>
      <c r="I24" s="77">
        <f t="shared" si="1"/>
        <v>3564902</v>
      </c>
      <c r="J24" s="77">
        <f t="shared" si="1"/>
        <v>3564902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3564902</v>
      </c>
      <c r="X24" s="77">
        <f t="shared" si="1"/>
        <v>0</v>
      </c>
      <c r="Y24" s="77">
        <f t="shared" si="1"/>
        <v>3564902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61292180</v>
      </c>
      <c r="H25" s="73">
        <f t="shared" si="2"/>
        <v>-3776110</v>
      </c>
      <c r="I25" s="73">
        <f t="shared" si="2"/>
        <v>-11704711</v>
      </c>
      <c r="J25" s="73">
        <f t="shared" si="2"/>
        <v>-11704711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-11704711</v>
      </c>
      <c r="X25" s="73">
        <f t="shared" si="2"/>
        <v>0</v>
      </c>
      <c r="Y25" s="73">
        <f t="shared" si="2"/>
        <v>-11704711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/>
      <c r="F32" s="60"/>
      <c r="G32" s="60">
        <v>10022127</v>
      </c>
      <c r="H32" s="60">
        <v>4984425</v>
      </c>
      <c r="I32" s="60">
        <v>-774687</v>
      </c>
      <c r="J32" s="60">
        <v>-774687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-774687</v>
      </c>
      <c r="X32" s="60"/>
      <c r="Y32" s="60">
        <v>-774687</v>
      </c>
      <c r="Z32" s="140"/>
      <c r="AA32" s="62"/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10022127</v>
      </c>
      <c r="H34" s="73">
        <f t="shared" si="3"/>
        <v>4984425</v>
      </c>
      <c r="I34" s="73">
        <f t="shared" si="3"/>
        <v>-774687</v>
      </c>
      <c r="J34" s="73">
        <f t="shared" si="3"/>
        <v>-774687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-774687</v>
      </c>
      <c r="X34" s="73">
        <f t="shared" si="3"/>
        <v>0</v>
      </c>
      <c r="Y34" s="73">
        <f t="shared" si="3"/>
        <v>-774687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10022127</v>
      </c>
      <c r="H40" s="73">
        <f t="shared" si="5"/>
        <v>4984425</v>
      </c>
      <c r="I40" s="73">
        <f t="shared" si="5"/>
        <v>-774687</v>
      </c>
      <c r="J40" s="73">
        <f t="shared" si="5"/>
        <v>-774687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-774687</v>
      </c>
      <c r="X40" s="73">
        <f t="shared" si="5"/>
        <v>0</v>
      </c>
      <c r="Y40" s="73">
        <f t="shared" si="5"/>
        <v>-774687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51270053</v>
      </c>
      <c r="H42" s="259">
        <f t="shared" si="6"/>
        <v>-8760535</v>
      </c>
      <c r="I42" s="259">
        <f t="shared" si="6"/>
        <v>-10930024</v>
      </c>
      <c r="J42" s="259">
        <f t="shared" si="6"/>
        <v>-10930024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-10930024</v>
      </c>
      <c r="X42" s="259">
        <f t="shared" si="6"/>
        <v>0</v>
      </c>
      <c r="Y42" s="259">
        <f t="shared" si="6"/>
        <v>-10930024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/>
      <c r="F45" s="60"/>
      <c r="G45" s="60">
        <v>51270052</v>
      </c>
      <c r="H45" s="60">
        <v>-8760535</v>
      </c>
      <c r="I45" s="60">
        <v>-10929960</v>
      </c>
      <c r="J45" s="60">
        <v>-10929960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-10929960</v>
      </c>
      <c r="X45" s="60"/>
      <c r="Y45" s="60">
        <v>-10929960</v>
      </c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>
        <v>-64</v>
      </c>
      <c r="J46" s="60">
        <v>-64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-64</v>
      </c>
      <c r="X46" s="60"/>
      <c r="Y46" s="60">
        <v>-64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51270052</v>
      </c>
      <c r="H48" s="219">
        <f t="shared" si="7"/>
        <v>-8760535</v>
      </c>
      <c r="I48" s="219">
        <f t="shared" si="7"/>
        <v>-10930024</v>
      </c>
      <c r="J48" s="219">
        <f t="shared" si="7"/>
        <v>-10930024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-10930024</v>
      </c>
      <c r="X48" s="219">
        <f t="shared" si="7"/>
        <v>0</v>
      </c>
      <c r="Y48" s="219">
        <f t="shared" si="7"/>
        <v>-10930024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22640064</v>
      </c>
      <c r="F6" s="60">
        <v>22640064</v>
      </c>
      <c r="G6" s="60">
        <v>2288924</v>
      </c>
      <c r="H6" s="60">
        <v>1474354</v>
      </c>
      <c r="I6" s="60">
        <v>503784</v>
      </c>
      <c r="J6" s="60">
        <v>4267062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4267062</v>
      </c>
      <c r="X6" s="60">
        <v>4392079</v>
      </c>
      <c r="Y6" s="60">
        <v>-125017</v>
      </c>
      <c r="Z6" s="140">
        <v>-2.85</v>
      </c>
      <c r="AA6" s="62">
        <v>22640064</v>
      </c>
    </row>
    <row r="7" spans="1:27" ht="13.5">
      <c r="A7" s="249" t="s">
        <v>178</v>
      </c>
      <c r="B7" s="182"/>
      <c r="C7" s="155"/>
      <c r="D7" s="155"/>
      <c r="E7" s="59">
        <v>134838000</v>
      </c>
      <c r="F7" s="60">
        <v>134838000</v>
      </c>
      <c r="G7" s="60">
        <v>47739000</v>
      </c>
      <c r="H7" s="60">
        <v>6320459</v>
      </c>
      <c r="I7" s="60"/>
      <c r="J7" s="60">
        <v>54059459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54059459</v>
      </c>
      <c r="X7" s="60">
        <v>80902800</v>
      </c>
      <c r="Y7" s="60">
        <v>-26843341</v>
      </c>
      <c r="Z7" s="140">
        <v>-33.18</v>
      </c>
      <c r="AA7" s="62">
        <v>134838000</v>
      </c>
    </row>
    <row r="8" spans="1:27" ht="13.5">
      <c r="A8" s="249" t="s">
        <v>179</v>
      </c>
      <c r="B8" s="182"/>
      <c r="C8" s="155"/>
      <c r="D8" s="155"/>
      <c r="E8" s="59">
        <v>37221000</v>
      </c>
      <c r="F8" s="60">
        <v>37221000</v>
      </c>
      <c r="G8" s="60">
        <v>12407000</v>
      </c>
      <c r="H8" s="60"/>
      <c r="I8" s="60"/>
      <c r="J8" s="60">
        <v>12407000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12407000</v>
      </c>
      <c r="X8" s="60">
        <v>12069000</v>
      </c>
      <c r="Y8" s="60">
        <v>338000</v>
      </c>
      <c r="Z8" s="140">
        <v>2.8</v>
      </c>
      <c r="AA8" s="62">
        <v>37221000</v>
      </c>
    </row>
    <row r="9" spans="1:27" ht="13.5">
      <c r="A9" s="249" t="s">
        <v>180</v>
      </c>
      <c r="B9" s="182"/>
      <c r="C9" s="155"/>
      <c r="D9" s="155"/>
      <c r="E9" s="59">
        <v>1085076</v>
      </c>
      <c r="F9" s="60">
        <v>1085076</v>
      </c>
      <c r="G9" s="60">
        <v>173076</v>
      </c>
      <c r="H9" s="60">
        <v>187605</v>
      </c>
      <c r="I9" s="60">
        <v>187325</v>
      </c>
      <c r="J9" s="60">
        <v>548006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548006</v>
      </c>
      <c r="X9" s="60">
        <v>271269</v>
      </c>
      <c r="Y9" s="60">
        <v>276737</v>
      </c>
      <c r="Z9" s="140">
        <v>102.02</v>
      </c>
      <c r="AA9" s="62">
        <v>1085076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-153120084</v>
      </c>
      <c r="F12" s="60">
        <v>-153120084</v>
      </c>
      <c r="G12" s="60">
        <v>-49165934</v>
      </c>
      <c r="H12" s="60">
        <v>-13914300</v>
      </c>
      <c r="I12" s="60">
        <v>-2363792</v>
      </c>
      <c r="J12" s="60">
        <v>-65444026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-65444026</v>
      </c>
      <c r="X12" s="60">
        <v>-38280021</v>
      </c>
      <c r="Y12" s="60">
        <v>-27164005</v>
      </c>
      <c r="Z12" s="140">
        <v>70.96</v>
      </c>
      <c r="AA12" s="62">
        <v>-153120084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42664056</v>
      </c>
      <c r="F15" s="73">
        <f t="shared" si="0"/>
        <v>42664056</v>
      </c>
      <c r="G15" s="73">
        <f t="shared" si="0"/>
        <v>13442066</v>
      </c>
      <c r="H15" s="73">
        <f t="shared" si="0"/>
        <v>-5931882</v>
      </c>
      <c r="I15" s="73">
        <f t="shared" si="0"/>
        <v>-1672683</v>
      </c>
      <c r="J15" s="73">
        <f t="shared" si="0"/>
        <v>5837501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5837501</v>
      </c>
      <c r="X15" s="73">
        <f t="shared" si="0"/>
        <v>59355127</v>
      </c>
      <c r="Y15" s="73">
        <f t="shared" si="0"/>
        <v>-53517626</v>
      </c>
      <c r="Z15" s="170">
        <f>+IF(X15&lt;&gt;0,+(Y15/X15)*100,0)</f>
        <v>-90.16512760557315</v>
      </c>
      <c r="AA15" s="74">
        <f>SUM(AA6:AA14)</f>
        <v>42664056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25000000</v>
      </c>
      <c r="F22" s="60">
        <v>25000000</v>
      </c>
      <c r="G22" s="60">
        <v>-173376</v>
      </c>
      <c r="H22" s="60">
        <v>-187605</v>
      </c>
      <c r="I22" s="60">
        <v>-187475</v>
      </c>
      <c r="J22" s="60">
        <v>-548456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-548456</v>
      </c>
      <c r="X22" s="60">
        <v>25000000</v>
      </c>
      <c r="Y22" s="60">
        <v>-25548456</v>
      </c>
      <c r="Z22" s="140">
        <v>-102.19</v>
      </c>
      <c r="AA22" s="62">
        <v>25000000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-68046266</v>
      </c>
      <c r="F24" s="60">
        <v>-68046266</v>
      </c>
      <c r="G24" s="60">
        <v>-901926</v>
      </c>
      <c r="H24" s="60">
        <v>-1719107</v>
      </c>
      <c r="I24" s="60">
        <v>-3732271</v>
      </c>
      <c r="J24" s="60">
        <v>-6353304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-6353304</v>
      </c>
      <c r="X24" s="60">
        <v>-15440000</v>
      </c>
      <c r="Y24" s="60">
        <v>9086696</v>
      </c>
      <c r="Z24" s="140">
        <v>-58.85</v>
      </c>
      <c r="AA24" s="62">
        <v>-68046266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-43046266</v>
      </c>
      <c r="F25" s="73">
        <f t="shared" si="1"/>
        <v>-43046266</v>
      </c>
      <c r="G25" s="73">
        <f t="shared" si="1"/>
        <v>-1075302</v>
      </c>
      <c r="H25" s="73">
        <f t="shared" si="1"/>
        <v>-1906712</v>
      </c>
      <c r="I25" s="73">
        <f t="shared" si="1"/>
        <v>-3919746</v>
      </c>
      <c r="J25" s="73">
        <f t="shared" si="1"/>
        <v>-6901760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-6901760</v>
      </c>
      <c r="X25" s="73">
        <f t="shared" si="1"/>
        <v>9560000</v>
      </c>
      <c r="Y25" s="73">
        <f t="shared" si="1"/>
        <v>-16461760</v>
      </c>
      <c r="Z25" s="170">
        <f>+IF(X25&lt;&gt;0,+(Y25/X25)*100,0)</f>
        <v>-172.19414225941424</v>
      </c>
      <c r="AA25" s="74">
        <f>SUM(AA19:AA24)</f>
        <v>-43046266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-382210</v>
      </c>
      <c r="F36" s="100">
        <f t="shared" si="3"/>
        <v>-382210</v>
      </c>
      <c r="G36" s="100">
        <f t="shared" si="3"/>
        <v>12366764</v>
      </c>
      <c r="H36" s="100">
        <f t="shared" si="3"/>
        <v>-7838594</v>
      </c>
      <c r="I36" s="100">
        <f t="shared" si="3"/>
        <v>-5592429</v>
      </c>
      <c r="J36" s="100">
        <f t="shared" si="3"/>
        <v>-1064259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-1064259</v>
      </c>
      <c r="X36" s="100">
        <f t="shared" si="3"/>
        <v>68915127</v>
      </c>
      <c r="Y36" s="100">
        <f t="shared" si="3"/>
        <v>-69979386</v>
      </c>
      <c r="Z36" s="137">
        <f>+IF(X36&lt;&gt;0,+(Y36/X36)*100,0)</f>
        <v>-101.54430390877754</v>
      </c>
      <c r="AA36" s="102">
        <f>+AA15+AA25+AA34</f>
        <v>-382210</v>
      </c>
    </row>
    <row r="37" spans="1:27" ht="13.5">
      <c r="A37" s="249" t="s">
        <v>199</v>
      </c>
      <c r="B37" s="182"/>
      <c r="C37" s="153"/>
      <c r="D37" s="153"/>
      <c r="E37" s="99">
        <v>4228023</v>
      </c>
      <c r="F37" s="100">
        <v>4228023</v>
      </c>
      <c r="G37" s="100">
        <v>1366435</v>
      </c>
      <c r="H37" s="100">
        <v>13733199</v>
      </c>
      <c r="I37" s="100">
        <v>5894605</v>
      </c>
      <c r="J37" s="100">
        <v>1366435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1366435</v>
      </c>
      <c r="X37" s="100">
        <v>4228023</v>
      </c>
      <c r="Y37" s="100">
        <v>-2861588</v>
      </c>
      <c r="Z37" s="137">
        <v>-67.68</v>
      </c>
      <c r="AA37" s="102">
        <v>4228023</v>
      </c>
    </row>
    <row r="38" spans="1:27" ht="13.5">
      <c r="A38" s="269" t="s">
        <v>200</v>
      </c>
      <c r="B38" s="256"/>
      <c r="C38" s="257"/>
      <c r="D38" s="257"/>
      <c r="E38" s="258">
        <v>3845813</v>
      </c>
      <c r="F38" s="259">
        <v>3845813</v>
      </c>
      <c r="G38" s="259">
        <v>13733199</v>
      </c>
      <c r="H38" s="259">
        <v>5894605</v>
      </c>
      <c r="I38" s="259">
        <v>302176</v>
      </c>
      <c r="J38" s="259">
        <v>302176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302176</v>
      </c>
      <c r="X38" s="259">
        <v>73143150</v>
      </c>
      <c r="Y38" s="259">
        <v>-72840974</v>
      </c>
      <c r="Z38" s="260">
        <v>-99.59</v>
      </c>
      <c r="AA38" s="261">
        <v>3845813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68046266</v>
      </c>
      <c r="F5" s="106">
        <f t="shared" si="0"/>
        <v>68046266</v>
      </c>
      <c r="G5" s="106">
        <f t="shared" si="0"/>
        <v>789406</v>
      </c>
      <c r="H5" s="106">
        <f t="shared" si="0"/>
        <v>1178818</v>
      </c>
      <c r="I5" s="106">
        <f t="shared" si="0"/>
        <v>2800140</v>
      </c>
      <c r="J5" s="106">
        <f t="shared" si="0"/>
        <v>4768364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4768364</v>
      </c>
      <c r="X5" s="106">
        <f t="shared" si="0"/>
        <v>17011567</v>
      </c>
      <c r="Y5" s="106">
        <f t="shared" si="0"/>
        <v>-12243203</v>
      </c>
      <c r="Z5" s="201">
        <f>+IF(X5&lt;&gt;0,+(Y5/X5)*100,0)</f>
        <v>-71.96987202883778</v>
      </c>
      <c r="AA5" s="199">
        <f>SUM(AA11:AA18)</f>
        <v>68046266</v>
      </c>
    </row>
    <row r="6" spans="1:27" ht="13.5">
      <c r="A6" s="291" t="s">
        <v>204</v>
      </c>
      <c r="B6" s="142"/>
      <c r="C6" s="62"/>
      <c r="D6" s="156"/>
      <c r="E6" s="60">
        <v>26497697</v>
      </c>
      <c r="F6" s="60">
        <v>26497697</v>
      </c>
      <c r="G6" s="60">
        <v>779407</v>
      </c>
      <c r="H6" s="60">
        <v>1154468</v>
      </c>
      <c r="I6" s="60">
        <v>2325382</v>
      </c>
      <c r="J6" s="60">
        <v>4259257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4259257</v>
      </c>
      <c r="X6" s="60">
        <v>6624424</v>
      </c>
      <c r="Y6" s="60">
        <v>-2365167</v>
      </c>
      <c r="Z6" s="140">
        <v>-35.7</v>
      </c>
      <c r="AA6" s="155">
        <v>26497697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800000</v>
      </c>
      <c r="F10" s="60">
        <v>800000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200000</v>
      </c>
      <c r="Y10" s="60">
        <v>-200000</v>
      </c>
      <c r="Z10" s="140">
        <v>-100</v>
      </c>
      <c r="AA10" s="155">
        <v>800000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27297697</v>
      </c>
      <c r="F11" s="295">
        <f t="shared" si="1"/>
        <v>27297697</v>
      </c>
      <c r="G11" s="295">
        <f t="shared" si="1"/>
        <v>779407</v>
      </c>
      <c r="H11" s="295">
        <f t="shared" si="1"/>
        <v>1154468</v>
      </c>
      <c r="I11" s="295">
        <f t="shared" si="1"/>
        <v>2325382</v>
      </c>
      <c r="J11" s="295">
        <f t="shared" si="1"/>
        <v>4259257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4259257</v>
      </c>
      <c r="X11" s="295">
        <f t="shared" si="1"/>
        <v>6824424</v>
      </c>
      <c r="Y11" s="295">
        <f t="shared" si="1"/>
        <v>-2565167</v>
      </c>
      <c r="Z11" s="296">
        <f>+IF(X11&lt;&gt;0,+(Y11/X11)*100,0)</f>
        <v>-37.58803673394267</v>
      </c>
      <c r="AA11" s="297">
        <f>SUM(AA6:AA10)</f>
        <v>27297697</v>
      </c>
    </row>
    <row r="12" spans="1:27" ht="13.5">
      <c r="A12" s="298" t="s">
        <v>210</v>
      </c>
      <c r="B12" s="136"/>
      <c r="C12" s="62"/>
      <c r="D12" s="156"/>
      <c r="E12" s="60">
        <v>28738000</v>
      </c>
      <c r="F12" s="60">
        <v>28738000</v>
      </c>
      <c r="G12" s="60"/>
      <c r="H12" s="60"/>
      <c r="I12" s="60">
        <v>199003</v>
      </c>
      <c r="J12" s="60">
        <v>199003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199003</v>
      </c>
      <c r="X12" s="60">
        <v>7184500</v>
      </c>
      <c r="Y12" s="60">
        <v>-6985497</v>
      </c>
      <c r="Z12" s="140">
        <v>-97.23</v>
      </c>
      <c r="AA12" s="155">
        <v>28738000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11517470</v>
      </c>
      <c r="F15" s="60">
        <v>11517470</v>
      </c>
      <c r="G15" s="60">
        <v>9999</v>
      </c>
      <c r="H15" s="60">
        <v>24350</v>
      </c>
      <c r="I15" s="60">
        <v>275755</v>
      </c>
      <c r="J15" s="60">
        <v>310104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310104</v>
      </c>
      <c r="X15" s="60">
        <v>2879368</v>
      </c>
      <c r="Y15" s="60">
        <v>-2569264</v>
      </c>
      <c r="Z15" s="140">
        <v>-89.23</v>
      </c>
      <c r="AA15" s="155">
        <v>11517470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493099</v>
      </c>
      <c r="F18" s="82">
        <v>493099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123275</v>
      </c>
      <c r="Y18" s="82">
        <v>-123275</v>
      </c>
      <c r="Z18" s="270">
        <v>-100</v>
      </c>
      <c r="AA18" s="278">
        <v>493099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26497697</v>
      </c>
      <c r="F36" s="60">
        <f t="shared" si="4"/>
        <v>26497697</v>
      </c>
      <c r="G36" s="60">
        <f t="shared" si="4"/>
        <v>779407</v>
      </c>
      <c r="H36" s="60">
        <f t="shared" si="4"/>
        <v>1154468</v>
      </c>
      <c r="I36" s="60">
        <f t="shared" si="4"/>
        <v>2325382</v>
      </c>
      <c r="J36" s="60">
        <f t="shared" si="4"/>
        <v>4259257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4259257</v>
      </c>
      <c r="X36" s="60">
        <f t="shared" si="4"/>
        <v>6624424</v>
      </c>
      <c r="Y36" s="60">
        <f t="shared" si="4"/>
        <v>-2365167</v>
      </c>
      <c r="Z36" s="140">
        <f aca="true" t="shared" si="5" ref="Z36:Z49">+IF(X36&lt;&gt;0,+(Y36/X36)*100,0)</f>
        <v>-35.70373816651833</v>
      </c>
      <c r="AA36" s="155">
        <f>AA6+AA21</f>
        <v>26497697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800000</v>
      </c>
      <c r="F40" s="60">
        <f t="shared" si="4"/>
        <v>800000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200000</v>
      </c>
      <c r="Y40" s="60">
        <f t="shared" si="4"/>
        <v>-200000</v>
      </c>
      <c r="Z40" s="140">
        <f t="shared" si="5"/>
        <v>-100</v>
      </c>
      <c r="AA40" s="155">
        <f>AA10+AA25</f>
        <v>800000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27297697</v>
      </c>
      <c r="F41" s="295">
        <f t="shared" si="6"/>
        <v>27297697</v>
      </c>
      <c r="G41" s="295">
        <f t="shared" si="6"/>
        <v>779407</v>
      </c>
      <c r="H41" s="295">
        <f t="shared" si="6"/>
        <v>1154468</v>
      </c>
      <c r="I41" s="295">
        <f t="shared" si="6"/>
        <v>2325382</v>
      </c>
      <c r="J41" s="295">
        <f t="shared" si="6"/>
        <v>4259257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4259257</v>
      </c>
      <c r="X41" s="295">
        <f t="shared" si="6"/>
        <v>6824424</v>
      </c>
      <c r="Y41" s="295">
        <f t="shared" si="6"/>
        <v>-2565167</v>
      </c>
      <c r="Z41" s="296">
        <f t="shared" si="5"/>
        <v>-37.58803673394267</v>
      </c>
      <c r="AA41" s="297">
        <f>SUM(AA36:AA40)</f>
        <v>27297697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28738000</v>
      </c>
      <c r="F42" s="54">
        <f t="shared" si="7"/>
        <v>28738000</v>
      </c>
      <c r="G42" s="54">
        <f t="shared" si="7"/>
        <v>0</v>
      </c>
      <c r="H42" s="54">
        <f t="shared" si="7"/>
        <v>0</v>
      </c>
      <c r="I42" s="54">
        <f t="shared" si="7"/>
        <v>199003</v>
      </c>
      <c r="J42" s="54">
        <f t="shared" si="7"/>
        <v>199003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199003</v>
      </c>
      <c r="X42" s="54">
        <f t="shared" si="7"/>
        <v>7184500</v>
      </c>
      <c r="Y42" s="54">
        <f t="shared" si="7"/>
        <v>-6985497</v>
      </c>
      <c r="Z42" s="184">
        <f t="shared" si="5"/>
        <v>-97.23010647922611</v>
      </c>
      <c r="AA42" s="130">
        <f aca="true" t="shared" si="8" ref="AA42:AA48">AA12+AA27</f>
        <v>28738000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11517470</v>
      </c>
      <c r="F45" s="54">
        <f t="shared" si="7"/>
        <v>11517470</v>
      </c>
      <c r="G45" s="54">
        <f t="shared" si="7"/>
        <v>9999</v>
      </c>
      <c r="H45" s="54">
        <f t="shared" si="7"/>
        <v>24350</v>
      </c>
      <c r="I45" s="54">
        <f t="shared" si="7"/>
        <v>275755</v>
      </c>
      <c r="J45" s="54">
        <f t="shared" si="7"/>
        <v>310104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310104</v>
      </c>
      <c r="X45" s="54">
        <f t="shared" si="7"/>
        <v>2879368</v>
      </c>
      <c r="Y45" s="54">
        <f t="shared" si="7"/>
        <v>-2569264</v>
      </c>
      <c r="Z45" s="184">
        <f t="shared" si="5"/>
        <v>-89.23013661331237</v>
      </c>
      <c r="AA45" s="130">
        <f t="shared" si="8"/>
        <v>11517470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493099</v>
      </c>
      <c r="F48" s="54">
        <f t="shared" si="7"/>
        <v>493099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123275</v>
      </c>
      <c r="Y48" s="54">
        <f t="shared" si="7"/>
        <v>-123275</v>
      </c>
      <c r="Z48" s="184">
        <f t="shared" si="5"/>
        <v>-100</v>
      </c>
      <c r="AA48" s="130">
        <f t="shared" si="8"/>
        <v>493099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68046266</v>
      </c>
      <c r="F49" s="220">
        <f t="shared" si="9"/>
        <v>68046266</v>
      </c>
      <c r="G49" s="220">
        <f t="shared" si="9"/>
        <v>789406</v>
      </c>
      <c r="H49" s="220">
        <f t="shared" si="9"/>
        <v>1178818</v>
      </c>
      <c r="I49" s="220">
        <f t="shared" si="9"/>
        <v>2800140</v>
      </c>
      <c r="J49" s="220">
        <f t="shared" si="9"/>
        <v>4768364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4768364</v>
      </c>
      <c r="X49" s="220">
        <f t="shared" si="9"/>
        <v>17011567</v>
      </c>
      <c r="Y49" s="220">
        <f t="shared" si="9"/>
        <v>-12243203</v>
      </c>
      <c r="Z49" s="221">
        <f t="shared" si="5"/>
        <v>-71.96987202883778</v>
      </c>
      <c r="AA49" s="222">
        <f>SUM(AA41:AA48)</f>
        <v>68046266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235232</v>
      </c>
      <c r="H51" s="54">
        <f t="shared" si="10"/>
        <v>877519</v>
      </c>
      <c r="I51" s="54">
        <f t="shared" si="10"/>
        <v>109034</v>
      </c>
      <c r="J51" s="54">
        <f t="shared" si="10"/>
        <v>1221785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1221785</v>
      </c>
      <c r="X51" s="54">
        <f t="shared" si="10"/>
        <v>0</v>
      </c>
      <c r="Y51" s="54">
        <f t="shared" si="10"/>
        <v>1221785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>
        <v>300</v>
      </c>
      <c r="I58" s="60"/>
      <c r="J58" s="60">
        <v>300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300</v>
      </c>
      <c r="X58" s="60"/>
      <c r="Y58" s="60">
        <v>300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>
        <v>235232</v>
      </c>
      <c r="H61" s="60">
        <v>877219</v>
      </c>
      <c r="I61" s="60">
        <v>109034</v>
      </c>
      <c r="J61" s="60">
        <v>1221485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1221485</v>
      </c>
      <c r="X61" s="60"/>
      <c r="Y61" s="60">
        <v>1221485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235232</v>
      </c>
      <c r="H68" s="60"/>
      <c r="I68" s="60">
        <v>109034</v>
      </c>
      <c r="J68" s="60">
        <v>344266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344266</v>
      </c>
      <c r="X68" s="60"/>
      <c r="Y68" s="60">
        <v>344266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235232</v>
      </c>
      <c r="H69" s="220">
        <f t="shared" si="12"/>
        <v>0</v>
      </c>
      <c r="I69" s="220">
        <f t="shared" si="12"/>
        <v>109034</v>
      </c>
      <c r="J69" s="220">
        <f t="shared" si="12"/>
        <v>344266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344266</v>
      </c>
      <c r="X69" s="220">
        <f t="shared" si="12"/>
        <v>0</v>
      </c>
      <c r="Y69" s="220">
        <f t="shared" si="12"/>
        <v>344266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27297697</v>
      </c>
      <c r="F5" s="358">
        <f t="shared" si="0"/>
        <v>27297697</v>
      </c>
      <c r="G5" s="358">
        <f t="shared" si="0"/>
        <v>779407</v>
      </c>
      <c r="H5" s="356">
        <f t="shared" si="0"/>
        <v>1154468</v>
      </c>
      <c r="I5" s="356">
        <f t="shared" si="0"/>
        <v>2325382</v>
      </c>
      <c r="J5" s="358">
        <f t="shared" si="0"/>
        <v>4259257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4259257</v>
      </c>
      <c r="X5" s="356">
        <f t="shared" si="0"/>
        <v>6824424</v>
      </c>
      <c r="Y5" s="358">
        <f t="shared" si="0"/>
        <v>-2565167</v>
      </c>
      <c r="Z5" s="359">
        <f>+IF(X5&lt;&gt;0,+(Y5/X5)*100,0)</f>
        <v>-37.58803673394267</v>
      </c>
      <c r="AA5" s="360">
        <f>+AA6+AA8+AA11+AA13+AA15</f>
        <v>27297697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26497697</v>
      </c>
      <c r="F6" s="59">
        <f t="shared" si="1"/>
        <v>26497697</v>
      </c>
      <c r="G6" s="59">
        <f t="shared" si="1"/>
        <v>779407</v>
      </c>
      <c r="H6" s="60">
        <f t="shared" si="1"/>
        <v>1154468</v>
      </c>
      <c r="I6" s="60">
        <f t="shared" si="1"/>
        <v>2325382</v>
      </c>
      <c r="J6" s="59">
        <f t="shared" si="1"/>
        <v>4259257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4259257</v>
      </c>
      <c r="X6" s="60">
        <f t="shared" si="1"/>
        <v>6624424</v>
      </c>
      <c r="Y6" s="59">
        <f t="shared" si="1"/>
        <v>-2365167</v>
      </c>
      <c r="Z6" s="61">
        <f>+IF(X6&lt;&gt;0,+(Y6/X6)*100,0)</f>
        <v>-35.70373816651833</v>
      </c>
      <c r="AA6" s="62">
        <f t="shared" si="1"/>
        <v>26497697</v>
      </c>
    </row>
    <row r="7" spans="1:27" ht="13.5">
      <c r="A7" s="291" t="s">
        <v>228</v>
      </c>
      <c r="B7" s="142"/>
      <c r="C7" s="60"/>
      <c r="D7" s="340"/>
      <c r="E7" s="60">
        <v>26497697</v>
      </c>
      <c r="F7" s="59">
        <v>26497697</v>
      </c>
      <c r="G7" s="59">
        <v>779407</v>
      </c>
      <c r="H7" s="60">
        <v>1154468</v>
      </c>
      <c r="I7" s="60">
        <v>2325382</v>
      </c>
      <c r="J7" s="59">
        <v>4259257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4259257</v>
      </c>
      <c r="X7" s="60">
        <v>6624424</v>
      </c>
      <c r="Y7" s="59">
        <v>-2365167</v>
      </c>
      <c r="Z7" s="61">
        <v>-35.7</v>
      </c>
      <c r="AA7" s="62">
        <v>26497697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800000</v>
      </c>
      <c r="F15" s="59">
        <f t="shared" si="5"/>
        <v>800000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200000</v>
      </c>
      <c r="Y15" s="59">
        <f t="shared" si="5"/>
        <v>-200000</v>
      </c>
      <c r="Z15" s="61">
        <f>+IF(X15&lt;&gt;0,+(Y15/X15)*100,0)</f>
        <v>-100</v>
      </c>
      <c r="AA15" s="62">
        <f>SUM(AA16:AA20)</f>
        <v>800000</v>
      </c>
    </row>
    <row r="16" spans="1:27" ht="13.5">
      <c r="A16" s="291" t="s">
        <v>233</v>
      </c>
      <c r="B16" s="300"/>
      <c r="C16" s="60"/>
      <c r="D16" s="340"/>
      <c r="E16" s="60">
        <v>800000</v>
      </c>
      <c r="F16" s="59">
        <v>800000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200000</v>
      </c>
      <c r="Y16" s="59">
        <v>-200000</v>
      </c>
      <c r="Z16" s="61">
        <v>-100</v>
      </c>
      <c r="AA16" s="62">
        <v>800000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28738000</v>
      </c>
      <c r="F22" s="345">
        <f t="shared" si="6"/>
        <v>28738000</v>
      </c>
      <c r="G22" s="345">
        <f t="shared" si="6"/>
        <v>0</v>
      </c>
      <c r="H22" s="343">
        <f t="shared" si="6"/>
        <v>0</v>
      </c>
      <c r="I22" s="343">
        <f t="shared" si="6"/>
        <v>199003</v>
      </c>
      <c r="J22" s="345">
        <f t="shared" si="6"/>
        <v>199003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199003</v>
      </c>
      <c r="X22" s="343">
        <f t="shared" si="6"/>
        <v>7184500</v>
      </c>
      <c r="Y22" s="345">
        <f t="shared" si="6"/>
        <v>-6985497</v>
      </c>
      <c r="Z22" s="336">
        <f>+IF(X22&lt;&gt;0,+(Y22/X22)*100,0)</f>
        <v>-97.23010647922611</v>
      </c>
      <c r="AA22" s="350">
        <f>SUM(AA23:AA32)</f>
        <v>28738000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4000000</v>
      </c>
      <c r="F24" s="59">
        <v>4000000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1000000</v>
      </c>
      <c r="Y24" s="59">
        <v>-1000000</v>
      </c>
      <c r="Z24" s="61">
        <v>-100</v>
      </c>
      <c r="AA24" s="62">
        <v>4000000</v>
      </c>
    </row>
    <row r="25" spans="1:27" ht="13.5">
      <c r="A25" s="361" t="s">
        <v>238</v>
      </c>
      <c r="B25" s="142"/>
      <c r="C25" s="60"/>
      <c r="D25" s="340"/>
      <c r="E25" s="60">
        <v>23138000</v>
      </c>
      <c r="F25" s="59">
        <v>23138000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5784500</v>
      </c>
      <c r="Y25" s="59">
        <v>-5784500</v>
      </c>
      <c r="Z25" s="61">
        <v>-100</v>
      </c>
      <c r="AA25" s="62">
        <v>23138000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1600000</v>
      </c>
      <c r="F32" s="59">
        <v>1600000</v>
      </c>
      <c r="G32" s="59"/>
      <c r="H32" s="60"/>
      <c r="I32" s="60">
        <v>199003</v>
      </c>
      <c r="J32" s="59">
        <v>199003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199003</v>
      </c>
      <c r="X32" s="60">
        <v>400000</v>
      </c>
      <c r="Y32" s="59">
        <v>-200997</v>
      </c>
      <c r="Z32" s="61">
        <v>-50.25</v>
      </c>
      <c r="AA32" s="62">
        <v>1600000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11517470</v>
      </c>
      <c r="F40" s="345">
        <f t="shared" si="9"/>
        <v>11517470</v>
      </c>
      <c r="G40" s="345">
        <f t="shared" si="9"/>
        <v>9999</v>
      </c>
      <c r="H40" s="343">
        <f t="shared" si="9"/>
        <v>24350</v>
      </c>
      <c r="I40" s="343">
        <f t="shared" si="9"/>
        <v>275755</v>
      </c>
      <c r="J40" s="345">
        <f t="shared" si="9"/>
        <v>310104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310104</v>
      </c>
      <c r="X40" s="343">
        <f t="shared" si="9"/>
        <v>2879368</v>
      </c>
      <c r="Y40" s="345">
        <f t="shared" si="9"/>
        <v>-2569264</v>
      </c>
      <c r="Z40" s="336">
        <f>+IF(X40&lt;&gt;0,+(Y40/X40)*100,0)</f>
        <v>-89.23013661331237</v>
      </c>
      <c r="AA40" s="350">
        <f>SUM(AA41:AA49)</f>
        <v>11517470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1500000</v>
      </c>
      <c r="F42" s="53">
        <f t="shared" si="10"/>
        <v>1500000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375000</v>
      </c>
      <c r="Y42" s="53">
        <f t="shared" si="10"/>
        <v>-375000</v>
      </c>
      <c r="Z42" s="94">
        <f>+IF(X42&lt;&gt;0,+(Y42/X42)*100,0)</f>
        <v>-100</v>
      </c>
      <c r="AA42" s="95">
        <f>+AA62</f>
        <v>1500000</v>
      </c>
    </row>
    <row r="43" spans="1:27" ht="13.5">
      <c r="A43" s="361" t="s">
        <v>249</v>
      </c>
      <c r="B43" s="136"/>
      <c r="C43" s="275"/>
      <c r="D43" s="369"/>
      <c r="E43" s="305">
        <v>8000000</v>
      </c>
      <c r="F43" s="370">
        <v>8000000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2000000</v>
      </c>
      <c r="Y43" s="370">
        <v>-2000000</v>
      </c>
      <c r="Z43" s="371">
        <v>-100</v>
      </c>
      <c r="AA43" s="303">
        <v>8000000</v>
      </c>
    </row>
    <row r="44" spans="1:27" ht="13.5">
      <c r="A44" s="361" t="s">
        <v>250</v>
      </c>
      <c r="B44" s="136"/>
      <c r="C44" s="60"/>
      <c r="D44" s="368"/>
      <c r="E44" s="54">
        <v>422000</v>
      </c>
      <c r="F44" s="53">
        <v>422000</v>
      </c>
      <c r="G44" s="53">
        <v>9999</v>
      </c>
      <c r="H44" s="54">
        <v>24350</v>
      </c>
      <c r="I44" s="54">
        <v>275755</v>
      </c>
      <c r="J44" s="53">
        <v>310104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310104</v>
      </c>
      <c r="X44" s="54">
        <v>105500</v>
      </c>
      <c r="Y44" s="53">
        <v>204604</v>
      </c>
      <c r="Z44" s="94">
        <v>193.94</v>
      </c>
      <c r="AA44" s="95">
        <v>422000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1595470</v>
      </c>
      <c r="F48" s="53">
        <v>1595470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398868</v>
      </c>
      <c r="Y48" s="53">
        <v>-398868</v>
      </c>
      <c r="Z48" s="94">
        <v>-100</v>
      </c>
      <c r="AA48" s="95">
        <v>1595470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493099</v>
      </c>
      <c r="F57" s="345">
        <f t="shared" si="13"/>
        <v>493099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123275</v>
      </c>
      <c r="Y57" s="345">
        <f t="shared" si="13"/>
        <v>-123275</v>
      </c>
      <c r="Z57" s="336">
        <f>+IF(X57&lt;&gt;0,+(Y57/X57)*100,0)</f>
        <v>-100</v>
      </c>
      <c r="AA57" s="350">
        <f t="shared" si="13"/>
        <v>493099</v>
      </c>
    </row>
    <row r="58" spans="1:27" ht="13.5">
      <c r="A58" s="361" t="s">
        <v>216</v>
      </c>
      <c r="B58" s="136"/>
      <c r="C58" s="60"/>
      <c r="D58" s="340"/>
      <c r="E58" s="60">
        <v>493099</v>
      </c>
      <c r="F58" s="59">
        <v>493099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123275</v>
      </c>
      <c r="Y58" s="59">
        <v>-123275</v>
      </c>
      <c r="Z58" s="61">
        <v>-100</v>
      </c>
      <c r="AA58" s="62">
        <v>493099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68046266</v>
      </c>
      <c r="F60" s="264">
        <f t="shared" si="14"/>
        <v>68046266</v>
      </c>
      <c r="G60" s="264">
        <f t="shared" si="14"/>
        <v>789406</v>
      </c>
      <c r="H60" s="219">
        <f t="shared" si="14"/>
        <v>1178818</v>
      </c>
      <c r="I60" s="219">
        <f t="shared" si="14"/>
        <v>2800140</v>
      </c>
      <c r="J60" s="264">
        <f t="shared" si="14"/>
        <v>4768364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4768364</v>
      </c>
      <c r="X60" s="219">
        <f t="shared" si="14"/>
        <v>17011567</v>
      </c>
      <c r="Y60" s="264">
        <f t="shared" si="14"/>
        <v>-12243203</v>
      </c>
      <c r="Z60" s="337">
        <f>+IF(X60&lt;&gt;0,+(Y60/X60)*100,0)</f>
        <v>-71.96987202883778</v>
      </c>
      <c r="AA60" s="232">
        <f>+AA57+AA54+AA51+AA40+AA37+AA34+AA22+AA5</f>
        <v>68046266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1500000</v>
      </c>
      <c r="F62" s="349">
        <f t="shared" si="15"/>
        <v>1500000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375000</v>
      </c>
      <c r="Y62" s="349">
        <f t="shared" si="15"/>
        <v>-375000</v>
      </c>
      <c r="Z62" s="338">
        <f>+IF(X62&lt;&gt;0,+(Y62/X62)*100,0)</f>
        <v>-100</v>
      </c>
      <c r="AA62" s="351">
        <f>SUM(AA63:AA66)</f>
        <v>1500000</v>
      </c>
    </row>
    <row r="63" spans="1:27" ht="13.5">
      <c r="A63" s="361" t="s">
        <v>258</v>
      </c>
      <c r="B63" s="136"/>
      <c r="C63" s="60"/>
      <c r="D63" s="340"/>
      <c r="E63" s="60">
        <v>1500000</v>
      </c>
      <c r="F63" s="59">
        <v>1500000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375000</v>
      </c>
      <c r="Y63" s="59">
        <v>-375000</v>
      </c>
      <c r="Z63" s="61">
        <v>-100</v>
      </c>
      <c r="AA63" s="62">
        <v>1500000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2013-11-05T07:59:18Z</dcterms:created>
  <dcterms:modified xsi:type="dcterms:W3CDTF">2013-11-05T07:59:22Z</dcterms:modified>
  <cp:category/>
  <cp:version/>
  <cp:contentType/>
  <cp:contentStatus/>
</cp:coreProperties>
</file>