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<sst xmlns="http://schemas.openxmlformats.org/spreadsheetml/2006/main" count="855" uniqueCount="302">
  <si>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King Sabata Dalindyebo(EC157)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</si>
  <si>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</si>
  <si>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</si>
  <si>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</si>
  <si>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</si>
  <si>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</si>
  <si>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</si>
  <si>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</si>
  <si>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</si>
  <si>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</si>
  <si>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</si>
  <si>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</si>
  <si>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</si>
  <si>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</si>
  <si>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</si>
  <si>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</si>
  <si>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</si>
  <si>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</si>
  <si>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</si>
  <si>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</si>
  <si>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</si>
  <si>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</si>
  <si>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</si>
  <si>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</si>
  <si>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</si>
  <si>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</si>
  <si>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</si>
  <si>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</si>
  <si>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</si>
  <si>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</si>
  <si>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</si>
  <si>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</si>
  <si>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</si>
  <si>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</si>
  <si>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</si>
  <si>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</si>
  <si>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</si>
  <si>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</si>
  <si>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</si>
  <si>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</si>
  <si>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</si>
  <si>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</si>
  <si>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</si>
  <si>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</si>
  <si>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</si>
  <si>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</si>
  <si>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</si>
  <si>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</si>
  <si>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</si>
  <si>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</si>
  <si>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</si>
  <si>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</si>
  <si>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</si>
  <si>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</si>
  <si>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</si>
  <si>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</si>
  <si>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</si>
  <si>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</si>
  <si>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</si>
  <si>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</si>
  <si>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</si>
  <si>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</si>
  <si>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</si>
  <si>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</si>
  <si>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</si>
  <si>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</si>
  <si>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</si>
  <si>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</si>
  <si>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</si>
  <si>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</si>
  <si>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King Sabata Dalindyebo(EC157)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</si>
  <si>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</si>
  <si>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</si>
  <si>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</si>
  <si>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</si>
  <si>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</si>
  <si>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</si>
  <si>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</si>
  <si>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</si>
  <si>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</si>
  <si>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</si>
  <si>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</si>
  <si>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</si>
  <si>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</si>
  <si>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</si>
  <si>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</si>
  <si>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</si>
  <si>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</si>
  <si>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</si>
  <si>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</si>
  <si>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</si>
  <si>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</si>
  <si>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</si>
  <si>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</si>
  <si>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</si>
  <si>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</si>
  <si>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</si>
  <si>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</si>
  <si>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</si>
  <si>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</si>
  <si>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King Sabata Dalindyebo(EC157)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</si>
  <si>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</si>
  <si>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</si>
  <si>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</si>
  <si>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</si>
  <si>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</si>
  <si>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</si>
  <si>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</si>
  <si>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</si>
  <si>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</si>
  <si>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</si>
  <si>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</si>
  <si>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</si>
  <si>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</si>
  <si>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</si>
  <si>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</si>
  <si>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</si>
  <si>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</si>
  <si>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</si>
  <si>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</si>
  <si>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</si>
  <si>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</si>
  <si>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</si>
  <si>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</si>
  <si>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</si>
  <si>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</si>
  <si>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</si>
  <si>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</si>
  <si>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</si>
  <si>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King Sabata Dalindyebo(EC157)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</si>
  <si>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</si>
  <si>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</si>
  <si>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</si>
  <si>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</si>
  <si>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</si>
  <si>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</si>
  <si>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</si>
  <si>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</si>
  <si>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</si>
  <si>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</si>
  <si>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King Sabata Dalindyebo(EC157)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</si>
  <si>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</si>
  <si>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</si>
  <si>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</si>
  <si>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</si>
  <si>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</si>
  <si>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</si>
  <si>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</si>
  <si>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</si>
  <si>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</si>
  <si>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</si>
  <si>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</si>
  <si>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</si>
  <si>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</si>
  <si>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</si>
  <si>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</si>
  <si>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</si>
  <si>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</si>
  <si>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</si>
  <si>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</si>
  <si>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</si>
  <si>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</si>
  <si>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</si>
  <si>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</si>
  <si>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</si>
  <si>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</si>
  <si>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</si>
  <si>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</si>
  <si>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</si>
  <si>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</si>
  <si>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</si>
  <si>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</si>
  <si>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</si>
  <si>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</si>
  <si>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King Sabata Dalindyebo(EC157)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</si>
  <si>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</si>
  <si>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</si>
  <si>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</si>
  <si>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</si>
  <si>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</si>
  <si>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</si>
  <si>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</si>
  <si>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</si>
  <si>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</si>
  <si>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</si>
  <si>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</si>
  <si>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</si>
  <si>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</si>
  <si>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</si>
  <si>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</si>
  <si>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</si>
  <si>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</si>
  <si>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</si>
  <si>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</si>
  <si>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</si>
  <si>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</si>
  <si>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</si>
  <si>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</si>
  <si>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</si>
  <si>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</si>
  <si>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</si>
  <si>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King Sabata Dalindyebo(EC157)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</si>
  <si>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</si>
  <si>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</si>
  <si>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</si>
  <si>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</si>
  <si>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</si>
  <si>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</si>
  <si>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</si>
  <si>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</si>
  <si>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</si>
  <si>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</si>
  <si>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</si>
  <si>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</si>
  <si>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</si>
  <si>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</si>
  <si>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</si>
  <si>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</si>
  <si>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</si>
  <si>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</si>
  <si>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</si>
  <si>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</si>
  <si>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</si>
  <si>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</si>
  <si>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</si>
  <si>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</si>
  <si>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King Sabata Dalindyebo(EC157)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</si>
  <si>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</si>
  <si>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</si>
  <si>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</si>
  <si>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</si>
  <si>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</si>
  <si>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</si>
  <si>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</si>
  <si>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</si>
  <si>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</si>
  <si>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</si>
  <si>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</si>
  <si>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</si>
  <si>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</si>
  <si>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</si>
  <si>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</si>
  <si>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</si>
  <si>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</si>
  <si>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</si>
  <si>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</si>
  <si>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</si>
  <si>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</si>
  <si>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</si>
  <si>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</si>
  <si>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</si>
  <si>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</si>
  <si>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</si>
  <si>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</si>
  <si>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</si>
  <si>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</si>
  <si>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</si>
  <si>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</si>
  <si>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</si>
  <si>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</si>
  <si>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</si>
  <si>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</si>
  <si>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King Sabata Dalindyebo(EC157)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</si>
  <si>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</si>
  <si>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</si>
  <si>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King Sabata Dalindyebo(EC157)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</si>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</sst>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131782196</v>
      </c>
      <c r="C5" s="19">
        <v>0</v>
      </c>
      <c r="D5" s="59">
        <v>146761141</v>
      </c>
      <c r="E5" s="60">
        <v>146761141</v>
      </c>
      <c r="F5" s="60">
        <v>154036881</v>
      </c>
      <c r="G5" s="60">
        <v>588495</v>
      </c>
      <c r="H5" s="60">
        <v>-39277</v>
      </c>
      <c r="I5" s="60">
        <v>154586099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154586099</v>
      </c>
      <c r="W5" s="60">
        <v>36690285</v>
      </c>
      <c r="X5" s="60">
        <v>117895814</v>
      </c>
      <c r="Y5" s="61">
        <v>321.33</v>
      </c>
      <c r="Z5" s="62">
        <v>146761141</v>
      </c>
    </row>
    <row r="6" spans="1:26" ht="13.5">
      <c r="A6" s="58" t="s">
        <v>32</v>
      </c>
      <c r="B6" s="19">
        <v>258605608</v>
      </c>
      <c r="C6" s="19">
        <v>0</v>
      </c>
      <c r="D6" s="59">
        <v>265256545</v>
      </c>
      <c r="E6" s="60">
        <v>265256545</v>
      </c>
      <c r="F6" s="60">
        <v>42320180</v>
      </c>
      <c r="G6" s="60">
        <v>20086695</v>
      </c>
      <c r="H6" s="60">
        <v>18223534</v>
      </c>
      <c r="I6" s="60">
        <v>80630409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80630409</v>
      </c>
      <c r="W6" s="60">
        <v>66314136</v>
      </c>
      <c r="X6" s="60">
        <v>14316273</v>
      </c>
      <c r="Y6" s="61">
        <v>21.59</v>
      </c>
      <c r="Z6" s="62">
        <v>265256545</v>
      </c>
    </row>
    <row r="7" spans="1:26" ht="13.5">
      <c r="A7" s="58" t="s">
        <v>33</v>
      </c>
      <c r="B7" s="19">
        <v>9552886</v>
      </c>
      <c r="C7" s="19">
        <v>0</v>
      </c>
      <c r="D7" s="59">
        <v>9380970</v>
      </c>
      <c r="E7" s="60">
        <v>9380970</v>
      </c>
      <c r="F7" s="60">
        <v>288029</v>
      </c>
      <c r="G7" s="60">
        <v>795035</v>
      </c>
      <c r="H7" s="60">
        <v>133457</v>
      </c>
      <c r="I7" s="60">
        <v>1216521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1216521</v>
      </c>
      <c r="W7" s="60">
        <v>2345243</v>
      </c>
      <c r="X7" s="60">
        <v>-1128722</v>
      </c>
      <c r="Y7" s="61">
        <v>-48.13</v>
      </c>
      <c r="Z7" s="62">
        <v>9380970</v>
      </c>
    </row>
    <row r="8" spans="1:26" ht="13.5">
      <c r="A8" s="58" t="s">
        <v>34</v>
      </c>
      <c r="B8" s="19">
        <v>174340601</v>
      </c>
      <c r="C8" s="19">
        <v>0</v>
      </c>
      <c r="D8" s="59">
        <v>210179529</v>
      </c>
      <c r="E8" s="60">
        <v>210179529</v>
      </c>
      <c r="F8" s="60">
        <v>136448</v>
      </c>
      <c r="G8" s="60">
        <v>966236</v>
      </c>
      <c r="H8" s="60">
        <v>433238</v>
      </c>
      <c r="I8" s="60">
        <v>1535922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1535922</v>
      </c>
      <c r="W8" s="60">
        <v>52544882</v>
      </c>
      <c r="X8" s="60">
        <v>-51008960</v>
      </c>
      <c r="Y8" s="61">
        <v>-97.08</v>
      </c>
      <c r="Z8" s="62">
        <v>210179529</v>
      </c>
    </row>
    <row r="9" spans="1:26" ht="13.5">
      <c r="A9" s="58" t="s">
        <v>35</v>
      </c>
      <c r="B9" s="19">
        <v>210766973</v>
      </c>
      <c r="C9" s="19">
        <v>0</v>
      </c>
      <c r="D9" s="59">
        <v>94193442</v>
      </c>
      <c r="E9" s="60">
        <v>94193442</v>
      </c>
      <c r="F9" s="60">
        <v>11099428</v>
      </c>
      <c r="G9" s="60">
        <v>7781486</v>
      </c>
      <c r="H9" s="60">
        <v>1260920</v>
      </c>
      <c r="I9" s="60">
        <v>20141834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20141834</v>
      </c>
      <c r="W9" s="60">
        <v>23548361</v>
      </c>
      <c r="X9" s="60">
        <v>-3406527</v>
      </c>
      <c r="Y9" s="61">
        <v>-14.47</v>
      </c>
      <c r="Z9" s="62">
        <v>94193442</v>
      </c>
    </row>
    <row r="10" spans="1:26" ht="25.5">
      <c r="A10" s="63" t="s">
        <v>277</v>
      </c>
      <c r="B10" s="64">
        <f>SUM(B5:B9)</f>
        <v>785048264</v>
      </c>
      <c r="C10" s="64">
        <f>SUM(C5:C9)</f>
        <v>0</v>
      </c>
      <c r="D10" s="65">
        <f aca="true" t="shared" si="0" ref="D10:Z10">SUM(D5:D9)</f>
        <v>725771627</v>
      </c>
      <c r="E10" s="66">
        <f t="shared" si="0"/>
        <v>725771627</v>
      </c>
      <c r="F10" s="66">
        <f t="shared" si="0"/>
        <v>207880966</v>
      </c>
      <c r="G10" s="66">
        <f t="shared" si="0"/>
        <v>30217947</v>
      </c>
      <c r="H10" s="66">
        <f t="shared" si="0"/>
        <v>20011872</v>
      </c>
      <c r="I10" s="66">
        <f t="shared" si="0"/>
        <v>258110785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258110785</v>
      </c>
      <c r="W10" s="66">
        <f t="shared" si="0"/>
        <v>181442907</v>
      </c>
      <c r="X10" s="66">
        <f t="shared" si="0"/>
        <v>76667878</v>
      </c>
      <c r="Y10" s="67">
        <f>+IF(W10&lt;&gt;0,(X10/W10)*100,0)</f>
        <v>42.25454677046152</v>
      </c>
      <c r="Z10" s="68">
        <f t="shared" si="0"/>
        <v>725771627</v>
      </c>
    </row>
    <row r="11" spans="1:26" ht="13.5">
      <c r="A11" s="58" t="s">
        <v>37</v>
      </c>
      <c r="B11" s="19">
        <v>244016244</v>
      </c>
      <c r="C11" s="19">
        <v>0</v>
      </c>
      <c r="D11" s="59">
        <v>267937255</v>
      </c>
      <c r="E11" s="60">
        <v>267937255</v>
      </c>
      <c r="F11" s="60">
        <v>21048813</v>
      </c>
      <c r="G11" s="60">
        <v>20691505</v>
      </c>
      <c r="H11" s="60">
        <v>20819619</v>
      </c>
      <c r="I11" s="60">
        <v>62559937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62559937</v>
      </c>
      <c r="W11" s="60">
        <v>66984314</v>
      </c>
      <c r="X11" s="60">
        <v>-4424377</v>
      </c>
      <c r="Y11" s="61">
        <v>-6.61</v>
      </c>
      <c r="Z11" s="62">
        <v>267937255</v>
      </c>
    </row>
    <row r="12" spans="1:26" ht="13.5">
      <c r="A12" s="58" t="s">
        <v>38</v>
      </c>
      <c r="B12" s="19">
        <v>19035731</v>
      </c>
      <c r="C12" s="19">
        <v>0</v>
      </c>
      <c r="D12" s="59">
        <v>19067585</v>
      </c>
      <c r="E12" s="60">
        <v>19067585</v>
      </c>
      <c r="F12" s="60">
        <v>1576919</v>
      </c>
      <c r="G12" s="60">
        <v>1610152</v>
      </c>
      <c r="H12" s="60">
        <v>1738744</v>
      </c>
      <c r="I12" s="60">
        <v>4925815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4925815</v>
      </c>
      <c r="W12" s="60">
        <v>4766896</v>
      </c>
      <c r="X12" s="60">
        <v>158919</v>
      </c>
      <c r="Y12" s="61">
        <v>3.33</v>
      </c>
      <c r="Z12" s="62">
        <v>19067585</v>
      </c>
    </row>
    <row r="13" spans="1:26" ht="13.5">
      <c r="A13" s="58" t="s">
        <v>278</v>
      </c>
      <c r="B13" s="19">
        <v>97076951</v>
      </c>
      <c r="C13" s="19">
        <v>0</v>
      </c>
      <c r="D13" s="59">
        <v>125237170</v>
      </c>
      <c r="E13" s="60">
        <v>125237170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31309293</v>
      </c>
      <c r="X13" s="60">
        <v>-31309293</v>
      </c>
      <c r="Y13" s="61">
        <v>-100</v>
      </c>
      <c r="Z13" s="62">
        <v>125237170</v>
      </c>
    </row>
    <row r="14" spans="1:26" ht="13.5">
      <c r="A14" s="58" t="s">
        <v>40</v>
      </c>
      <c r="B14" s="19">
        <v>5631255</v>
      </c>
      <c r="C14" s="19">
        <v>0</v>
      </c>
      <c r="D14" s="59">
        <v>5241726</v>
      </c>
      <c r="E14" s="60">
        <v>5241726</v>
      </c>
      <c r="F14" s="60">
        <v>0</v>
      </c>
      <c r="G14" s="60">
        <v>11002</v>
      </c>
      <c r="H14" s="60">
        <v>299859</v>
      </c>
      <c r="I14" s="60">
        <v>310861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310861</v>
      </c>
      <c r="W14" s="60">
        <v>1310432</v>
      </c>
      <c r="X14" s="60">
        <v>-999571</v>
      </c>
      <c r="Y14" s="61">
        <v>-76.28</v>
      </c>
      <c r="Z14" s="62">
        <v>5241726</v>
      </c>
    </row>
    <row r="15" spans="1:26" ht="13.5">
      <c r="A15" s="58" t="s">
        <v>41</v>
      </c>
      <c r="B15" s="19">
        <v>162453730</v>
      </c>
      <c r="C15" s="19">
        <v>0</v>
      </c>
      <c r="D15" s="59">
        <v>181850296</v>
      </c>
      <c r="E15" s="60">
        <v>181850296</v>
      </c>
      <c r="F15" s="60">
        <v>22515411</v>
      </c>
      <c r="G15" s="60">
        <v>1370879</v>
      </c>
      <c r="H15" s="60">
        <v>14261091</v>
      </c>
      <c r="I15" s="60">
        <v>38147381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38147381</v>
      </c>
      <c r="W15" s="60">
        <v>45462574</v>
      </c>
      <c r="X15" s="60">
        <v>-7315193</v>
      </c>
      <c r="Y15" s="61">
        <v>-16.09</v>
      </c>
      <c r="Z15" s="62">
        <v>181850296</v>
      </c>
    </row>
    <row r="16" spans="1:26" ht="13.5">
      <c r="A16" s="69" t="s">
        <v>42</v>
      </c>
      <c r="B16" s="19">
        <v>27817077</v>
      </c>
      <c r="C16" s="19">
        <v>0</v>
      </c>
      <c r="D16" s="59">
        <v>20000000</v>
      </c>
      <c r="E16" s="60">
        <v>20000000</v>
      </c>
      <c r="F16" s="60">
        <v>848482</v>
      </c>
      <c r="G16" s="60">
        <v>1005123</v>
      </c>
      <c r="H16" s="60">
        <v>674031</v>
      </c>
      <c r="I16" s="60">
        <v>2527636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2527636</v>
      </c>
      <c r="W16" s="60">
        <v>5000000</v>
      </c>
      <c r="X16" s="60">
        <v>-2472364</v>
      </c>
      <c r="Y16" s="61">
        <v>-49.45</v>
      </c>
      <c r="Z16" s="62">
        <v>20000000</v>
      </c>
    </row>
    <row r="17" spans="1:26" ht="13.5">
      <c r="A17" s="58" t="s">
        <v>43</v>
      </c>
      <c r="B17" s="19">
        <v>194608160</v>
      </c>
      <c r="C17" s="19">
        <v>0</v>
      </c>
      <c r="D17" s="59">
        <v>303372540</v>
      </c>
      <c r="E17" s="60">
        <v>303372540</v>
      </c>
      <c r="F17" s="60">
        <v>11031882</v>
      </c>
      <c r="G17" s="60">
        <v>11903946</v>
      </c>
      <c r="H17" s="60">
        <v>12672663</v>
      </c>
      <c r="I17" s="60">
        <v>35608491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35608491</v>
      </c>
      <c r="W17" s="60">
        <v>75843135</v>
      </c>
      <c r="X17" s="60">
        <v>-40234644</v>
      </c>
      <c r="Y17" s="61">
        <v>-53.05</v>
      </c>
      <c r="Z17" s="62">
        <v>303372540</v>
      </c>
    </row>
    <row r="18" spans="1:26" ht="13.5">
      <c r="A18" s="70" t="s">
        <v>44</v>
      </c>
      <c r="B18" s="71">
        <f>SUM(B11:B17)</f>
        <v>750639148</v>
      </c>
      <c r="C18" s="71">
        <f>SUM(C11:C17)</f>
        <v>0</v>
      </c>
      <c r="D18" s="72">
        <f aca="true" t="shared" si="1" ref="D18:Z18">SUM(D11:D17)</f>
        <v>922706572</v>
      </c>
      <c r="E18" s="73">
        <f t="shared" si="1"/>
        <v>922706572</v>
      </c>
      <c r="F18" s="73">
        <f t="shared" si="1"/>
        <v>57021507</v>
      </c>
      <c r="G18" s="73">
        <f t="shared" si="1"/>
        <v>36592607</v>
      </c>
      <c r="H18" s="73">
        <f t="shared" si="1"/>
        <v>50466007</v>
      </c>
      <c r="I18" s="73">
        <f t="shared" si="1"/>
        <v>144080121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144080121</v>
      </c>
      <c r="W18" s="73">
        <f t="shared" si="1"/>
        <v>230676644</v>
      </c>
      <c r="X18" s="73">
        <f t="shared" si="1"/>
        <v>-86596523</v>
      </c>
      <c r="Y18" s="67">
        <f>+IF(W18&lt;&gt;0,(X18/W18)*100,0)</f>
        <v>-37.540221453889366</v>
      </c>
      <c r="Z18" s="74">
        <f t="shared" si="1"/>
        <v>922706572</v>
      </c>
    </row>
    <row r="19" spans="1:26" ht="13.5">
      <c r="A19" s="70" t="s">
        <v>45</v>
      </c>
      <c r="B19" s="75">
        <f>+B10-B18</f>
        <v>34409116</v>
      </c>
      <c r="C19" s="75">
        <f>+C10-C18</f>
        <v>0</v>
      </c>
      <c r="D19" s="76">
        <f aca="true" t="shared" si="2" ref="D19:Z19">+D10-D18</f>
        <v>-196934945</v>
      </c>
      <c r="E19" s="77">
        <f t="shared" si="2"/>
        <v>-196934945</v>
      </c>
      <c r="F19" s="77">
        <f t="shared" si="2"/>
        <v>150859459</v>
      </c>
      <c r="G19" s="77">
        <f t="shared" si="2"/>
        <v>-6374660</v>
      </c>
      <c r="H19" s="77">
        <f t="shared" si="2"/>
        <v>-30454135</v>
      </c>
      <c r="I19" s="77">
        <f t="shared" si="2"/>
        <v>114030664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114030664</v>
      </c>
      <c r="W19" s="77">
        <f>IF(E10=E18,0,W10-W18)</f>
        <v>-49233737</v>
      </c>
      <c r="X19" s="77">
        <f t="shared" si="2"/>
        <v>163264401</v>
      </c>
      <c r="Y19" s="78">
        <f>+IF(W19&lt;&gt;0,(X19/W19)*100,0)</f>
        <v>-331.6108240981179</v>
      </c>
      <c r="Z19" s="79">
        <f t="shared" si="2"/>
        <v>-196934945</v>
      </c>
    </row>
    <row r="20" spans="1:26" ht="13.5">
      <c r="A20" s="58" t="s">
        <v>46</v>
      </c>
      <c r="B20" s="19">
        <v>100067509</v>
      </c>
      <c r="C20" s="19">
        <v>0</v>
      </c>
      <c r="D20" s="59">
        <v>196934945</v>
      </c>
      <c r="E20" s="60">
        <v>196934945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49233736</v>
      </c>
      <c r="X20" s="60">
        <v>-49233736</v>
      </c>
      <c r="Y20" s="61">
        <v>-100</v>
      </c>
      <c r="Z20" s="62">
        <v>196934945</v>
      </c>
    </row>
    <row r="21" spans="1:26" ht="13.5">
      <c r="A21" s="58" t="s">
        <v>279</v>
      </c>
      <c r="B21" s="80">
        <v>851200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135327825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150859459</v>
      </c>
      <c r="G22" s="88">
        <f t="shared" si="3"/>
        <v>-6374660</v>
      </c>
      <c r="H22" s="88">
        <f t="shared" si="3"/>
        <v>-30454135</v>
      </c>
      <c r="I22" s="88">
        <f t="shared" si="3"/>
        <v>114030664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114030664</v>
      </c>
      <c r="W22" s="88">
        <f t="shared" si="3"/>
        <v>-1</v>
      </c>
      <c r="X22" s="88">
        <f t="shared" si="3"/>
        <v>114030665</v>
      </c>
      <c r="Y22" s="89">
        <f>+IF(W22&lt;&gt;0,(X22/W22)*100,0)</f>
        <v>-11403066500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135327825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150859459</v>
      </c>
      <c r="G24" s="77">
        <f t="shared" si="4"/>
        <v>-6374660</v>
      </c>
      <c r="H24" s="77">
        <f t="shared" si="4"/>
        <v>-30454135</v>
      </c>
      <c r="I24" s="77">
        <f t="shared" si="4"/>
        <v>114030664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114030664</v>
      </c>
      <c r="W24" s="77">
        <f t="shared" si="4"/>
        <v>-1</v>
      </c>
      <c r="X24" s="77">
        <f t="shared" si="4"/>
        <v>114030665</v>
      </c>
      <c r="Y24" s="78">
        <f>+IF(W24&lt;&gt;0,(X24/W24)*100,0)</f>
        <v>-11403066500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107904198</v>
      </c>
      <c r="C27" s="22">
        <v>0</v>
      </c>
      <c r="D27" s="99">
        <v>232957956</v>
      </c>
      <c r="E27" s="100">
        <v>232957956</v>
      </c>
      <c r="F27" s="100">
        <v>3151626</v>
      </c>
      <c r="G27" s="100">
        <v>10821623</v>
      </c>
      <c r="H27" s="100">
        <v>6271550</v>
      </c>
      <c r="I27" s="100">
        <v>20244799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20244799</v>
      </c>
      <c r="W27" s="100">
        <v>58239489</v>
      </c>
      <c r="X27" s="100">
        <v>-37994690</v>
      </c>
      <c r="Y27" s="101">
        <v>-65.24</v>
      </c>
      <c r="Z27" s="102">
        <v>232957956</v>
      </c>
    </row>
    <row r="28" spans="1:26" ht="13.5">
      <c r="A28" s="103" t="s">
        <v>46</v>
      </c>
      <c r="B28" s="19">
        <v>101286828</v>
      </c>
      <c r="C28" s="19">
        <v>0</v>
      </c>
      <c r="D28" s="59">
        <v>217850175</v>
      </c>
      <c r="E28" s="60">
        <v>217850175</v>
      </c>
      <c r="F28" s="60">
        <v>2591385</v>
      </c>
      <c r="G28" s="60">
        <v>10663471</v>
      </c>
      <c r="H28" s="60">
        <v>6202921</v>
      </c>
      <c r="I28" s="60">
        <v>19457777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19457777</v>
      </c>
      <c r="W28" s="60">
        <v>54462544</v>
      </c>
      <c r="X28" s="60">
        <v>-35004767</v>
      </c>
      <c r="Y28" s="61">
        <v>-64.27</v>
      </c>
      <c r="Z28" s="62">
        <v>217850175</v>
      </c>
    </row>
    <row r="29" spans="1:26" ht="13.5">
      <c r="A29" s="58" t="s">
        <v>282</v>
      </c>
      <c r="B29" s="19">
        <v>851200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5766170</v>
      </c>
      <c r="C31" s="19">
        <v>0</v>
      </c>
      <c r="D31" s="59">
        <v>15107781</v>
      </c>
      <c r="E31" s="60">
        <v>15107781</v>
      </c>
      <c r="F31" s="60">
        <v>560241</v>
      </c>
      <c r="G31" s="60">
        <v>158152</v>
      </c>
      <c r="H31" s="60">
        <v>68629</v>
      </c>
      <c r="I31" s="60">
        <v>787022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787022</v>
      </c>
      <c r="W31" s="60">
        <v>3776945</v>
      </c>
      <c r="X31" s="60">
        <v>-2989923</v>
      </c>
      <c r="Y31" s="61">
        <v>-79.16</v>
      </c>
      <c r="Z31" s="62">
        <v>15107781</v>
      </c>
    </row>
    <row r="32" spans="1:26" ht="13.5">
      <c r="A32" s="70" t="s">
        <v>54</v>
      </c>
      <c r="B32" s="22">
        <f>SUM(B28:B31)</f>
        <v>107904198</v>
      </c>
      <c r="C32" s="22">
        <f>SUM(C28:C31)</f>
        <v>0</v>
      </c>
      <c r="D32" s="99">
        <f aca="true" t="shared" si="5" ref="D32:Z32">SUM(D28:D31)</f>
        <v>232957956</v>
      </c>
      <c r="E32" s="100">
        <f t="shared" si="5"/>
        <v>232957956</v>
      </c>
      <c r="F32" s="100">
        <f t="shared" si="5"/>
        <v>3151626</v>
      </c>
      <c r="G32" s="100">
        <f t="shared" si="5"/>
        <v>10821623</v>
      </c>
      <c r="H32" s="100">
        <f t="shared" si="5"/>
        <v>6271550</v>
      </c>
      <c r="I32" s="100">
        <f t="shared" si="5"/>
        <v>20244799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20244799</v>
      </c>
      <c r="W32" s="100">
        <f t="shared" si="5"/>
        <v>58239489</v>
      </c>
      <c r="X32" s="100">
        <f t="shared" si="5"/>
        <v>-37994690</v>
      </c>
      <c r="Y32" s="101">
        <f>+IF(W32&lt;&gt;0,(X32/W32)*100,0)</f>
        <v>-65.23870770912842</v>
      </c>
      <c r="Z32" s="102">
        <f t="shared" si="5"/>
        <v>232957956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350106838</v>
      </c>
      <c r="C35" s="19">
        <v>0</v>
      </c>
      <c r="D35" s="59">
        <v>327255516</v>
      </c>
      <c r="E35" s="60">
        <v>327255516</v>
      </c>
      <c r="F35" s="60">
        <v>983143010</v>
      </c>
      <c r="G35" s="60">
        <v>856065920</v>
      </c>
      <c r="H35" s="60">
        <v>827816157</v>
      </c>
      <c r="I35" s="60">
        <v>827816157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827816157</v>
      </c>
      <c r="W35" s="60">
        <v>81813879</v>
      </c>
      <c r="X35" s="60">
        <v>746002278</v>
      </c>
      <c r="Y35" s="61">
        <v>911.83</v>
      </c>
      <c r="Z35" s="62">
        <v>327255516</v>
      </c>
    </row>
    <row r="36" spans="1:26" ht="13.5">
      <c r="A36" s="58" t="s">
        <v>57</v>
      </c>
      <c r="B36" s="19">
        <v>1649566701</v>
      </c>
      <c r="C36" s="19">
        <v>0</v>
      </c>
      <c r="D36" s="59">
        <v>1650365696</v>
      </c>
      <c r="E36" s="60">
        <v>1650365696</v>
      </c>
      <c r="F36" s="60">
        <v>1610369199</v>
      </c>
      <c r="G36" s="60">
        <v>1635605237</v>
      </c>
      <c r="H36" s="60">
        <v>1635955523</v>
      </c>
      <c r="I36" s="60">
        <v>1635955523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1635955523</v>
      </c>
      <c r="W36" s="60">
        <v>412591424</v>
      </c>
      <c r="X36" s="60">
        <v>1223364099</v>
      </c>
      <c r="Y36" s="61">
        <v>296.51</v>
      </c>
      <c r="Z36" s="62">
        <v>1650365696</v>
      </c>
    </row>
    <row r="37" spans="1:26" ht="13.5">
      <c r="A37" s="58" t="s">
        <v>58</v>
      </c>
      <c r="B37" s="19">
        <v>531625481</v>
      </c>
      <c r="C37" s="19">
        <v>0</v>
      </c>
      <c r="D37" s="59">
        <v>172654873</v>
      </c>
      <c r="E37" s="60">
        <v>172654873</v>
      </c>
      <c r="F37" s="60">
        <v>697929724</v>
      </c>
      <c r="G37" s="60">
        <v>809925426</v>
      </c>
      <c r="H37" s="60">
        <v>837625477</v>
      </c>
      <c r="I37" s="60">
        <v>837625477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837625477</v>
      </c>
      <c r="W37" s="60">
        <v>43163718</v>
      </c>
      <c r="X37" s="60">
        <v>794461759</v>
      </c>
      <c r="Y37" s="61">
        <v>1840.58</v>
      </c>
      <c r="Z37" s="62">
        <v>172654873</v>
      </c>
    </row>
    <row r="38" spans="1:26" ht="13.5">
      <c r="A38" s="58" t="s">
        <v>59</v>
      </c>
      <c r="B38" s="19">
        <v>82462017</v>
      </c>
      <c r="C38" s="19">
        <v>0</v>
      </c>
      <c r="D38" s="59">
        <v>97989220</v>
      </c>
      <c r="E38" s="60">
        <v>97989220</v>
      </c>
      <c r="F38" s="60">
        <v>94389832</v>
      </c>
      <c r="G38" s="60">
        <v>91320712</v>
      </c>
      <c r="H38" s="60">
        <v>91040370</v>
      </c>
      <c r="I38" s="60">
        <v>91040370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91040370</v>
      </c>
      <c r="W38" s="60">
        <v>24497305</v>
      </c>
      <c r="X38" s="60">
        <v>66543065</v>
      </c>
      <c r="Y38" s="61">
        <v>271.63</v>
      </c>
      <c r="Z38" s="62">
        <v>97989220</v>
      </c>
    </row>
    <row r="39" spans="1:26" ht="13.5">
      <c r="A39" s="58" t="s">
        <v>60</v>
      </c>
      <c r="B39" s="19">
        <v>1385586041</v>
      </c>
      <c r="C39" s="19">
        <v>0</v>
      </c>
      <c r="D39" s="59">
        <v>1706977118</v>
      </c>
      <c r="E39" s="60">
        <v>1706977118</v>
      </c>
      <c r="F39" s="60">
        <v>1801192653</v>
      </c>
      <c r="G39" s="60">
        <v>1590425019</v>
      </c>
      <c r="H39" s="60">
        <v>1535105833</v>
      </c>
      <c r="I39" s="60">
        <v>1535105833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1535105833</v>
      </c>
      <c r="W39" s="60">
        <v>426744280</v>
      </c>
      <c r="X39" s="60">
        <v>1108361553</v>
      </c>
      <c r="Y39" s="61">
        <v>259.72</v>
      </c>
      <c r="Z39" s="62">
        <v>1706977118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108864133</v>
      </c>
      <c r="C42" s="19">
        <v>0</v>
      </c>
      <c r="D42" s="59">
        <v>147913798</v>
      </c>
      <c r="E42" s="60">
        <v>147913798</v>
      </c>
      <c r="F42" s="60">
        <v>150860459</v>
      </c>
      <c r="G42" s="60">
        <v>-6263170</v>
      </c>
      <c r="H42" s="60">
        <v>-30350490</v>
      </c>
      <c r="I42" s="60">
        <v>114246799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114246799</v>
      </c>
      <c r="W42" s="60">
        <v>179524227</v>
      </c>
      <c r="X42" s="60">
        <v>-65277428</v>
      </c>
      <c r="Y42" s="61">
        <v>-36.36</v>
      </c>
      <c r="Z42" s="62">
        <v>147913798</v>
      </c>
    </row>
    <row r="43" spans="1:26" ht="13.5">
      <c r="A43" s="58" t="s">
        <v>63</v>
      </c>
      <c r="B43" s="19">
        <v>-130770981</v>
      </c>
      <c r="C43" s="19">
        <v>0</v>
      </c>
      <c r="D43" s="59">
        <v>-232561184</v>
      </c>
      <c r="E43" s="60">
        <v>-232561184</v>
      </c>
      <c r="F43" s="60">
        <v>156324</v>
      </c>
      <c r="G43" s="60">
        <v>-111490</v>
      </c>
      <c r="H43" s="60">
        <v>-103645</v>
      </c>
      <c r="I43" s="60">
        <v>-58811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-58811</v>
      </c>
      <c r="W43" s="60">
        <v>-78019846</v>
      </c>
      <c r="X43" s="60">
        <v>77961035</v>
      </c>
      <c r="Y43" s="61">
        <v>-99.92</v>
      </c>
      <c r="Z43" s="62">
        <v>-232561184</v>
      </c>
    </row>
    <row r="44" spans="1:26" ht="13.5">
      <c r="A44" s="58" t="s">
        <v>64</v>
      </c>
      <c r="B44" s="19">
        <v>4070782</v>
      </c>
      <c r="C44" s="19">
        <v>0</v>
      </c>
      <c r="D44" s="59">
        <v>-5483828</v>
      </c>
      <c r="E44" s="60">
        <v>-5483828</v>
      </c>
      <c r="F44" s="60">
        <v>-63556356</v>
      </c>
      <c r="G44" s="60">
        <v>0</v>
      </c>
      <c r="H44" s="60">
        <v>0</v>
      </c>
      <c r="I44" s="60">
        <v>-63556356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-63556356</v>
      </c>
      <c r="W44" s="60">
        <v>-1370957</v>
      </c>
      <c r="X44" s="60">
        <v>-62185399</v>
      </c>
      <c r="Y44" s="61">
        <v>4535.91</v>
      </c>
      <c r="Z44" s="62">
        <v>-5483828</v>
      </c>
    </row>
    <row r="45" spans="1:26" ht="13.5">
      <c r="A45" s="70" t="s">
        <v>65</v>
      </c>
      <c r="B45" s="22">
        <v>21292971</v>
      </c>
      <c r="C45" s="22">
        <v>0</v>
      </c>
      <c r="D45" s="99">
        <v>47395076</v>
      </c>
      <c r="E45" s="100">
        <v>47395076</v>
      </c>
      <c r="F45" s="100">
        <v>87460427</v>
      </c>
      <c r="G45" s="100">
        <v>81085767</v>
      </c>
      <c r="H45" s="100">
        <v>50631632</v>
      </c>
      <c r="I45" s="100">
        <v>50631632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50631632</v>
      </c>
      <c r="W45" s="100">
        <v>237659714</v>
      </c>
      <c r="X45" s="100">
        <v>-187028082</v>
      </c>
      <c r="Y45" s="101">
        <v>-78.7</v>
      </c>
      <c r="Z45" s="102">
        <v>47395076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66821839</v>
      </c>
      <c r="C49" s="52">
        <v>0</v>
      </c>
      <c r="D49" s="129">
        <v>13477350</v>
      </c>
      <c r="E49" s="54">
        <v>8399926</v>
      </c>
      <c r="F49" s="54">
        <v>0</v>
      </c>
      <c r="G49" s="54">
        <v>0</v>
      </c>
      <c r="H49" s="54">
        <v>0</v>
      </c>
      <c r="I49" s="54">
        <v>6646944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5437697</v>
      </c>
      <c r="W49" s="54">
        <v>5627442</v>
      </c>
      <c r="X49" s="54">
        <v>5128145</v>
      </c>
      <c r="Y49" s="54">
        <v>235033355</v>
      </c>
      <c r="Z49" s="130">
        <v>346572698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19949187</v>
      </c>
      <c r="C51" s="52">
        <v>0</v>
      </c>
      <c r="D51" s="129">
        <v>1199448</v>
      </c>
      <c r="E51" s="54">
        <v>-8208417</v>
      </c>
      <c r="F51" s="54">
        <v>0</v>
      </c>
      <c r="G51" s="54">
        <v>0</v>
      </c>
      <c r="H51" s="54">
        <v>0</v>
      </c>
      <c r="I51" s="54">
        <v>-208010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-1997691</v>
      </c>
      <c r="W51" s="54">
        <v>296206</v>
      </c>
      <c r="X51" s="54">
        <v>-1086799</v>
      </c>
      <c r="Y51" s="54">
        <v>-55745806</v>
      </c>
      <c r="Z51" s="130">
        <v>-45801882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99.99999975681729</v>
      </c>
      <c r="C58" s="5">
        <f>IF(C67=0,0,+(C76/C67)*100)</f>
        <v>0</v>
      </c>
      <c r="D58" s="6">
        <f aca="true" t="shared" si="6" ref="D58:Z58">IF(D67=0,0,+(D76/D67)*100)</f>
        <v>99.8623576318635</v>
      </c>
      <c r="E58" s="7">
        <f t="shared" si="6"/>
        <v>99.8623576318635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111.44978759918895</v>
      </c>
      <c r="X58" s="7">
        <f t="shared" si="6"/>
        <v>0</v>
      </c>
      <c r="Y58" s="7">
        <f t="shared" si="6"/>
        <v>0</v>
      </c>
      <c r="Z58" s="8">
        <f t="shared" si="6"/>
        <v>99.8623576318635</v>
      </c>
    </row>
    <row r="59" spans="1:26" ht="13.5">
      <c r="A59" s="37" t="s">
        <v>31</v>
      </c>
      <c r="B59" s="9">
        <f aca="true" t="shared" si="7" ref="B59:Z66">IF(B68=0,0,+(B77/B68)*100)</f>
        <v>99.99999924117216</v>
      </c>
      <c r="C59" s="9">
        <f t="shared" si="7"/>
        <v>0</v>
      </c>
      <c r="D59" s="2">
        <f t="shared" si="7"/>
        <v>100.00000136275855</v>
      </c>
      <c r="E59" s="10">
        <f t="shared" si="7"/>
        <v>100.00000136275855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111.15200113599553</v>
      </c>
      <c r="X59" s="10">
        <f t="shared" si="7"/>
        <v>0</v>
      </c>
      <c r="Y59" s="10">
        <f t="shared" si="7"/>
        <v>0</v>
      </c>
      <c r="Z59" s="11">
        <f t="shared" si="7"/>
        <v>100.00000136275855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100.00000075398705</v>
      </c>
      <c r="E60" s="13">
        <f t="shared" si="7"/>
        <v>100.00000075398705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112.08221275777458</v>
      </c>
      <c r="X60" s="13">
        <f t="shared" si="7"/>
        <v>0</v>
      </c>
      <c r="Y60" s="13">
        <f t="shared" si="7"/>
        <v>0</v>
      </c>
      <c r="Z60" s="14">
        <f t="shared" si="7"/>
        <v>100.00000075398705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98.66281410349816</v>
      </c>
      <c r="E61" s="13">
        <f t="shared" si="7"/>
        <v>98.66281410349816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110.69060359942891</v>
      </c>
      <c r="X61" s="13">
        <f t="shared" si="7"/>
        <v>0</v>
      </c>
      <c r="Y61" s="13">
        <f t="shared" si="7"/>
        <v>0</v>
      </c>
      <c r="Z61" s="14">
        <f t="shared" si="7"/>
        <v>98.66281410349816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99.9834707098888</v>
      </c>
      <c r="E64" s="13">
        <f t="shared" si="7"/>
        <v>99.9834707098888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111.13363175403049</v>
      </c>
      <c r="X64" s="13">
        <f t="shared" si="7"/>
        <v>0</v>
      </c>
      <c r="Y64" s="13">
        <f t="shared" si="7"/>
        <v>0</v>
      </c>
      <c r="Z64" s="14">
        <f t="shared" si="7"/>
        <v>99.9834707098888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192.92644323331783</v>
      </c>
      <c r="E65" s="13">
        <f t="shared" si="7"/>
        <v>192.92644323331783</v>
      </c>
      <c r="F65" s="13">
        <f t="shared" si="7"/>
        <v>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214.44163657271508</v>
      </c>
      <c r="X65" s="13">
        <f t="shared" si="7"/>
        <v>0</v>
      </c>
      <c r="Y65" s="13">
        <f t="shared" si="7"/>
        <v>0</v>
      </c>
      <c r="Z65" s="14">
        <f t="shared" si="7"/>
        <v>192.92644323331783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97.46490075419196</v>
      </c>
      <c r="E66" s="16">
        <f t="shared" si="7"/>
        <v>97.46490075419196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106.20555985723352</v>
      </c>
      <c r="X66" s="16">
        <f t="shared" si="7"/>
        <v>0</v>
      </c>
      <c r="Y66" s="16">
        <f t="shared" si="7"/>
        <v>0</v>
      </c>
      <c r="Z66" s="17">
        <f t="shared" si="7"/>
        <v>97.46490075419196</v>
      </c>
    </row>
    <row r="67" spans="1:26" ht="13.5" hidden="1">
      <c r="A67" s="41" t="s">
        <v>285</v>
      </c>
      <c r="B67" s="24">
        <v>411213433</v>
      </c>
      <c r="C67" s="24"/>
      <c r="D67" s="25">
        <v>435672539</v>
      </c>
      <c r="E67" s="26">
        <v>435672539</v>
      </c>
      <c r="F67" s="26">
        <v>198012366</v>
      </c>
      <c r="G67" s="26">
        <v>22341227</v>
      </c>
      <c r="H67" s="26">
        <v>19840767</v>
      </c>
      <c r="I67" s="26">
        <v>240194360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240194360</v>
      </c>
      <c r="W67" s="26">
        <v>108918134</v>
      </c>
      <c r="X67" s="26"/>
      <c r="Y67" s="25"/>
      <c r="Z67" s="27">
        <v>435672539</v>
      </c>
    </row>
    <row r="68" spans="1:26" ht="13.5" hidden="1">
      <c r="A68" s="37" t="s">
        <v>31</v>
      </c>
      <c r="B68" s="19">
        <v>131782196</v>
      </c>
      <c r="C68" s="19"/>
      <c r="D68" s="20">
        <v>146761141</v>
      </c>
      <c r="E68" s="21">
        <v>146761141</v>
      </c>
      <c r="F68" s="21">
        <v>154036881</v>
      </c>
      <c r="G68" s="21">
        <v>588495</v>
      </c>
      <c r="H68" s="21">
        <v>-39277</v>
      </c>
      <c r="I68" s="21">
        <v>154586099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154586099</v>
      </c>
      <c r="W68" s="21">
        <v>36690285</v>
      </c>
      <c r="X68" s="21"/>
      <c r="Y68" s="20"/>
      <c r="Z68" s="23">
        <v>146761141</v>
      </c>
    </row>
    <row r="69" spans="1:26" ht="13.5" hidden="1">
      <c r="A69" s="38" t="s">
        <v>32</v>
      </c>
      <c r="B69" s="19">
        <v>258605608</v>
      </c>
      <c r="C69" s="19"/>
      <c r="D69" s="20">
        <v>265256545</v>
      </c>
      <c r="E69" s="21">
        <v>265256545</v>
      </c>
      <c r="F69" s="21">
        <v>42320180</v>
      </c>
      <c r="G69" s="21">
        <v>20086695</v>
      </c>
      <c r="H69" s="21">
        <v>18223534</v>
      </c>
      <c r="I69" s="21">
        <v>80630409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80630409</v>
      </c>
      <c r="W69" s="21">
        <v>66314136</v>
      </c>
      <c r="X69" s="21"/>
      <c r="Y69" s="20"/>
      <c r="Z69" s="23">
        <v>265256545</v>
      </c>
    </row>
    <row r="70" spans="1:26" ht="13.5" hidden="1">
      <c r="A70" s="39" t="s">
        <v>103</v>
      </c>
      <c r="B70" s="19">
        <v>231008871</v>
      </c>
      <c r="C70" s="19"/>
      <c r="D70" s="20">
        <v>240747080</v>
      </c>
      <c r="E70" s="21">
        <v>240747080</v>
      </c>
      <c r="F70" s="21">
        <v>21029404</v>
      </c>
      <c r="G70" s="21">
        <v>19958365</v>
      </c>
      <c r="H70" s="21">
        <v>18113479</v>
      </c>
      <c r="I70" s="21">
        <v>59101248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59101248</v>
      </c>
      <c r="W70" s="21">
        <v>60186770</v>
      </c>
      <c r="X70" s="21"/>
      <c r="Y70" s="20"/>
      <c r="Z70" s="23">
        <v>240747080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27596737</v>
      </c>
      <c r="C73" s="19"/>
      <c r="D73" s="20">
        <v>21041436</v>
      </c>
      <c r="E73" s="21">
        <v>21041436</v>
      </c>
      <c r="F73" s="21">
        <v>21290776</v>
      </c>
      <c r="G73" s="21">
        <v>127947</v>
      </c>
      <c r="H73" s="21">
        <v>108905</v>
      </c>
      <c r="I73" s="21">
        <v>21527628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21527628</v>
      </c>
      <c r="W73" s="21">
        <v>5260359</v>
      </c>
      <c r="X73" s="21"/>
      <c r="Y73" s="20"/>
      <c r="Z73" s="23">
        <v>21041436</v>
      </c>
    </row>
    <row r="74" spans="1:26" ht="13.5" hidden="1">
      <c r="A74" s="39" t="s">
        <v>107</v>
      </c>
      <c r="B74" s="19"/>
      <c r="C74" s="19"/>
      <c r="D74" s="20">
        <v>3468029</v>
      </c>
      <c r="E74" s="21">
        <v>3468029</v>
      </c>
      <c r="F74" s="21"/>
      <c r="G74" s="21">
        <v>383</v>
      </c>
      <c r="H74" s="21">
        <v>1150</v>
      </c>
      <c r="I74" s="21">
        <v>1533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1533</v>
      </c>
      <c r="W74" s="21">
        <v>867007</v>
      </c>
      <c r="X74" s="21"/>
      <c r="Y74" s="20"/>
      <c r="Z74" s="23">
        <v>3468029</v>
      </c>
    </row>
    <row r="75" spans="1:26" ht="13.5" hidden="1">
      <c r="A75" s="40" t="s">
        <v>110</v>
      </c>
      <c r="B75" s="28">
        <v>20825629</v>
      </c>
      <c r="C75" s="28"/>
      <c r="D75" s="29">
        <v>23654853</v>
      </c>
      <c r="E75" s="30">
        <v>23654853</v>
      </c>
      <c r="F75" s="30">
        <v>1655305</v>
      </c>
      <c r="G75" s="30">
        <v>1666037</v>
      </c>
      <c r="H75" s="30">
        <v>1656510</v>
      </c>
      <c r="I75" s="30">
        <v>4977852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4977852</v>
      </c>
      <c r="W75" s="30">
        <v>5913713</v>
      </c>
      <c r="X75" s="30"/>
      <c r="Y75" s="29"/>
      <c r="Z75" s="31">
        <v>23654853</v>
      </c>
    </row>
    <row r="76" spans="1:26" ht="13.5" hidden="1">
      <c r="A76" s="42" t="s">
        <v>286</v>
      </c>
      <c r="B76" s="32">
        <v>411213432</v>
      </c>
      <c r="C76" s="32"/>
      <c r="D76" s="33">
        <v>435072869</v>
      </c>
      <c r="E76" s="34">
        <v>435072869</v>
      </c>
      <c r="F76" s="34">
        <v>198012366</v>
      </c>
      <c r="G76" s="34">
        <v>22341227</v>
      </c>
      <c r="H76" s="34">
        <v>19840767</v>
      </c>
      <c r="I76" s="34">
        <v>240194360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240194360</v>
      </c>
      <c r="W76" s="34">
        <v>121389029</v>
      </c>
      <c r="X76" s="34"/>
      <c r="Y76" s="33"/>
      <c r="Z76" s="35">
        <v>435072869</v>
      </c>
    </row>
    <row r="77" spans="1:26" ht="13.5" hidden="1">
      <c r="A77" s="37" t="s">
        <v>31</v>
      </c>
      <c r="B77" s="19">
        <v>131782195</v>
      </c>
      <c r="C77" s="19"/>
      <c r="D77" s="20">
        <v>146761143</v>
      </c>
      <c r="E77" s="21">
        <v>146761143</v>
      </c>
      <c r="F77" s="21">
        <v>154036881</v>
      </c>
      <c r="G77" s="21">
        <v>588495</v>
      </c>
      <c r="H77" s="21">
        <v>-39277</v>
      </c>
      <c r="I77" s="21">
        <v>154586099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154586099</v>
      </c>
      <c r="W77" s="21">
        <v>40781986</v>
      </c>
      <c r="X77" s="21"/>
      <c r="Y77" s="20"/>
      <c r="Z77" s="23">
        <v>146761143</v>
      </c>
    </row>
    <row r="78" spans="1:26" ht="13.5" hidden="1">
      <c r="A78" s="38" t="s">
        <v>32</v>
      </c>
      <c r="B78" s="19">
        <v>258605608</v>
      </c>
      <c r="C78" s="19"/>
      <c r="D78" s="20">
        <v>265256547</v>
      </c>
      <c r="E78" s="21">
        <v>265256547</v>
      </c>
      <c r="F78" s="21">
        <v>42320180</v>
      </c>
      <c r="G78" s="21">
        <v>20086695</v>
      </c>
      <c r="H78" s="21">
        <v>18223534</v>
      </c>
      <c r="I78" s="21">
        <v>80630409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80630409</v>
      </c>
      <c r="W78" s="21">
        <v>74326351</v>
      </c>
      <c r="X78" s="21"/>
      <c r="Y78" s="20"/>
      <c r="Z78" s="23">
        <v>265256547</v>
      </c>
    </row>
    <row r="79" spans="1:26" ht="13.5" hidden="1">
      <c r="A79" s="39" t="s">
        <v>103</v>
      </c>
      <c r="B79" s="19">
        <v>231008871</v>
      </c>
      <c r="C79" s="19"/>
      <c r="D79" s="20">
        <v>237527844</v>
      </c>
      <c r="E79" s="21">
        <v>237527844</v>
      </c>
      <c r="F79" s="21">
        <v>21029404</v>
      </c>
      <c r="G79" s="21">
        <v>19958365</v>
      </c>
      <c r="H79" s="21">
        <v>18113479</v>
      </c>
      <c r="I79" s="21">
        <v>59101248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59101248</v>
      </c>
      <c r="W79" s="21">
        <v>66621099</v>
      </c>
      <c r="X79" s="21"/>
      <c r="Y79" s="20"/>
      <c r="Z79" s="23">
        <v>237527844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27596737</v>
      </c>
      <c r="C82" s="19"/>
      <c r="D82" s="20">
        <v>21037958</v>
      </c>
      <c r="E82" s="21">
        <v>21037958</v>
      </c>
      <c r="F82" s="21">
        <v>21290776</v>
      </c>
      <c r="G82" s="21">
        <v>127947</v>
      </c>
      <c r="H82" s="21">
        <v>108905</v>
      </c>
      <c r="I82" s="21">
        <v>21527628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21527628</v>
      </c>
      <c r="W82" s="21">
        <v>5846028</v>
      </c>
      <c r="X82" s="21"/>
      <c r="Y82" s="20"/>
      <c r="Z82" s="23">
        <v>21037958</v>
      </c>
    </row>
    <row r="83" spans="1:26" ht="13.5" hidden="1">
      <c r="A83" s="39" t="s">
        <v>107</v>
      </c>
      <c r="B83" s="19"/>
      <c r="C83" s="19"/>
      <c r="D83" s="20">
        <v>6690745</v>
      </c>
      <c r="E83" s="21">
        <v>6690745</v>
      </c>
      <c r="F83" s="21"/>
      <c r="G83" s="21">
        <v>383</v>
      </c>
      <c r="H83" s="21">
        <v>1150</v>
      </c>
      <c r="I83" s="21">
        <v>1533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1533</v>
      </c>
      <c r="W83" s="21">
        <v>1859224</v>
      </c>
      <c r="X83" s="21"/>
      <c r="Y83" s="20"/>
      <c r="Z83" s="23">
        <v>6690745</v>
      </c>
    </row>
    <row r="84" spans="1:26" ht="13.5" hidden="1">
      <c r="A84" s="40" t="s">
        <v>110</v>
      </c>
      <c r="B84" s="28">
        <v>20825629</v>
      </c>
      <c r="C84" s="28"/>
      <c r="D84" s="29">
        <v>23055179</v>
      </c>
      <c r="E84" s="30">
        <v>23055179</v>
      </c>
      <c r="F84" s="30">
        <v>1655305</v>
      </c>
      <c r="G84" s="30">
        <v>1666037</v>
      </c>
      <c r="H84" s="30">
        <v>1656510</v>
      </c>
      <c r="I84" s="30">
        <v>4977852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4977852</v>
      </c>
      <c r="W84" s="30">
        <v>6280692</v>
      </c>
      <c r="X84" s="30"/>
      <c r="Y84" s="29"/>
      <c r="Z84" s="31">
        <v>23055179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21567155</v>
      </c>
      <c r="D5" s="357">
        <f t="shared" si="0"/>
        <v>0</v>
      </c>
      <c r="E5" s="356">
        <f t="shared" si="0"/>
        <v>32775175</v>
      </c>
      <c r="F5" s="358">
        <f t="shared" si="0"/>
        <v>32775175</v>
      </c>
      <c r="G5" s="358">
        <f t="shared" si="0"/>
        <v>807398</v>
      </c>
      <c r="H5" s="356">
        <f t="shared" si="0"/>
        <v>2332950</v>
      </c>
      <c r="I5" s="356">
        <f t="shared" si="0"/>
        <v>1630220</v>
      </c>
      <c r="J5" s="358">
        <f t="shared" si="0"/>
        <v>4770568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4770568</v>
      </c>
      <c r="X5" s="356">
        <f t="shared" si="0"/>
        <v>8193794</v>
      </c>
      <c r="Y5" s="358">
        <f t="shared" si="0"/>
        <v>-3423226</v>
      </c>
      <c r="Z5" s="359">
        <f>+IF(X5&lt;&gt;0,+(Y5/X5)*100,0)</f>
        <v>-41.77827755982149</v>
      </c>
      <c r="AA5" s="360">
        <f>+AA6+AA8+AA11+AA13+AA15</f>
        <v>32775175</v>
      </c>
    </row>
    <row r="6" spans="1:27" ht="13.5">
      <c r="A6" s="361" t="s">
        <v>204</v>
      </c>
      <c r="B6" s="142"/>
      <c r="C6" s="60">
        <f>+C7</f>
        <v>9089243</v>
      </c>
      <c r="D6" s="340">
        <f aca="true" t="shared" si="1" ref="D6:AA6">+D7</f>
        <v>0</v>
      </c>
      <c r="E6" s="60">
        <f t="shared" si="1"/>
        <v>25220468</v>
      </c>
      <c r="F6" s="59">
        <f t="shared" si="1"/>
        <v>25220468</v>
      </c>
      <c r="G6" s="59">
        <f t="shared" si="1"/>
        <v>187681</v>
      </c>
      <c r="H6" s="60">
        <f t="shared" si="1"/>
        <v>1400360</v>
      </c>
      <c r="I6" s="60">
        <f t="shared" si="1"/>
        <v>363874</v>
      </c>
      <c r="J6" s="59">
        <f t="shared" si="1"/>
        <v>1951915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1951915</v>
      </c>
      <c r="X6" s="60">
        <f t="shared" si="1"/>
        <v>6305117</v>
      </c>
      <c r="Y6" s="59">
        <f t="shared" si="1"/>
        <v>-4353202</v>
      </c>
      <c r="Z6" s="61">
        <f>+IF(X6&lt;&gt;0,+(Y6/X6)*100,0)</f>
        <v>-69.04236669993594</v>
      </c>
      <c r="AA6" s="62">
        <f t="shared" si="1"/>
        <v>25220468</v>
      </c>
    </row>
    <row r="7" spans="1:27" ht="13.5">
      <c r="A7" s="291" t="s">
        <v>228</v>
      </c>
      <c r="B7" s="142"/>
      <c r="C7" s="60">
        <v>9089243</v>
      </c>
      <c r="D7" s="340"/>
      <c r="E7" s="60">
        <v>25220468</v>
      </c>
      <c r="F7" s="59">
        <v>25220468</v>
      </c>
      <c r="G7" s="59">
        <v>187681</v>
      </c>
      <c r="H7" s="60">
        <v>1400360</v>
      </c>
      <c r="I7" s="60">
        <v>363874</v>
      </c>
      <c r="J7" s="59">
        <v>1951915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1951915</v>
      </c>
      <c r="X7" s="60">
        <v>6305117</v>
      </c>
      <c r="Y7" s="59">
        <v>-4353202</v>
      </c>
      <c r="Z7" s="61">
        <v>-69.04</v>
      </c>
      <c r="AA7" s="62">
        <v>25220468</v>
      </c>
    </row>
    <row r="8" spans="1:27" ht="13.5">
      <c r="A8" s="361" t="s">
        <v>205</v>
      </c>
      <c r="B8" s="142"/>
      <c r="C8" s="60">
        <f aca="true" t="shared" si="2" ref="C8:Y8">SUM(C9:C10)</f>
        <v>12477912</v>
      </c>
      <c r="D8" s="340">
        <f t="shared" si="2"/>
        <v>0</v>
      </c>
      <c r="E8" s="60">
        <f t="shared" si="2"/>
        <v>7554707</v>
      </c>
      <c r="F8" s="59">
        <f t="shared" si="2"/>
        <v>7554707</v>
      </c>
      <c r="G8" s="59">
        <f t="shared" si="2"/>
        <v>619717</v>
      </c>
      <c r="H8" s="60">
        <f t="shared" si="2"/>
        <v>665696</v>
      </c>
      <c r="I8" s="60">
        <f t="shared" si="2"/>
        <v>1266346</v>
      </c>
      <c r="J8" s="59">
        <f t="shared" si="2"/>
        <v>2551759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2551759</v>
      </c>
      <c r="X8" s="60">
        <f t="shared" si="2"/>
        <v>1888677</v>
      </c>
      <c r="Y8" s="59">
        <f t="shared" si="2"/>
        <v>663082</v>
      </c>
      <c r="Z8" s="61">
        <f>+IF(X8&lt;&gt;0,+(Y8/X8)*100,0)</f>
        <v>35.10827949935325</v>
      </c>
      <c r="AA8" s="62">
        <f>SUM(AA9:AA10)</f>
        <v>7554707</v>
      </c>
    </row>
    <row r="9" spans="1:27" ht="13.5">
      <c r="A9" s="291" t="s">
        <v>229</v>
      </c>
      <c r="B9" s="142"/>
      <c r="C9" s="60">
        <v>11762912</v>
      </c>
      <c r="D9" s="340"/>
      <c r="E9" s="60">
        <v>4198195</v>
      </c>
      <c r="F9" s="59">
        <v>4198195</v>
      </c>
      <c r="G9" s="59">
        <v>619717</v>
      </c>
      <c r="H9" s="60">
        <v>36608</v>
      </c>
      <c r="I9" s="60">
        <v>1266346</v>
      </c>
      <c r="J9" s="59">
        <v>1922671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1922671</v>
      </c>
      <c r="X9" s="60">
        <v>1049549</v>
      </c>
      <c r="Y9" s="59">
        <v>873122</v>
      </c>
      <c r="Z9" s="61">
        <v>83.19</v>
      </c>
      <c r="AA9" s="62">
        <v>4198195</v>
      </c>
    </row>
    <row r="10" spans="1:27" ht="13.5">
      <c r="A10" s="291" t="s">
        <v>230</v>
      </c>
      <c r="B10" s="142"/>
      <c r="C10" s="60">
        <v>715000</v>
      </c>
      <c r="D10" s="340"/>
      <c r="E10" s="60">
        <v>3356512</v>
      </c>
      <c r="F10" s="59">
        <v>3356512</v>
      </c>
      <c r="G10" s="59"/>
      <c r="H10" s="60">
        <v>629088</v>
      </c>
      <c r="I10" s="60"/>
      <c r="J10" s="59">
        <v>629088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629088</v>
      </c>
      <c r="X10" s="60">
        <v>839128</v>
      </c>
      <c r="Y10" s="59">
        <v>-210040</v>
      </c>
      <c r="Z10" s="61">
        <v>-25.03</v>
      </c>
      <c r="AA10" s="62">
        <v>3356512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266894</v>
      </c>
      <c r="I15" s="60">
        <f t="shared" si="5"/>
        <v>0</v>
      </c>
      <c r="J15" s="59">
        <f t="shared" si="5"/>
        <v>266894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266894</v>
      </c>
      <c r="X15" s="60">
        <f t="shared" si="5"/>
        <v>0</v>
      </c>
      <c r="Y15" s="59">
        <f t="shared" si="5"/>
        <v>266894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266894</v>
      </c>
      <c r="I20" s="60"/>
      <c r="J20" s="59">
        <v>266894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266894</v>
      </c>
      <c r="X20" s="60"/>
      <c r="Y20" s="59">
        <v>266894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600000</v>
      </c>
      <c r="F22" s="345">
        <f t="shared" si="6"/>
        <v>600000</v>
      </c>
      <c r="G22" s="345">
        <f t="shared" si="6"/>
        <v>0</v>
      </c>
      <c r="H22" s="343">
        <f t="shared" si="6"/>
        <v>1432</v>
      </c>
      <c r="I22" s="343">
        <f t="shared" si="6"/>
        <v>0</v>
      </c>
      <c r="J22" s="345">
        <f t="shared" si="6"/>
        <v>1432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1432</v>
      </c>
      <c r="X22" s="343">
        <f t="shared" si="6"/>
        <v>150000</v>
      </c>
      <c r="Y22" s="345">
        <f t="shared" si="6"/>
        <v>-148568</v>
      </c>
      <c r="Z22" s="336">
        <f>+IF(X22&lt;&gt;0,+(Y22/X22)*100,0)</f>
        <v>-99.04533333333333</v>
      </c>
      <c r="AA22" s="350">
        <f>SUM(AA23:AA32)</f>
        <v>600000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600000</v>
      </c>
      <c r="F24" s="59">
        <v>600000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150000</v>
      </c>
      <c r="Y24" s="59">
        <v>-150000</v>
      </c>
      <c r="Z24" s="61">
        <v>-100</v>
      </c>
      <c r="AA24" s="62">
        <v>600000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1432</v>
      </c>
      <c r="I25" s="60"/>
      <c r="J25" s="59">
        <v>1432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1432</v>
      </c>
      <c r="X25" s="60"/>
      <c r="Y25" s="59">
        <v>1432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6526291</v>
      </c>
      <c r="D40" s="344">
        <f t="shared" si="9"/>
        <v>0</v>
      </c>
      <c r="E40" s="343">
        <f t="shared" si="9"/>
        <v>11851704</v>
      </c>
      <c r="F40" s="345">
        <f t="shared" si="9"/>
        <v>11851704</v>
      </c>
      <c r="G40" s="345">
        <f t="shared" si="9"/>
        <v>299187</v>
      </c>
      <c r="H40" s="343">
        <f t="shared" si="9"/>
        <v>498603</v>
      </c>
      <c r="I40" s="343">
        <f t="shared" si="9"/>
        <v>117058</v>
      </c>
      <c r="J40" s="345">
        <f t="shared" si="9"/>
        <v>914848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914848</v>
      </c>
      <c r="X40" s="343">
        <f t="shared" si="9"/>
        <v>2962927</v>
      </c>
      <c r="Y40" s="345">
        <f t="shared" si="9"/>
        <v>-2048079</v>
      </c>
      <c r="Z40" s="336">
        <f>+IF(X40&lt;&gt;0,+(Y40/X40)*100,0)</f>
        <v>-69.12350523654482</v>
      </c>
      <c r="AA40" s="350">
        <f>SUM(AA41:AA49)</f>
        <v>11851704</v>
      </c>
    </row>
    <row r="41" spans="1:27" ht="13.5">
      <c r="A41" s="361" t="s">
        <v>247</v>
      </c>
      <c r="B41" s="142"/>
      <c r="C41" s="362">
        <v>135711</v>
      </c>
      <c r="D41" s="363"/>
      <c r="E41" s="362">
        <v>1564721</v>
      </c>
      <c r="F41" s="364">
        <v>1564721</v>
      </c>
      <c r="G41" s="364">
        <v>23740</v>
      </c>
      <c r="H41" s="362">
        <v>463828</v>
      </c>
      <c r="I41" s="362">
        <v>33332</v>
      </c>
      <c r="J41" s="364">
        <v>520900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520900</v>
      </c>
      <c r="X41" s="362">
        <v>391180</v>
      </c>
      <c r="Y41" s="364">
        <v>129720</v>
      </c>
      <c r="Z41" s="365">
        <v>33.16</v>
      </c>
      <c r="AA41" s="366">
        <v>1564721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997374</v>
      </c>
      <c r="F42" s="53">
        <f t="shared" si="10"/>
        <v>997374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249344</v>
      </c>
      <c r="Y42" s="53">
        <f t="shared" si="10"/>
        <v>-249344</v>
      </c>
      <c r="Z42" s="94">
        <f>+IF(X42&lt;&gt;0,+(Y42/X42)*100,0)</f>
        <v>-100</v>
      </c>
      <c r="AA42" s="95">
        <f>+AA62</f>
        <v>997374</v>
      </c>
    </row>
    <row r="43" spans="1:27" ht="13.5">
      <c r="A43" s="361" t="s">
        <v>249</v>
      </c>
      <c r="B43" s="136"/>
      <c r="C43" s="275">
        <v>4256890</v>
      </c>
      <c r="D43" s="369"/>
      <c r="E43" s="305">
        <v>903794</v>
      </c>
      <c r="F43" s="370">
        <v>903794</v>
      </c>
      <c r="G43" s="370"/>
      <c r="H43" s="305"/>
      <c r="I43" s="305">
        <v>21652</v>
      </c>
      <c r="J43" s="370">
        <v>21652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21652</v>
      </c>
      <c r="X43" s="305">
        <v>225949</v>
      </c>
      <c r="Y43" s="370">
        <v>-204297</v>
      </c>
      <c r="Z43" s="371">
        <v>-90.42</v>
      </c>
      <c r="AA43" s="303">
        <v>903794</v>
      </c>
    </row>
    <row r="44" spans="1:27" ht="13.5">
      <c r="A44" s="361" t="s">
        <v>250</v>
      </c>
      <c r="B44" s="136"/>
      <c r="C44" s="60">
        <v>16995</v>
      </c>
      <c r="D44" s="368"/>
      <c r="E44" s="54">
        <v>324535</v>
      </c>
      <c r="F44" s="53">
        <v>324535</v>
      </c>
      <c r="G44" s="53"/>
      <c r="H44" s="54">
        <v>520</v>
      </c>
      <c r="I44" s="54"/>
      <c r="J44" s="53">
        <v>520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520</v>
      </c>
      <c r="X44" s="54">
        <v>81134</v>
      </c>
      <c r="Y44" s="53">
        <v>-80614</v>
      </c>
      <c r="Z44" s="94">
        <v>-99.36</v>
      </c>
      <c r="AA44" s="95">
        <v>324535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>
        <v>373</v>
      </c>
      <c r="H47" s="54">
        <v>2007</v>
      </c>
      <c r="I47" s="54">
        <v>60079</v>
      </c>
      <c r="J47" s="53">
        <v>62459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62459</v>
      </c>
      <c r="X47" s="54"/>
      <c r="Y47" s="53">
        <v>62459</v>
      </c>
      <c r="Z47" s="94"/>
      <c r="AA47" s="95"/>
    </row>
    <row r="48" spans="1:27" ht="13.5">
      <c r="A48" s="361" t="s">
        <v>254</v>
      </c>
      <c r="B48" s="136"/>
      <c r="C48" s="60">
        <v>2116695</v>
      </c>
      <c r="D48" s="368"/>
      <c r="E48" s="54">
        <v>7481067</v>
      </c>
      <c r="F48" s="53">
        <v>7481067</v>
      </c>
      <c r="G48" s="53">
        <v>275074</v>
      </c>
      <c r="H48" s="54">
        <v>32248</v>
      </c>
      <c r="I48" s="54">
        <v>1995</v>
      </c>
      <c r="J48" s="53">
        <v>309317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309317</v>
      </c>
      <c r="X48" s="54">
        <v>1870267</v>
      </c>
      <c r="Y48" s="53">
        <v>-1560950</v>
      </c>
      <c r="Z48" s="94">
        <v>-83.46</v>
      </c>
      <c r="AA48" s="95">
        <v>7481067</v>
      </c>
    </row>
    <row r="49" spans="1:27" ht="13.5">
      <c r="A49" s="361" t="s">
        <v>93</v>
      </c>
      <c r="B49" s="136"/>
      <c r="C49" s="54"/>
      <c r="D49" s="368"/>
      <c r="E49" s="54">
        <v>580213</v>
      </c>
      <c r="F49" s="53">
        <v>580213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145053</v>
      </c>
      <c r="Y49" s="53">
        <v>-145053</v>
      </c>
      <c r="Z49" s="94">
        <v>-100</v>
      </c>
      <c r="AA49" s="95">
        <v>580213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5590</v>
      </c>
      <c r="H57" s="343">
        <f t="shared" si="13"/>
        <v>0</v>
      </c>
      <c r="I57" s="343">
        <f t="shared" si="13"/>
        <v>0</v>
      </c>
      <c r="J57" s="345">
        <f t="shared" si="13"/>
        <v>5590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5590</v>
      </c>
      <c r="X57" s="343">
        <f t="shared" si="13"/>
        <v>0</v>
      </c>
      <c r="Y57" s="345">
        <f t="shared" si="13"/>
        <v>5590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>
        <v>5590</v>
      </c>
      <c r="H58" s="60"/>
      <c r="I58" s="60"/>
      <c r="J58" s="59">
        <v>5590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5590</v>
      </c>
      <c r="X58" s="60"/>
      <c r="Y58" s="59">
        <v>5590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28093446</v>
      </c>
      <c r="D60" s="346">
        <f t="shared" si="14"/>
        <v>0</v>
      </c>
      <c r="E60" s="219">
        <f t="shared" si="14"/>
        <v>45226879</v>
      </c>
      <c r="F60" s="264">
        <f t="shared" si="14"/>
        <v>45226879</v>
      </c>
      <c r="G60" s="264">
        <f t="shared" si="14"/>
        <v>1112175</v>
      </c>
      <c r="H60" s="219">
        <f t="shared" si="14"/>
        <v>2832985</v>
      </c>
      <c r="I60" s="219">
        <f t="shared" si="14"/>
        <v>1747278</v>
      </c>
      <c r="J60" s="264">
        <f t="shared" si="14"/>
        <v>5692438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5692438</v>
      </c>
      <c r="X60" s="219">
        <f t="shared" si="14"/>
        <v>11306721</v>
      </c>
      <c r="Y60" s="264">
        <f t="shared" si="14"/>
        <v>-5614283</v>
      </c>
      <c r="Z60" s="337">
        <f>+IF(X60&lt;&gt;0,+(Y60/X60)*100,0)</f>
        <v>-49.65438697921351</v>
      </c>
      <c r="AA60" s="232">
        <f>+AA57+AA54+AA51+AA40+AA37+AA34+AA22+AA5</f>
        <v>45226879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997374</v>
      </c>
      <c r="F62" s="349">
        <f t="shared" si="15"/>
        <v>997374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249344</v>
      </c>
      <c r="Y62" s="349">
        <f t="shared" si="15"/>
        <v>-249344</v>
      </c>
      <c r="Z62" s="338">
        <f>+IF(X62&lt;&gt;0,+(Y62/X62)*100,0)</f>
        <v>-100</v>
      </c>
      <c r="AA62" s="351">
        <f>SUM(AA63:AA66)</f>
        <v>997374</v>
      </c>
    </row>
    <row r="63" spans="1:27" ht="13.5">
      <c r="A63" s="361" t="s">
        <v>258</v>
      </c>
      <c r="B63" s="136"/>
      <c r="C63" s="60"/>
      <c r="D63" s="340"/>
      <c r="E63" s="60">
        <v>923454</v>
      </c>
      <c r="F63" s="59">
        <v>923454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230864</v>
      </c>
      <c r="Y63" s="59">
        <v>-230864</v>
      </c>
      <c r="Z63" s="61">
        <v>-100</v>
      </c>
      <c r="AA63" s="62">
        <v>923454</v>
      </c>
    </row>
    <row r="64" spans="1:27" ht="13.5">
      <c r="A64" s="361" t="s">
        <v>259</v>
      </c>
      <c r="B64" s="136"/>
      <c r="C64" s="60"/>
      <c r="D64" s="340"/>
      <c r="E64" s="60">
        <v>73920</v>
      </c>
      <c r="F64" s="59">
        <v>73920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18480</v>
      </c>
      <c r="Y64" s="59">
        <v>-18480</v>
      </c>
      <c r="Z64" s="61">
        <v>-100</v>
      </c>
      <c r="AA64" s="62">
        <v>73920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492695666</v>
      </c>
      <c r="D5" s="153">
        <f>SUM(D6:D8)</f>
        <v>0</v>
      </c>
      <c r="E5" s="154">
        <f t="shared" si="0"/>
        <v>416175920</v>
      </c>
      <c r="F5" s="100">
        <f t="shared" si="0"/>
        <v>416175920</v>
      </c>
      <c r="G5" s="100">
        <f t="shared" si="0"/>
        <v>159414260</v>
      </c>
      <c r="H5" s="100">
        <f t="shared" si="0"/>
        <v>7878255</v>
      </c>
      <c r="I5" s="100">
        <f t="shared" si="0"/>
        <v>-478908</v>
      </c>
      <c r="J5" s="100">
        <f t="shared" si="0"/>
        <v>166813607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166813607</v>
      </c>
      <c r="X5" s="100">
        <f t="shared" si="0"/>
        <v>104043981</v>
      </c>
      <c r="Y5" s="100">
        <f t="shared" si="0"/>
        <v>62769626</v>
      </c>
      <c r="Z5" s="137">
        <f>+IF(X5&lt;&gt;0,+(Y5/X5)*100,0)</f>
        <v>60.32989645023291</v>
      </c>
      <c r="AA5" s="153">
        <f>SUM(AA6:AA8)</f>
        <v>416175920</v>
      </c>
    </row>
    <row r="6" spans="1:27" ht="13.5">
      <c r="A6" s="138" t="s">
        <v>75</v>
      </c>
      <c r="B6" s="136"/>
      <c r="C6" s="155">
        <v>1984740</v>
      </c>
      <c r="D6" s="155"/>
      <c r="E6" s="156">
        <v>2195018</v>
      </c>
      <c r="F6" s="60">
        <v>2195018</v>
      </c>
      <c r="G6" s="60">
        <v>95131</v>
      </c>
      <c r="H6" s="60">
        <v>46982</v>
      </c>
      <c r="I6" s="60">
        <v>45521</v>
      </c>
      <c r="J6" s="60">
        <v>187634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187634</v>
      </c>
      <c r="X6" s="60">
        <v>548755</v>
      </c>
      <c r="Y6" s="60">
        <v>-361121</v>
      </c>
      <c r="Z6" s="140">
        <v>-65.81</v>
      </c>
      <c r="AA6" s="155">
        <v>2195018</v>
      </c>
    </row>
    <row r="7" spans="1:27" ht="13.5">
      <c r="A7" s="138" t="s">
        <v>76</v>
      </c>
      <c r="B7" s="136"/>
      <c r="C7" s="157">
        <v>355686135</v>
      </c>
      <c r="D7" s="157"/>
      <c r="E7" s="158">
        <v>412069691</v>
      </c>
      <c r="F7" s="159">
        <v>412069691</v>
      </c>
      <c r="G7" s="159">
        <v>158910645</v>
      </c>
      <c r="H7" s="159">
        <v>7967697</v>
      </c>
      <c r="I7" s="159">
        <v>-979804</v>
      </c>
      <c r="J7" s="159">
        <v>165898538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165898538</v>
      </c>
      <c r="X7" s="159">
        <v>103017423</v>
      </c>
      <c r="Y7" s="159">
        <v>62881115</v>
      </c>
      <c r="Z7" s="141">
        <v>61.04</v>
      </c>
      <c r="AA7" s="157">
        <v>412069691</v>
      </c>
    </row>
    <row r="8" spans="1:27" ht="13.5">
      <c r="A8" s="138" t="s">
        <v>77</v>
      </c>
      <c r="B8" s="136"/>
      <c r="C8" s="155">
        <v>135024791</v>
      </c>
      <c r="D8" s="155"/>
      <c r="E8" s="156">
        <v>1911211</v>
      </c>
      <c r="F8" s="60">
        <v>1911211</v>
      </c>
      <c r="G8" s="60">
        <v>408484</v>
      </c>
      <c r="H8" s="60">
        <v>-136424</v>
      </c>
      <c r="I8" s="60">
        <v>455375</v>
      </c>
      <c r="J8" s="60">
        <v>727435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727435</v>
      </c>
      <c r="X8" s="60">
        <v>477803</v>
      </c>
      <c r="Y8" s="60">
        <v>249632</v>
      </c>
      <c r="Z8" s="140">
        <v>52.25</v>
      </c>
      <c r="AA8" s="155">
        <v>1911211</v>
      </c>
    </row>
    <row r="9" spans="1:27" ht="13.5">
      <c r="A9" s="135" t="s">
        <v>78</v>
      </c>
      <c r="B9" s="136"/>
      <c r="C9" s="153">
        <f aca="true" t="shared" si="1" ref="C9:Y9">SUM(C10:C14)</f>
        <v>63349329</v>
      </c>
      <c r="D9" s="153">
        <f>SUM(D10:D14)</f>
        <v>0</v>
      </c>
      <c r="E9" s="154">
        <f t="shared" si="1"/>
        <v>85855058</v>
      </c>
      <c r="F9" s="100">
        <f t="shared" si="1"/>
        <v>85855058</v>
      </c>
      <c r="G9" s="100">
        <f t="shared" si="1"/>
        <v>3255299</v>
      </c>
      <c r="H9" s="100">
        <f t="shared" si="1"/>
        <v>164860</v>
      </c>
      <c r="I9" s="100">
        <f t="shared" si="1"/>
        <v>182946</v>
      </c>
      <c r="J9" s="100">
        <f t="shared" si="1"/>
        <v>3603105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3603105</v>
      </c>
      <c r="X9" s="100">
        <f t="shared" si="1"/>
        <v>21463766</v>
      </c>
      <c r="Y9" s="100">
        <f t="shared" si="1"/>
        <v>-17860661</v>
      </c>
      <c r="Z9" s="137">
        <f>+IF(X9&lt;&gt;0,+(Y9/X9)*100,0)</f>
        <v>-83.21308105949348</v>
      </c>
      <c r="AA9" s="153">
        <f>SUM(AA10:AA14)</f>
        <v>85855058</v>
      </c>
    </row>
    <row r="10" spans="1:27" ht="13.5">
      <c r="A10" s="138" t="s">
        <v>79</v>
      </c>
      <c r="B10" s="136"/>
      <c r="C10" s="155">
        <v>1112948</v>
      </c>
      <c r="D10" s="155"/>
      <c r="E10" s="156">
        <v>7805571</v>
      </c>
      <c r="F10" s="60">
        <v>7805571</v>
      </c>
      <c r="G10" s="60">
        <v>38596</v>
      </c>
      <c r="H10" s="60">
        <v>44054</v>
      </c>
      <c r="I10" s="60">
        <v>40588</v>
      </c>
      <c r="J10" s="60">
        <v>123238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123238</v>
      </c>
      <c r="X10" s="60">
        <v>1951393</v>
      </c>
      <c r="Y10" s="60">
        <v>-1828155</v>
      </c>
      <c r="Z10" s="140">
        <v>-93.68</v>
      </c>
      <c r="AA10" s="155">
        <v>7805571</v>
      </c>
    </row>
    <row r="11" spans="1:27" ht="13.5">
      <c r="A11" s="138" t="s">
        <v>80</v>
      </c>
      <c r="B11" s="136"/>
      <c r="C11" s="155">
        <v>26931</v>
      </c>
      <c r="D11" s="155"/>
      <c r="E11" s="156">
        <v>626966</v>
      </c>
      <c r="F11" s="60">
        <v>626966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156742</v>
      </c>
      <c r="Y11" s="60">
        <v>-156742</v>
      </c>
      <c r="Z11" s="140">
        <v>-100</v>
      </c>
      <c r="AA11" s="155">
        <v>626966</v>
      </c>
    </row>
    <row r="12" spans="1:27" ht="13.5">
      <c r="A12" s="138" t="s">
        <v>81</v>
      </c>
      <c r="B12" s="136"/>
      <c r="C12" s="155">
        <v>6857399</v>
      </c>
      <c r="D12" s="155"/>
      <c r="E12" s="156">
        <v>11952047</v>
      </c>
      <c r="F12" s="60">
        <v>11952047</v>
      </c>
      <c r="G12" s="60">
        <v>3216703</v>
      </c>
      <c r="H12" s="60">
        <v>120806</v>
      </c>
      <c r="I12" s="60">
        <v>142358</v>
      </c>
      <c r="J12" s="60">
        <v>3479867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3479867</v>
      </c>
      <c r="X12" s="60">
        <v>2988012</v>
      </c>
      <c r="Y12" s="60">
        <v>491855</v>
      </c>
      <c r="Z12" s="140">
        <v>16.46</v>
      </c>
      <c r="AA12" s="155">
        <v>11952047</v>
      </c>
    </row>
    <row r="13" spans="1:27" ht="13.5">
      <c r="A13" s="138" t="s">
        <v>82</v>
      </c>
      <c r="B13" s="136"/>
      <c r="C13" s="155">
        <v>49424859</v>
      </c>
      <c r="D13" s="155"/>
      <c r="E13" s="156">
        <v>65470474</v>
      </c>
      <c r="F13" s="60">
        <v>65470474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16367619</v>
      </c>
      <c r="Y13" s="60">
        <v>-16367619</v>
      </c>
      <c r="Z13" s="140">
        <v>-100</v>
      </c>
      <c r="AA13" s="155">
        <v>65470474</v>
      </c>
    </row>
    <row r="14" spans="1:27" ht="13.5">
      <c r="A14" s="138" t="s">
        <v>83</v>
      </c>
      <c r="B14" s="136"/>
      <c r="C14" s="157">
        <v>5927192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49391193</v>
      </c>
      <c r="D15" s="153">
        <f>SUM(D16:D18)</f>
        <v>0</v>
      </c>
      <c r="E15" s="154">
        <f t="shared" si="2"/>
        <v>90350972</v>
      </c>
      <c r="F15" s="100">
        <f t="shared" si="2"/>
        <v>90350972</v>
      </c>
      <c r="G15" s="100">
        <f t="shared" si="2"/>
        <v>2505784</v>
      </c>
      <c r="H15" s="100">
        <f t="shared" si="2"/>
        <v>1871310</v>
      </c>
      <c r="I15" s="100">
        <f t="shared" si="2"/>
        <v>1673376</v>
      </c>
      <c r="J15" s="100">
        <f t="shared" si="2"/>
        <v>6050470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6050470</v>
      </c>
      <c r="X15" s="100">
        <f t="shared" si="2"/>
        <v>22587743</v>
      </c>
      <c r="Y15" s="100">
        <f t="shared" si="2"/>
        <v>-16537273</v>
      </c>
      <c r="Z15" s="137">
        <f>+IF(X15&lt;&gt;0,+(Y15/X15)*100,0)</f>
        <v>-73.2134813115237</v>
      </c>
      <c r="AA15" s="153">
        <f>SUM(AA16:AA18)</f>
        <v>90350972</v>
      </c>
    </row>
    <row r="16" spans="1:27" ht="13.5">
      <c r="A16" s="138" t="s">
        <v>85</v>
      </c>
      <c r="B16" s="136"/>
      <c r="C16" s="155">
        <v>6867539</v>
      </c>
      <c r="D16" s="155"/>
      <c r="E16" s="156">
        <v>3544389</v>
      </c>
      <c r="F16" s="60">
        <v>3544389</v>
      </c>
      <c r="G16" s="60">
        <v>1389226</v>
      </c>
      <c r="H16" s="60">
        <v>62561</v>
      </c>
      <c r="I16" s="60">
        <v>200261</v>
      </c>
      <c r="J16" s="60">
        <v>1652048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1652048</v>
      </c>
      <c r="X16" s="60">
        <v>886097</v>
      </c>
      <c r="Y16" s="60">
        <v>765951</v>
      </c>
      <c r="Z16" s="140">
        <v>86.44</v>
      </c>
      <c r="AA16" s="155">
        <v>3544389</v>
      </c>
    </row>
    <row r="17" spans="1:27" ht="13.5">
      <c r="A17" s="138" t="s">
        <v>86</v>
      </c>
      <c r="B17" s="136"/>
      <c r="C17" s="155">
        <v>42523654</v>
      </c>
      <c r="D17" s="155"/>
      <c r="E17" s="156">
        <v>86806583</v>
      </c>
      <c r="F17" s="60">
        <v>86806583</v>
      </c>
      <c r="G17" s="60">
        <v>1116558</v>
      </c>
      <c r="H17" s="60">
        <v>1808749</v>
      </c>
      <c r="I17" s="60">
        <v>1473115</v>
      </c>
      <c r="J17" s="60">
        <v>4398422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4398422</v>
      </c>
      <c r="X17" s="60">
        <v>21701646</v>
      </c>
      <c r="Y17" s="60">
        <v>-17303224</v>
      </c>
      <c r="Z17" s="140">
        <v>-79.73</v>
      </c>
      <c r="AA17" s="155">
        <v>86806583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280530785</v>
      </c>
      <c r="D19" s="153">
        <f>SUM(D20:D23)</f>
        <v>0</v>
      </c>
      <c r="E19" s="154">
        <f t="shared" si="3"/>
        <v>330324622</v>
      </c>
      <c r="F19" s="100">
        <f t="shared" si="3"/>
        <v>330324622</v>
      </c>
      <c r="G19" s="100">
        <f t="shared" si="3"/>
        <v>42705623</v>
      </c>
      <c r="H19" s="100">
        <f t="shared" si="3"/>
        <v>20303522</v>
      </c>
      <c r="I19" s="100">
        <f t="shared" si="3"/>
        <v>18634458</v>
      </c>
      <c r="J19" s="100">
        <f t="shared" si="3"/>
        <v>81643603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81643603</v>
      </c>
      <c r="X19" s="100">
        <f t="shared" si="3"/>
        <v>82581156</v>
      </c>
      <c r="Y19" s="100">
        <f t="shared" si="3"/>
        <v>-937553</v>
      </c>
      <c r="Z19" s="137">
        <f>+IF(X19&lt;&gt;0,+(Y19/X19)*100,0)</f>
        <v>-1.1353110629742214</v>
      </c>
      <c r="AA19" s="153">
        <f>SUM(AA20:AA23)</f>
        <v>330324622</v>
      </c>
    </row>
    <row r="20" spans="1:27" ht="13.5">
      <c r="A20" s="138" t="s">
        <v>89</v>
      </c>
      <c r="B20" s="136"/>
      <c r="C20" s="155">
        <v>251744064</v>
      </c>
      <c r="D20" s="155"/>
      <c r="E20" s="156">
        <v>308301722</v>
      </c>
      <c r="F20" s="60">
        <v>308301722</v>
      </c>
      <c r="G20" s="60">
        <v>21331088</v>
      </c>
      <c r="H20" s="60">
        <v>20091816</v>
      </c>
      <c r="I20" s="60">
        <v>18439732</v>
      </c>
      <c r="J20" s="60">
        <v>59862636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59862636</v>
      </c>
      <c r="X20" s="60">
        <v>77075431</v>
      </c>
      <c r="Y20" s="60">
        <v>-17212795</v>
      </c>
      <c r="Z20" s="140">
        <v>-22.33</v>
      </c>
      <c r="AA20" s="155">
        <v>308301722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28786721</v>
      </c>
      <c r="D23" s="155"/>
      <c r="E23" s="156">
        <v>22022900</v>
      </c>
      <c r="F23" s="60">
        <v>22022900</v>
      </c>
      <c r="G23" s="60">
        <v>21374535</v>
      </c>
      <c r="H23" s="60">
        <v>211706</v>
      </c>
      <c r="I23" s="60">
        <v>194726</v>
      </c>
      <c r="J23" s="60">
        <v>21780967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21780967</v>
      </c>
      <c r="X23" s="60">
        <v>5505725</v>
      </c>
      <c r="Y23" s="60">
        <v>16275242</v>
      </c>
      <c r="Z23" s="140">
        <v>295.61</v>
      </c>
      <c r="AA23" s="155">
        <v>22022900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885966973</v>
      </c>
      <c r="D25" s="168">
        <f>+D5+D9+D15+D19+D24</f>
        <v>0</v>
      </c>
      <c r="E25" s="169">
        <f t="shared" si="4"/>
        <v>922706572</v>
      </c>
      <c r="F25" s="73">
        <f t="shared" si="4"/>
        <v>922706572</v>
      </c>
      <c r="G25" s="73">
        <f t="shared" si="4"/>
        <v>207880966</v>
      </c>
      <c r="H25" s="73">
        <f t="shared" si="4"/>
        <v>30217947</v>
      </c>
      <c r="I25" s="73">
        <f t="shared" si="4"/>
        <v>20011872</v>
      </c>
      <c r="J25" s="73">
        <f t="shared" si="4"/>
        <v>258110785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258110785</v>
      </c>
      <c r="X25" s="73">
        <f t="shared" si="4"/>
        <v>230676646</v>
      </c>
      <c r="Y25" s="73">
        <f t="shared" si="4"/>
        <v>27434139</v>
      </c>
      <c r="Z25" s="170">
        <f>+IF(X25&lt;&gt;0,+(Y25/X25)*100,0)</f>
        <v>11.892898338742103</v>
      </c>
      <c r="AA25" s="168">
        <f>+AA5+AA9+AA15+AA19+AA24</f>
        <v>922706572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334548642</v>
      </c>
      <c r="D28" s="153">
        <f>SUM(D29:D31)</f>
        <v>0</v>
      </c>
      <c r="E28" s="154">
        <f t="shared" si="5"/>
        <v>450061412</v>
      </c>
      <c r="F28" s="100">
        <f t="shared" si="5"/>
        <v>450061412</v>
      </c>
      <c r="G28" s="100">
        <f t="shared" si="5"/>
        <v>16577989</v>
      </c>
      <c r="H28" s="100">
        <f t="shared" si="5"/>
        <v>16452039</v>
      </c>
      <c r="I28" s="100">
        <f t="shared" si="5"/>
        <v>17070804</v>
      </c>
      <c r="J28" s="100">
        <f t="shared" si="5"/>
        <v>50100832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50100832</v>
      </c>
      <c r="X28" s="100">
        <f t="shared" si="5"/>
        <v>112515353</v>
      </c>
      <c r="Y28" s="100">
        <f t="shared" si="5"/>
        <v>-62414521</v>
      </c>
      <c r="Z28" s="137">
        <f>+IF(X28&lt;&gt;0,+(Y28/X28)*100,0)</f>
        <v>-55.47200389621495</v>
      </c>
      <c r="AA28" s="153">
        <f>SUM(AA29:AA31)</f>
        <v>450061412</v>
      </c>
    </row>
    <row r="29" spans="1:27" ht="13.5">
      <c r="A29" s="138" t="s">
        <v>75</v>
      </c>
      <c r="B29" s="136"/>
      <c r="C29" s="155">
        <v>51012456</v>
      </c>
      <c r="D29" s="155"/>
      <c r="E29" s="156">
        <v>80908859</v>
      </c>
      <c r="F29" s="60">
        <v>80908859</v>
      </c>
      <c r="G29" s="60">
        <v>6131680</v>
      </c>
      <c r="H29" s="60">
        <v>6762345</v>
      </c>
      <c r="I29" s="60">
        <v>6049554</v>
      </c>
      <c r="J29" s="60">
        <v>18943579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18943579</v>
      </c>
      <c r="X29" s="60">
        <v>20227215</v>
      </c>
      <c r="Y29" s="60">
        <v>-1283636</v>
      </c>
      <c r="Z29" s="140">
        <v>-6.35</v>
      </c>
      <c r="AA29" s="155">
        <v>80908859</v>
      </c>
    </row>
    <row r="30" spans="1:27" ht="13.5">
      <c r="A30" s="138" t="s">
        <v>76</v>
      </c>
      <c r="B30" s="136"/>
      <c r="C30" s="157">
        <v>232820020</v>
      </c>
      <c r="D30" s="157"/>
      <c r="E30" s="158">
        <v>314103285</v>
      </c>
      <c r="F30" s="159">
        <v>314103285</v>
      </c>
      <c r="G30" s="159">
        <v>7314115</v>
      </c>
      <c r="H30" s="159">
        <v>5338036</v>
      </c>
      <c r="I30" s="159">
        <v>7837073</v>
      </c>
      <c r="J30" s="159">
        <v>20489224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20489224</v>
      </c>
      <c r="X30" s="159">
        <v>78525821</v>
      </c>
      <c r="Y30" s="159">
        <v>-58036597</v>
      </c>
      <c r="Z30" s="141">
        <v>-73.91</v>
      </c>
      <c r="AA30" s="157">
        <v>314103285</v>
      </c>
    </row>
    <row r="31" spans="1:27" ht="13.5">
      <c r="A31" s="138" t="s">
        <v>77</v>
      </c>
      <c r="B31" s="136"/>
      <c r="C31" s="155">
        <v>50716166</v>
      </c>
      <c r="D31" s="155"/>
      <c r="E31" s="156">
        <v>55049268</v>
      </c>
      <c r="F31" s="60">
        <v>55049268</v>
      </c>
      <c r="G31" s="60">
        <v>3132194</v>
      </c>
      <c r="H31" s="60">
        <v>4351658</v>
      </c>
      <c r="I31" s="60">
        <v>3184177</v>
      </c>
      <c r="J31" s="60">
        <v>10668029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10668029</v>
      </c>
      <c r="X31" s="60">
        <v>13762317</v>
      </c>
      <c r="Y31" s="60">
        <v>-3094288</v>
      </c>
      <c r="Z31" s="140">
        <v>-22.48</v>
      </c>
      <c r="AA31" s="155">
        <v>55049268</v>
      </c>
    </row>
    <row r="32" spans="1:27" ht="13.5">
      <c r="A32" s="135" t="s">
        <v>78</v>
      </c>
      <c r="B32" s="136"/>
      <c r="C32" s="153">
        <f aca="true" t="shared" si="6" ref="C32:Y32">SUM(C33:C37)</f>
        <v>103410882</v>
      </c>
      <c r="D32" s="153">
        <f>SUM(D33:D37)</f>
        <v>0</v>
      </c>
      <c r="E32" s="154">
        <f t="shared" si="6"/>
        <v>120694027</v>
      </c>
      <c r="F32" s="100">
        <f t="shared" si="6"/>
        <v>120694027</v>
      </c>
      <c r="G32" s="100">
        <f t="shared" si="6"/>
        <v>8316957</v>
      </c>
      <c r="H32" s="100">
        <f t="shared" si="6"/>
        <v>7834266</v>
      </c>
      <c r="I32" s="100">
        <f t="shared" si="6"/>
        <v>7432598</v>
      </c>
      <c r="J32" s="100">
        <f t="shared" si="6"/>
        <v>23583821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23583821</v>
      </c>
      <c r="X32" s="100">
        <f t="shared" si="6"/>
        <v>30173507</v>
      </c>
      <c r="Y32" s="100">
        <f t="shared" si="6"/>
        <v>-6589686</v>
      </c>
      <c r="Z32" s="137">
        <f>+IF(X32&lt;&gt;0,+(Y32/X32)*100,0)</f>
        <v>-21.839310889516423</v>
      </c>
      <c r="AA32" s="153">
        <f>SUM(AA33:AA37)</f>
        <v>120694027</v>
      </c>
    </row>
    <row r="33" spans="1:27" ht="13.5">
      <c r="A33" s="138" t="s">
        <v>79</v>
      </c>
      <c r="B33" s="136"/>
      <c r="C33" s="155">
        <v>16915593</v>
      </c>
      <c r="D33" s="155"/>
      <c r="E33" s="156">
        <v>23742036</v>
      </c>
      <c r="F33" s="60">
        <v>23742036</v>
      </c>
      <c r="G33" s="60">
        <v>832953</v>
      </c>
      <c r="H33" s="60">
        <v>527258</v>
      </c>
      <c r="I33" s="60">
        <v>1112514</v>
      </c>
      <c r="J33" s="60">
        <v>2472725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2472725</v>
      </c>
      <c r="X33" s="60">
        <v>5935509</v>
      </c>
      <c r="Y33" s="60">
        <v>-3462784</v>
      </c>
      <c r="Z33" s="140">
        <v>-58.34</v>
      </c>
      <c r="AA33" s="155">
        <v>23742036</v>
      </c>
    </row>
    <row r="34" spans="1:27" ht="13.5">
      <c r="A34" s="138" t="s">
        <v>80</v>
      </c>
      <c r="B34" s="136"/>
      <c r="C34" s="155">
        <v>9269285</v>
      </c>
      <c r="D34" s="155"/>
      <c r="E34" s="156">
        <v>16051437</v>
      </c>
      <c r="F34" s="60">
        <v>16051437</v>
      </c>
      <c r="G34" s="60">
        <v>925823</v>
      </c>
      <c r="H34" s="60">
        <v>856045</v>
      </c>
      <c r="I34" s="60">
        <v>854719</v>
      </c>
      <c r="J34" s="60">
        <v>2636587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2636587</v>
      </c>
      <c r="X34" s="60">
        <v>4012859</v>
      </c>
      <c r="Y34" s="60">
        <v>-1376272</v>
      </c>
      <c r="Z34" s="140">
        <v>-34.3</v>
      </c>
      <c r="AA34" s="155">
        <v>16051437</v>
      </c>
    </row>
    <row r="35" spans="1:27" ht="13.5">
      <c r="A35" s="138" t="s">
        <v>81</v>
      </c>
      <c r="B35" s="136"/>
      <c r="C35" s="155">
        <v>69142133</v>
      </c>
      <c r="D35" s="155"/>
      <c r="E35" s="156">
        <v>72555115</v>
      </c>
      <c r="F35" s="60">
        <v>72555115</v>
      </c>
      <c r="G35" s="60">
        <v>5925412</v>
      </c>
      <c r="H35" s="60">
        <v>5797530</v>
      </c>
      <c r="I35" s="60">
        <v>4843969</v>
      </c>
      <c r="J35" s="60">
        <v>16566911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16566911</v>
      </c>
      <c r="X35" s="60">
        <v>18138779</v>
      </c>
      <c r="Y35" s="60">
        <v>-1571868</v>
      </c>
      <c r="Z35" s="140">
        <v>-8.67</v>
      </c>
      <c r="AA35" s="155">
        <v>72555115</v>
      </c>
    </row>
    <row r="36" spans="1:27" ht="13.5">
      <c r="A36" s="138" t="s">
        <v>82</v>
      </c>
      <c r="B36" s="136"/>
      <c r="C36" s="155">
        <v>3935915</v>
      </c>
      <c r="D36" s="155"/>
      <c r="E36" s="156">
        <v>8345439</v>
      </c>
      <c r="F36" s="60">
        <v>8345439</v>
      </c>
      <c r="G36" s="60">
        <v>390633</v>
      </c>
      <c r="H36" s="60">
        <v>422130</v>
      </c>
      <c r="I36" s="60">
        <v>398058</v>
      </c>
      <c r="J36" s="60">
        <v>1210821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1210821</v>
      </c>
      <c r="X36" s="60">
        <v>2086360</v>
      </c>
      <c r="Y36" s="60">
        <v>-875539</v>
      </c>
      <c r="Z36" s="140">
        <v>-41.96</v>
      </c>
      <c r="AA36" s="155">
        <v>8345439</v>
      </c>
    </row>
    <row r="37" spans="1:27" ht="13.5">
      <c r="A37" s="138" t="s">
        <v>83</v>
      </c>
      <c r="B37" s="136"/>
      <c r="C37" s="157">
        <v>4147956</v>
      </c>
      <c r="D37" s="157"/>
      <c r="E37" s="158"/>
      <c r="F37" s="159"/>
      <c r="G37" s="159">
        <v>242136</v>
      </c>
      <c r="H37" s="159">
        <v>231303</v>
      </c>
      <c r="I37" s="159">
        <v>223338</v>
      </c>
      <c r="J37" s="159">
        <v>696777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696777</v>
      </c>
      <c r="X37" s="159"/>
      <c r="Y37" s="159">
        <v>696777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71282330</v>
      </c>
      <c r="D38" s="153">
        <f>SUM(D39:D41)</f>
        <v>0</v>
      </c>
      <c r="E38" s="154">
        <f t="shared" si="7"/>
        <v>90119463</v>
      </c>
      <c r="F38" s="100">
        <f t="shared" si="7"/>
        <v>90119463</v>
      </c>
      <c r="G38" s="100">
        <f t="shared" si="7"/>
        <v>4440409</v>
      </c>
      <c r="H38" s="100">
        <f t="shared" si="7"/>
        <v>4947363</v>
      </c>
      <c r="I38" s="100">
        <f t="shared" si="7"/>
        <v>4595055</v>
      </c>
      <c r="J38" s="100">
        <f t="shared" si="7"/>
        <v>13982827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13982827</v>
      </c>
      <c r="X38" s="100">
        <f t="shared" si="7"/>
        <v>22529866</v>
      </c>
      <c r="Y38" s="100">
        <f t="shared" si="7"/>
        <v>-8547039</v>
      </c>
      <c r="Z38" s="137">
        <f>+IF(X38&lt;&gt;0,+(Y38/X38)*100,0)</f>
        <v>-37.93648395423213</v>
      </c>
      <c r="AA38" s="153">
        <f>SUM(AA39:AA41)</f>
        <v>90119463</v>
      </c>
    </row>
    <row r="39" spans="1:27" ht="13.5">
      <c r="A39" s="138" t="s">
        <v>85</v>
      </c>
      <c r="B39" s="136"/>
      <c r="C39" s="155">
        <v>22752517</v>
      </c>
      <c r="D39" s="155"/>
      <c r="E39" s="156">
        <v>20263043</v>
      </c>
      <c r="F39" s="60">
        <v>20263043</v>
      </c>
      <c r="G39" s="60">
        <v>1578137</v>
      </c>
      <c r="H39" s="60">
        <v>1295938</v>
      </c>
      <c r="I39" s="60">
        <v>1143343</v>
      </c>
      <c r="J39" s="60">
        <v>4017418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4017418</v>
      </c>
      <c r="X39" s="60">
        <v>5065761</v>
      </c>
      <c r="Y39" s="60">
        <v>-1048343</v>
      </c>
      <c r="Z39" s="140">
        <v>-20.69</v>
      </c>
      <c r="AA39" s="155">
        <v>20263043</v>
      </c>
    </row>
    <row r="40" spans="1:27" ht="13.5">
      <c r="A40" s="138" t="s">
        <v>86</v>
      </c>
      <c r="B40" s="136"/>
      <c r="C40" s="155">
        <v>45679575</v>
      </c>
      <c r="D40" s="155"/>
      <c r="E40" s="156">
        <v>64647123</v>
      </c>
      <c r="F40" s="60">
        <v>64647123</v>
      </c>
      <c r="G40" s="60">
        <v>2611013</v>
      </c>
      <c r="H40" s="60">
        <v>3344994</v>
      </c>
      <c r="I40" s="60">
        <v>3193854</v>
      </c>
      <c r="J40" s="60">
        <v>9149861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9149861</v>
      </c>
      <c r="X40" s="60">
        <v>16161781</v>
      </c>
      <c r="Y40" s="60">
        <v>-7011920</v>
      </c>
      <c r="Z40" s="140">
        <v>-43.39</v>
      </c>
      <c r="AA40" s="155">
        <v>64647123</v>
      </c>
    </row>
    <row r="41" spans="1:27" ht="13.5">
      <c r="A41" s="138" t="s">
        <v>87</v>
      </c>
      <c r="B41" s="136"/>
      <c r="C41" s="155">
        <v>2850238</v>
      </c>
      <c r="D41" s="155"/>
      <c r="E41" s="156">
        <v>5209297</v>
      </c>
      <c r="F41" s="60">
        <v>5209297</v>
      </c>
      <c r="G41" s="60">
        <v>251259</v>
      </c>
      <c r="H41" s="60">
        <v>306431</v>
      </c>
      <c r="I41" s="60">
        <v>257858</v>
      </c>
      <c r="J41" s="60">
        <v>815548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815548</v>
      </c>
      <c r="X41" s="60">
        <v>1302324</v>
      </c>
      <c r="Y41" s="60">
        <v>-486776</v>
      </c>
      <c r="Z41" s="140">
        <v>-37.38</v>
      </c>
      <c r="AA41" s="155">
        <v>5209297</v>
      </c>
    </row>
    <row r="42" spans="1:27" ht="13.5">
      <c r="A42" s="135" t="s">
        <v>88</v>
      </c>
      <c r="B42" s="142"/>
      <c r="C42" s="153">
        <f aca="true" t="shared" si="8" ref="C42:Y42">SUM(C43:C46)</f>
        <v>241397294</v>
      </c>
      <c r="D42" s="153">
        <f>SUM(D43:D46)</f>
        <v>0</v>
      </c>
      <c r="E42" s="154">
        <f t="shared" si="8"/>
        <v>261831670</v>
      </c>
      <c r="F42" s="100">
        <f t="shared" si="8"/>
        <v>261831670</v>
      </c>
      <c r="G42" s="100">
        <f t="shared" si="8"/>
        <v>27686152</v>
      </c>
      <c r="H42" s="100">
        <f t="shared" si="8"/>
        <v>7358939</v>
      </c>
      <c r="I42" s="100">
        <f t="shared" si="8"/>
        <v>21367550</v>
      </c>
      <c r="J42" s="100">
        <f t="shared" si="8"/>
        <v>56412641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56412641</v>
      </c>
      <c r="X42" s="100">
        <f t="shared" si="8"/>
        <v>65457918</v>
      </c>
      <c r="Y42" s="100">
        <f t="shared" si="8"/>
        <v>-9045277</v>
      </c>
      <c r="Z42" s="137">
        <f>+IF(X42&lt;&gt;0,+(Y42/X42)*100,0)</f>
        <v>-13.818461198231205</v>
      </c>
      <c r="AA42" s="153">
        <f>SUM(AA43:AA46)</f>
        <v>261831670</v>
      </c>
    </row>
    <row r="43" spans="1:27" ht="13.5">
      <c r="A43" s="138" t="s">
        <v>89</v>
      </c>
      <c r="B43" s="136"/>
      <c r="C43" s="155">
        <v>196883835</v>
      </c>
      <c r="D43" s="155"/>
      <c r="E43" s="156">
        <v>208225895</v>
      </c>
      <c r="F43" s="60">
        <v>208225895</v>
      </c>
      <c r="G43" s="60">
        <v>24089984</v>
      </c>
      <c r="H43" s="60">
        <v>3325912</v>
      </c>
      <c r="I43" s="60">
        <v>17428565</v>
      </c>
      <c r="J43" s="60">
        <v>44844461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44844461</v>
      </c>
      <c r="X43" s="60">
        <v>52056474</v>
      </c>
      <c r="Y43" s="60">
        <v>-7212013</v>
      </c>
      <c r="Z43" s="140">
        <v>-13.85</v>
      </c>
      <c r="AA43" s="155">
        <v>208225895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1853170</v>
      </c>
      <c r="D45" s="157"/>
      <c r="E45" s="158">
        <v>3692528</v>
      </c>
      <c r="F45" s="159">
        <v>3692528</v>
      </c>
      <c r="G45" s="159">
        <v>263856</v>
      </c>
      <c r="H45" s="159">
        <v>94973</v>
      </c>
      <c r="I45" s="159">
        <v>98215</v>
      </c>
      <c r="J45" s="159">
        <v>457044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457044</v>
      </c>
      <c r="X45" s="159">
        <v>923132</v>
      </c>
      <c r="Y45" s="159">
        <v>-466088</v>
      </c>
      <c r="Z45" s="141">
        <v>-50.49</v>
      </c>
      <c r="AA45" s="157">
        <v>3692528</v>
      </c>
    </row>
    <row r="46" spans="1:27" ht="13.5">
      <c r="A46" s="138" t="s">
        <v>92</v>
      </c>
      <c r="B46" s="136"/>
      <c r="C46" s="155">
        <v>42660289</v>
      </c>
      <c r="D46" s="155"/>
      <c r="E46" s="156">
        <v>49913247</v>
      </c>
      <c r="F46" s="60">
        <v>49913247</v>
      </c>
      <c r="G46" s="60">
        <v>3332312</v>
      </c>
      <c r="H46" s="60">
        <v>3938054</v>
      </c>
      <c r="I46" s="60">
        <v>3840770</v>
      </c>
      <c r="J46" s="60">
        <v>11111136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11111136</v>
      </c>
      <c r="X46" s="60">
        <v>12478312</v>
      </c>
      <c r="Y46" s="60">
        <v>-1367176</v>
      </c>
      <c r="Z46" s="140">
        <v>-10.96</v>
      </c>
      <c r="AA46" s="155">
        <v>49913247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750639148</v>
      </c>
      <c r="D48" s="168">
        <f>+D28+D32+D38+D42+D47</f>
        <v>0</v>
      </c>
      <c r="E48" s="169">
        <f t="shared" si="9"/>
        <v>922706572</v>
      </c>
      <c r="F48" s="73">
        <f t="shared" si="9"/>
        <v>922706572</v>
      </c>
      <c r="G48" s="73">
        <f t="shared" si="9"/>
        <v>57021507</v>
      </c>
      <c r="H48" s="73">
        <f t="shared" si="9"/>
        <v>36592607</v>
      </c>
      <c r="I48" s="73">
        <f t="shared" si="9"/>
        <v>50466007</v>
      </c>
      <c r="J48" s="73">
        <f t="shared" si="9"/>
        <v>144080121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144080121</v>
      </c>
      <c r="X48" s="73">
        <f t="shared" si="9"/>
        <v>230676644</v>
      </c>
      <c r="Y48" s="73">
        <f t="shared" si="9"/>
        <v>-86596523</v>
      </c>
      <c r="Z48" s="170">
        <f>+IF(X48&lt;&gt;0,+(Y48/X48)*100,0)</f>
        <v>-37.540221453889366</v>
      </c>
      <c r="AA48" s="168">
        <f>+AA28+AA32+AA38+AA42+AA47</f>
        <v>922706572</v>
      </c>
    </row>
    <row r="49" spans="1:27" ht="13.5">
      <c r="A49" s="148" t="s">
        <v>49</v>
      </c>
      <c r="B49" s="149"/>
      <c r="C49" s="171">
        <f aca="true" t="shared" si="10" ref="C49:Y49">+C25-C48</f>
        <v>135327825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150859459</v>
      </c>
      <c r="H49" s="173">
        <f t="shared" si="10"/>
        <v>-6374660</v>
      </c>
      <c r="I49" s="173">
        <f t="shared" si="10"/>
        <v>-30454135</v>
      </c>
      <c r="J49" s="173">
        <f t="shared" si="10"/>
        <v>114030664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114030664</v>
      </c>
      <c r="X49" s="173">
        <f>IF(F25=F48,0,X25-X48)</f>
        <v>0</v>
      </c>
      <c r="Y49" s="173">
        <f t="shared" si="10"/>
        <v>114030662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131782196</v>
      </c>
      <c r="D5" s="155">
        <v>0</v>
      </c>
      <c r="E5" s="156">
        <v>146761141</v>
      </c>
      <c r="F5" s="60">
        <v>146761141</v>
      </c>
      <c r="G5" s="60">
        <v>154036881</v>
      </c>
      <c r="H5" s="60">
        <v>588495</v>
      </c>
      <c r="I5" s="60">
        <v>-39277</v>
      </c>
      <c r="J5" s="60">
        <v>154586099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154586099</v>
      </c>
      <c r="X5" s="60">
        <v>36690285</v>
      </c>
      <c r="Y5" s="60">
        <v>117895814</v>
      </c>
      <c r="Z5" s="140">
        <v>321.33</v>
      </c>
      <c r="AA5" s="155">
        <v>146761141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231008871</v>
      </c>
      <c r="D7" s="155">
        <v>0</v>
      </c>
      <c r="E7" s="156">
        <v>240747080</v>
      </c>
      <c r="F7" s="60">
        <v>240747080</v>
      </c>
      <c r="G7" s="60">
        <v>21029404</v>
      </c>
      <c r="H7" s="60">
        <v>19958365</v>
      </c>
      <c r="I7" s="60">
        <v>18113479</v>
      </c>
      <c r="J7" s="60">
        <v>59101248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59101248</v>
      </c>
      <c r="X7" s="60">
        <v>60186770</v>
      </c>
      <c r="Y7" s="60">
        <v>-1085522</v>
      </c>
      <c r="Z7" s="140">
        <v>-1.8</v>
      </c>
      <c r="AA7" s="155">
        <v>240747080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27596737</v>
      </c>
      <c r="D10" s="155">
        <v>0</v>
      </c>
      <c r="E10" s="156">
        <v>21041436</v>
      </c>
      <c r="F10" s="54">
        <v>21041436</v>
      </c>
      <c r="G10" s="54">
        <v>21290776</v>
      </c>
      <c r="H10" s="54">
        <v>127947</v>
      </c>
      <c r="I10" s="54">
        <v>108905</v>
      </c>
      <c r="J10" s="54">
        <v>21527628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21527628</v>
      </c>
      <c r="X10" s="54">
        <v>5260359</v>
      </c>
      <c r="Y10" s="54">
        <v>16267269</v>
      </c>
      <c r="Z10" s="184">
        <v>309.24</v>
      </c>
      <c r="AA10" s="130">
        <v>21041436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3468029</v>
      </c>
      <c r="F11" s="60">
        <v>3468029</v>
      </c>
      <c r="G11" s="60">
        <v>0</v>
      </c>
      <c r="H11" s="60">
        <v>383</v>
      </c>
      <c r="I11" s="60">
        <v>1150</v>
      </c>
      <c r="J11" s="60">
        <v>1533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1533</v>
      </c>
      <c r="X11" s="60">
        <v>867007</v>
      </c>
      <c r="Y11" s="60">
        <v>-865474</v>
      </c>
      <c r="Z11" s="140">
        <v>-99.82</v>
      </c>
      <c r="AA11" s="155">
        <v>3468029</v>
      </c>
    </row>
    <row r="12" spans="1:27" ht="13.5">
      <c r="A12" s="183" t="s">
        <v>108</v>
      </c>
      <c r="B12" s="185"/>
      <c r="C12" s="155">
        <v>13629465</v>
      </c>
      <c r="D12" s="155">
        <v>0</v>
      </c>
      <c r="E12" s="156">
        <v>15417920</v>
      </c>
      <c r="F12" s="60">
        <v>15417920</v>
      </c>
      <c r="G12" s="60">
        <v>1397803</v>
      </c>
      <c r="H12" s="60">
        <v>1151538</v>
      </c>
      <c r="I12" s="60">
        <v>1180497</v>
      </c>
      <c r="J12" s="60">
        <v>3729838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3729838</v>
      </c>
      <c r="X12" s="60">
        <v>3854480</v>
      </c>
      <c r="Y12" s="60">
        <v>-124642</v>
      </c>
      <c r="Z12" s="140">
        <v>-3.23</v>
      </c>
      <c r="AA12" s="155">
        <v>15417920</v>
      </c>
    </row>
    <row r="13" spans="1:27" ht="13.5">
      <c r="A13" s="181" t="s">
        <v>109</v>
      </c>
      <c r="B13" s="185"/>
      <c r="C13" s="155">
        <v>9552886</v>
      </c>
      <c r="D13" s="155">
        <v>0</v>
      </c>
      <c r="E13" s="156">
        <v>9380970</v>
      </c>
      <c r="F13" s="60">
        <v>9380970</v>
      </c>
      <c r="G13" s="60">
        <v>288029</v>
      </c>
      <c r="H13" s="60">
        <v>795035</v>
      </c>
      <c r="I13" s="60">
        <v>133457</v>
      </c>
      <c r="J13" s="60">
        <v>1216521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1216521</v>
      </c>
      <c r="X13" s="60">
        <v>2345243</v>
      </c>
      <c r="Y13" s="60">
        <v>-1128722</v>
      </c>
      <c r="Z13" s="140">
        <v>-48.13</v>
      </c>
      <c r="AA13" s="155">
        <v>9380970</v>
      </c>
    </row>
    <row r="14" spans="1:27" ht="13.5">
      <c r="A14" s="181" t="s">
        <v>110</v>
      </c>
      <c r="B14" s="185"/>
      <c r="C14" s="155">
        <v>20825629</v>
      </c>
      <c r="D14" s="155">
        <v>0</v>
      </c>
      <c r="E14" s="156">
        <v>23654853</v>
      </c>
      <c r="F14" s="60">
        <v>23654853</v>
      </c>
      <c r="G14" s="60">
        <v>1655305</v>
      </c>
      <c r="H14" s="60">
        <v>1666037</v>
      </c>
      <c r="I14" s="60">
        <v>1656510</v>
      </c>
      <c r="J14" s="60">
        <v>4977852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4977852</v>
      </c>
      <c r="X14" s="60">
        <v>5913713</v>
      </c>
      <c r="Y14" s="60">
        <v>-935861</v>
      </c>
      <c r="Z14" s="140">
        <v>-15.83</v>
      </c>
      <c r="AA14" s="155">
        <v>23654853</v>
      </c>
    </row>
    <row r="15" spans="1:27" ht="13.5">
      <c r="A15" s="181" t="s">
        <v>111</v>
      </c>
      <c r="B15" s="185"/>
      <c r="C15" s="155">
        <v>3754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2063415</v>
      </c>
      <c r="D16" s="155">
        <v>0</v>
      </c>
      <c r="E16" s="156">
        <v>3600798</v>
      </c>
      <c r="F16" s="60">
        <v>3600798</v>
      </c>
      <c r="G16" s="60">
        <v>188250</v>
      </c>
      <c r="H16" s="60">
        <v>90800</v>
      </c>
      <c r="I16" s="60">
        <v>144700</v>
      </c>
      <c r="J16" s="60">
        <v>423750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423750</v>
      </c>
      <c r="X16" s="60">
        <v>900200</v>
      </c>
      <c r="Y16" s="60">
        <v>-476450</v>
      </c>
      <c r="Z16" s="140">
        <v>-52.93</v>
      </c>
      <c r="AA16" s="155">
        <v>3600798</v>
      </c>
    </row>
    <row r="17" spans="1:27" ht="13.5">
      <c r="A17" s="181" t="s">
        <v>113</v>
      </c>
      <c r="B17" s="185"/>
      <c r="C17" s="155">
        <v>11438155</v>
      </c>
      <c r="D17" s="155">
        <v>0</v>
      </c>
      <c r="E17" s="156">
        <v>15296526</v>
      </c>
      <c r="F17" s="60">
        <v>15296526</v>
      </c>
      <c r="G17" s="60">
        <v>953614</v>
      </c>
      <c r="H17" s="60">
        <v>1021499</v>
      </c>
      <c r="I17" s="60">
        <v>978951</v>
      </c>
      <c r="J17" s="60">
        <v>2954064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2954064</v>
      </c>
      <c r="X17" s="60">
        <v>3824132</v>
      </c>
      <c r="Y17" s="60">
        <v>-870068</v>
      </c>
      <c r="Z17" s="140">
        <v>-22.75</v>
      </c>
      <c r="AA17" s="155">
        <v>15296526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174340601</v>
      </c>
      <c r="D19" s="155">
        <v>0</v>
      </c>
      <c r="E19" s="156">
        <v>210179529</v>
      </c>
      <c r="F19" s="60">
        <v>210179529</v>
      </c>
      <c r="G19" s="60">
        <v>136448</v>
      </c>
      <c r="H19" s="60">
        <v>966236</v>
      </c>
      <c r="I19" s="60">
        <v>433238</v>
      </c>
      <c r="J19" s="60">
        <v>1535922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1535922</v>
      </c>
      <c r="X19" s="60">
        <v>52544882</v>
      </c>
      <c r="Y19" s="60">
        <v>-51008960</v>
      </c>
      <c r="Z19" s="140">
        <v>-97.08</v>
      </c>
      <c r="AA19" s="155">
        <v>210179529</v>
      </c>
    </row>
    <row r="20" spans="1:27" ht="13.5">
      <c r="A20" s="181" t="s">
        <v>35</v>
      </c>
      <c r="B20" s="185"/>
      <c r="C20" s="155">
        <v>162806555</v>
      </c>
      <c r="D20" s="155">
        <v>0</v>
      </c>
      <c r="E20" s="156">
        <v>36223345</v>
      </c>
      <c r="F20" s="54">
        <v>36223345</v>
      </c>
      <c r="G20" s="54">
        <v>6904456</v>
      </c>
      <c r="H20" s="54">
        <v>3851612</v>
      </c>
      <c r="I20" s="54">
        <v>-2699738</v>
      </c>
      <c r="J20" s="54">
        <v>8056330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8056330</v>
      </c>
      <c r="X20" s="54">
        <v>9055836</v>
      </c>
      <c r="Y20" s="54">
        <v>-999506</v>
      </c>
      <c r="Z20" s="184">
        <v>-11.04</v>
      </c>
      <c r="AA20" s="130">
        <v>36223345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785048264</v>
      </c>
      <c r="D22" s="188">
        <f>SUM(D5:D21)</f>
        <v>0</v>
      </c>
      <c r="E22" s="189">
        <f t="shared" si="0"/>
        <v>725771627</v>
      </c>
      <c r="F22" s="190">
        <f t="shared" si="0"/>
        <v>725771627</v>
      </c>
      <c r="G22" s="190">
        <f t="shared" si="0"/>
        <v>207880966</v>
      </c>
      <c r="H22" s="190">
        <f t="shared" si="0"/>
        <v>30217947</v>
      </c>
      <c r="I22" s="190">
        <f t="shared" si="0"/>
        <v>20011872</v>
      </c>
      <c r="J22" s="190">
        <f t="shared" si="0"/>
        <v>258110785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258110785</v>
      </c>
      <c r="X22" s="190">
        <f t="shared" si="0"/>
        <v>181442907</v>
      </c>
      <c r="Y22" s="190">
        <f t="shared" si="0"/>
        <v>76667878</v>
      </c>
      <c r="Z22" s="191">
        <f>+IF(X22&lt;&gt;0,+(Y22/X22)*100,0)</f>
        <v>42.25454677046152</v>
      </c>
      <c r="AA22" s="188">
        <f>SUM(AA5:AA21)</f>
        <v>725771627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244016244</v>
      </c>
      <c r="D25" s="155">
        <v>0</v>
      </c>
      <c r="E25" s="156">
        <v>267937255</v>
      </c>
      <c r="F25" s="60">
        <v>267937255</v>
      </c>
      <c r="G25" s="60">
        <v>21048813</v>
      </c>
      <c r="H25" s="60">
        <v>20691505</v>
      </c>
      <c r="I25" s="60">
        <v>20819619</v>
      </c>
      <c r="J25" s="60">
        <v>62559937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62559937</v>
      </c>
      <c r="X25" s="60">
        <v>66984314</v>
      </c>
      <c r="Y25" s="60">
        <v>-4424377</v>
      </c>
      <c r="Z25" s="140">
        <v>-6.61</v>
      </c>
      <c r="AA25" s="155">
        <v>267937255</v>
      </c>
    </row>
    <row r="26" spans="1:27" ht="13.5">
      <c r="A26" s="183" t="s">
        <v>38</v>
      </c>
      <c r="B26" s="182"/>
      <c r="C26" s="155">
        <v>19035731</v>
      </c>
      <c r="D26" s="155">
        <v>0</v>
      </c>
      <c r="E26" s="156">
        <v>19067585</v>
      </c>
      <c r="F26" s="60">
        <v>19067585</v>
      </c>
      <c r="G26" s="60">
        <v>1576919</v>
      </c>
      <c r="H26" s="60">
        <v>1610152</v>
      </c>
      <c r="I26" s="60">
        <v>1738744</v>
      </c>
      <c r="J26" s="60">
        <v>4925815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4925815</v>
      </c>
      <c r="X26" s="60">
        <v>4766896</v>
      </c>
      <c r="Y26" s="60">
        <v>158919</v>
      </c>
      <c r="Z26" s="140">
        <v>3.33</v>
      </c>
      <c r="AA26" s="155">
        <v>19067585</v>
      </c>
    </row>
    <row r="27" spans="1:27" ht="13.5">
      <c r="A27" s="183" t="s">
        <v>118</v>
      </c>
      <c r="B27" s="182"/>
      <c r="C27" s="155">
        <v>25676864</v>
      </c>
      <c r="D27" s="155">
        <v>0</v>
      </c>
      <c r="E27" s="156">
        <v>68161554</v>
      </c>
      <c r="F27" s="60">
        <v>68161554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17040389</v>
      </c>
      <c r="Y27" s="60">
        <v>-17040389</v>
      </c>
      <c r="Z27" s="140">
        <v>-100</v>
      </c>
      <c r="AA27" s="155">
        <v>68161554</v>
      </c>
    </row>
    <row r="28" spans="1:27" ht="13.5">
      <c r="A28" s="183" t="s">
        <v>39</v>
      </c>
      <c r="B28" s="182"/>
      <c r="C28" s="155">
        <v>97076951</v>
      </c>
      <c r="D28" s="155">
        <v>0</v>
      </c>
      <c r="E28" s="156">
        <v>125237170</v>
      </c>
      <c r="F28" s="60">
        <v>125237170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31309293</v>
      </c>
      <c r="Y28" s="60">
        <v>-31309293</v>
      </c>
      <c r="Z28" s="140">
        <v>-100</v>
      </c>
      <c r="AA28" s="155">
        <v>125237170</v>
      </c>
    </row>
    <row r="29" spans="1:27" ht="13.5">
      <c r="A29" s="183" t="s">
        <v>40</v>
      </c>
      <c r="B29" s="182"/>
      <c r="C29" s="155">
        <v>5631255</v>
      </c>
      <c r="D29" s="155">
        <v>0</v>
      </c>
      <c r="E29" s="156">
        <v>5241726</v>
      </c>
      <c r="F29" s="60">
        <v>5241726</v>
      </c>
      <c r="G29" s="60">
        <v>0</v>
      </c>
      <c r="H29" s="60">
        <v>11002</v>
      </c>
      <c r="I29" s="60">
        <v>299859</v>
      </c>
      <c r="J29" s="60">
        <v>310861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310861</v>
      </c>
      <c r="X29" s="60">
        <v>1310432</v>
      </c>
      <c r="Y29" s="60">
        <v>-999571</v>
      </c>
      <c r="Z29" s="140">
        <v>-76.28</v>
      </c>
      <c r="AA29" s="155">
        <v>5241726</v>
      </c>
    </row>
    <row r="30" spans="1:27" ht="13.5">
      <c r="A30" s="183" t="s">
        <v>119</v>
      </c>
      <c r="B30" s="182"/>
      <c r="C30" s="155">
        <v>162453730</v>
      </c>
      <c r="D30" s="155">
        <v>0</v>
      </c>
      <c r="E30" s="156">
        <v>181850296</v>
      </c>
      <c r="F30" s="60">
        <v>181850296</v>
      </c>
      <c r="G30" s="60">
        <v>22515411</v>
      </c>
      <c r="H30" s="60">
        <v>1370879</v>
      </c>
      <c r="I30" s="60">
        <v>14261091</v>
      </c>
      <c r="J30" s="60">
        <v>38147381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38147381</v>
      </c>
      <c r="X30" s="60">
        <v>45462574</v>
      </c>
      <c r="Y30" s="60">
        <v>-7315193</v>
      </c>
      <c r="Z30" s="140">
        <v>-16.09</v>
      </c>
      <c r="AA30" s="155">
        <v>181850296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17141836</v>
      </c>
      <c r="D32" s="155">
        <v>0</v>
      </c>
      <c r="E32" s="156">
        <v>10935859</v>
      </c>
      <c r="F32" s="60">
        <v>10935859</v>
      </c>
      <c r="G32" s="60">
        <v>772429</v>
      </c>
      <c r="H32" s="60">
        <v>720959</v>
      </c>
      <c r="I32" s="60">
        <v>819037</v>
      </c>
      <c r="J32" s="60">
        <v>2312425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2312425</v>
      </c>
      <c r="X32" s="60">
        <v>2733965</v>
      </c>
      <c r="Y32" s="60">
        <v>-421540</v>
      </c>
      <c r="Z32" s="140">
        <v>-15.42</v>
      </c>
      <c r="AA32" s="155">
        <v>10935859</v>
      </c>
    </row>
    <row r="33" spans="1:27" ht="13.5">
      <c r="A33" s="183" t="s">
        <v>42</v>
      </c>
      <c r="B33" s="182"/>
      <c r="C33" s="155">
        <v>27817077</v>
      </c>
      <c r="D33" s="155">
        <v>0</v>
      </c>
      <c r="E33" s="156">
        <v>20000000</v>
      </c>
      <c r="F33" s="60">
        <v>20000000</v>
      </c>
      <c r="G33" s="60">
        <v>848482</v>
      </c>
      <c r="H33" s="60">
        <v>1005123</v>
      </c>
      <c r="I33" s="60">
        <v>674031</v>
      </c>
      <c r="J33" s="60">
        <v>2527636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2527636</v>
      </c>
      <c r="X33" s="60">
        <v>5000000</v>
      </c>
      <c r="Y33" s="60">
        <v>-2472364</v>
      </c>
      <c r="Z33" s="140">
        <v>-49.45</v>
      </c>
      <c r="AA33" s="155">
        <v>20000000</v>
      </c>
    </row>
    <row r="34" spans="1:27" ht="13.5">
      <c r="A34" s="183" t="s">
        <v>43</v>
      </c>
      <c r="B34" s="182"/>
      <c r="C34" s="155">
        <v>147570484</v>
      </c>
      <c r="D34" s="155">
        <v>0</v>
      </c>
      <c r="E34" s="156">
        <v>224275127</v>
      </c>
      <c r="F34" s="60">
        <v>224275127</v>
      </c>
      <c r="G34" s="60">
        <v>10259453</v>
      </c>
      <c r="H34" s="60">
        <v>11182987</v>
      </c>
      <c r="I34" s="60">
        <v>11853626</v>
      </c>
      <c r="J34" s="60">
        <v>33296066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33296066</v>
      </c>
      <c r="X34" s="60">
        <v>56068782</v>
      </c>
      <c r="Y34" s="60">
        <v>-22772716</v>
      </c>
      <c r="Z34" s="140">
        <v>-40.62</v>
      </c>
      <c r="AA34" s="155">
        <v>224275127</v>
      </c>
    </row>
    <row r="35" spans="1:27" ht="13.5">
      <c r="A35" s="181" t="s">
        <v>122</v>
      </c>
      <c r="B35" s="185"/>
      <c r="C35" s="155">
        <v>4218976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750639148</v>
      </c>
      <c r="D36" s="188">
        <f>SUM(D25:D35)</f>
        <v>0</v>
      </c>
      <c r="E36" s="189">
        <f t="shared" si="1"/>
        <v>922706572</v>
      </c>
      <c r="F36" s="190">
        <f t="shared" si="1"/>
        <v>922706572</v>
      </c>
      <c r="G36" s="190">
        <f t="shared" si="1"/>
        <v>57021507</v>
      </c>
      <c r="H36" s="190">
        <f t="shared" si="1"/>
        <v>36592607</v>
      </c>
      <c r="I36" s="190">
        <f t="shared" si="1"/>
        <v>50466007</v>
      </c>
      <c r="J36" s="190">
        <f t="shared" si="1"/>
        <v>144080121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144080121</v>
      </c>
      <c r="X36" s="190">
        <f t="shared" si="1"/>
        <v>230676645</v>
      </c>
      <c r="Y36" s="190">
        <f t="shared" si="1"/>
        <v>-86596524</v>
      </c>
      <c r="Z36" s="191">
        <f>+IF(X36&lt;&gt;0,+(Y36/X36)*100,0)</f>
        <v>-37.540221724657044</v>
      </c>
      <c r="AA36" s="188">
        <f>SUM(AA25:AA35)</f>
        <v>922706572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34409116</v>
      </c>
      <c r="D38" s="199">
        <f>+D22-D36</f>
        <v>0</v>
      </c>
      <c r="E38" s="200">
        <f t="shared" si="2"/>
        <v>-196934945</v>
      </c>
      <c r="F38" s="106">
        <f t="shared" si="2"/>
        <v>-196934945</v>
      </c>
      <c r="G38" s="106">
        <f t="shared" si="2"/>
        <v>150859459</v>
      </c>
      <c r="H38" s="106">
        <f t="shared" si="2"/>
        <v>-6374660</v>
      </c>
      <c r="I38" s="106">
        <f t="shared" si="2"/>
        <v>-30454135</v>
      </c>
      <c r="J38" s="106">
        <f t="shared" si="2"/>
        <v>114030664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114030664</v>
      </c>
      <c r="X38" s="106">
        <f>IF(F22=F36,0,X22-X36)</f>
        <v>-49233738</v>
      </c>
      <c r="Y38" s="106">
        <f t="shared" si="2"/>
        <v>163264402</v>
      </c>
      <c r="Z38" s="201">
        <f>+IF(X38&lt;&gt;0,+(Y38/X38)*100,0)</f>
        <v>-331.6108193938067</v>
      </c>
      <c r="AA38" s="199">
        <f>+AA22-AA36</f>
        <v>-196934945</v>
      </c>
    </row>
    <row r="39" spans="1:27" ht="13.5">
      <c r="A39" s="181" t="s">
        <v>46</v>
      </c>
      <c r="B39" s="185"/>
      <c r="C39" s="155">
        <v>100067509</v>
      </c>
      <c r="D39" s="155">
        <v>0</v>
      </c>
      <c r="E39" s="156">
        <v>196934945</v>
      </c>
      <c r="F39" s="60">
        <v>196934945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49233736</v>
      </c>
      <c r="Y39" s="60">
        <v>-49233736</v>
      </c>
      <c r="Z39" s="140">
        <v>-100</v>
      </c>
      <c r="AA39" s="155">
        <v>196934945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851200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135327825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150859459</v>
      </c>
      <c r="H42" s="88">
        <f t="shared" si="3"/>
        <v>-6374660</v>
      </c>
      <c r="I42" s="88">
        <f t="shared" si="3"/>
        <v>-30454135</v>
      </c>
      <c r="J42" s="88">
        <f t="shared" si="3"/>
        <v>114030664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114030664</v>
      </c>
      <c r="X42" s="88">
        <f t="shared" si="3"/>
        <v>-2</v>
      </c>
      <c r="Y42" s="88">
        <f t="shared" si="3"/>
        <v>114030666</v>
      </c>
      <c r="Z42" s="208">
        <f>+IF(X42&lt;&gt;0,+(Y42/X42)*100,0)</f>
        <v>-5701533300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135327825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150859459</v>
      </c>
      <c r="H44" s="77">
        <f t="shared" si="4"/>
        <v>-6374660</v>
      </c>
      <c r="I44" s="77">
        <f t="shared" si="4"/>
        <v>-30454135</v>
      </c>
      <c r="J44" s="77">
        <f t="shared" si="4"/>
        <v>114030664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114030664</v>
      </c>
      <c r="X44" s="77">
        <f t="shared" si="4"/>
        <v>-2</v>
      </c>
      <c r="Y44" s="77">
        <f t="shared" si="4"/>
        <v>114030666</v>
      </c>
      <c r="Z44" s="212">
        <f>+IF(X44&lt;&gt;0,+(Y44/X44)*100,0)</f>
        <v>-5701533300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135327825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150859459</v>
      </c>
      <c r="H46" s="88">
        <f t="shared" si="5"/>
        <v>-6374660</v>
      </c>
      <c r="I46" s="88">
        <f t="shared" si="5"/>
        <v>-30454135</v>
      </c>
      <c r="J46" s="88">
        <f t="shared" si="5"/>
        <v>114030664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114030664</v>
      </c>
      <c r="X46" s="88">
        <f t="shared" si="5"/>
        <v>-2</v>
      </c>
      <c r="Y46" s="88">
        <f t="shared" si="5"/>
        <v>114030666</v>
      </c>
      <c r="Z46" s="208">
        <f>+IF(X46&lt;&gt;0,+(Y46/X46)*100,0)</f>
        <v>-5701533300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135327825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150859459</v>
      </c>
      <c r="H48" s="220">
        <f t="shared" si="6"/>
        <v>-6374660</v>
      </c>
      <c r="I48" s="220">
        <f t="shared" si="6"/>
        <v>-30454135</v>
      </c>
      <c r="J48" s="220">
        <f t="shared" si="6"/>
        <v>114030664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114030664</v>
      </c>
      <c r="X48" s="220">
        <f t="shared" si="6"/>
        <v>-2</v>
      </c>
      <c r="Y48" s="220">
        <f t="shared" si="6"/>
        <v>114030666</v>
      </c>
      <c r="Z48" s="221">
        <f>+IF(X48&lt;&gt;0,+(Y48/X48)*100,0)</f>
        <v>-5701533300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1380421</v>
      </c>
      <c r="D5" s="153">
        <f>SUM(D6:D8)</f>
        <v>0</v>
      </c>
      <c r="E5" s="154">
        <f t="shared" si="0"/>
        <v>5069535</v>
      </c>
      <c r="F5" s="100">
        <f t="shared" si="0"/>
        <v>5069535</v>
      </c>
      <c r="G5" s="100">
        <f t="shared" si="0"/>
        <v>166241</v>
      </c>
      <c r="H5" s="100">
        <f t="shared" si="0"/>
        <v>28993</v>
      </c>
      <c r="I5" s="100">
        <f t="shared" si="0"/>
        <v>36193</v>
      </c>
      <c r="J5" s="100">
        <f t="shared" si="0"/>
        <v>231427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231427</v>
      </c>
      <c r="X5" s="100">
        <f t="shared" si="0"/>
        <v>1267384</v>
      </c>
      <c r="Y5" s="100">
        <f t="shared" si="0"/>
        <v>-1035957</v>
      </c>
      <c r="Z5" s="137">
        <f>+IF(X5&lt;&gt;0,+(Y5/X5)*100,0)</f>
        <v>-81.73978841456102</v>
      </c>
      <c r="AA5" s="153">
        <f>SUM(AA6:AA8)</f>
        <v>5069535</v>
      </c>
    </row>
    <row r="6" spans="1:27" ht="13.5">
      <c r="A6" s="138" t="s">
        <v>75</v>
      </c>
      <c r="B6" s="136"/>
      <c r="C6" s="155">
        <v>310206</v>
      </c>
      <c r="D6" s="155"/>
      <c r="E6" s="156">
        <v>537100</v>
      </c>
      <c r="F6" s="60">
        <v>537100</v>
      </c>
      <c r="G6" s="60">
        <v>115984</v>
      </c>
      <c r="H6" s="60"/>
      <c r="I6" s="60">
        <v>30000</v>
      </c>
      <c r="J6" s="60">
        <v>145984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145984</v>
      </c>
      <c r="X6" s="60">
        <v>134275</v>
      </c>
      <c r="Y6" s="60">
        <v>11709</v>
      </c>
      <c r="Z6" s="140">
        <v>8.72</v>
      </c>
      <c r="AA6" s="62">
        <v>537100</v>
      </c>
    </row>
    <row r="7" spans="1:27" ht="13.5">
      <c r="A7" s="138" t="s">
        <v>76</v>
      </c>
      <c r="B7" s="136"/>
      <c r="C7" s="157">
        <v>953569</v>
      </c>
      <c r="D7" s="157"/>
      <c r="E7" s="158">
        <v>852730</v>
      </c>
      <c r="F7" s="159">
        <v>852730</v>
      </c>
      <c r="G7" s="159">
        <v>46096</v>
      </c>
      <c r="H7" s="159">
        <v>26260</v>
      </c>
      <c r="I7" s="159">
        <v>1890</v>
      </c>
      <c r="J7" s="159">
        <v>74246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74246</v>
      </c>
      <c r="X7" s="159">
        <v>213183</v>
      </c>
      <c r="Y7" s="159">
        <v>-138937</v>
      </c>
      <c r="Z7" s="141">
        <v>-65.17</v>
      </c>
      <c r="AA7" s="225">
        <v>852730</v>
      </c>
    </row>
    <row r="8" spans="1:27" ht="13.5">
      <c r="A8" s="138" t="s">
        <v>77</v>
      </c>
      <c r="B8" s="136"/>
      <c r="C8" s="155">
        <v>116646</v>
      </c>
      <c r="D8" s="155"/>
      <c r="E8" s="156">
        <v>3679705</v>
      </c>
      <c r="F8" s="60">
        <v>3679705</v>
      </c>
      <c r="G8" s="60">
        <v>4161</v>
      </c>
      <c r="H8" s="60">
        <v>2733</v>
      </c>
      <c r="I8" s="60">
        <v>4303</v>
      </c>
      <c r="J8" s="60">
        <v>11197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11197</v>
      </c>
      <c r="X8" s="60">
        <v>919926</v>
      </c>
      <c r="Y8" s="60">
        <v>-908729</v>
      </c>
      <c r="Z8" s="140">
        <v>-98.78</v>
      </c>
      <c r="AA8" s="62">
        <v>3679705</v>
      </c>
    </row>
    <row r="9" spans="1:27" ht="13.5">
      <c r="A9" s="135" t="s">
        <v>78</v>
      </c>
      <c r="B9" s="136"/>
      <c r="C9" s="153">
        <f aca="true" t="shared" si="1" ref="C9:Y9">SUM(C10:C14)</f>
        <v>53775032</v>
      </c>
      <c r="D9" s="153">
        <f>SUM(D10:D14)</f>
        <v>0</v>
      </c>
      <c r="E9" s="154">
        <f t="shared" si="1"/>
        <v>64719131</v>
      </c>
      <c r="F9" s="100">
        <f t="shared" si="1"/>
        <v>64719131</v>
      </c>
      <c r="G9" s="100">
        <f t="shared" si="1"/>
        <v>0</v>
      </c>
      <c r="H9" s="100">
        <f t="shared" si="1"/>
        <v>2867135</v>
      </c>
      <c r="I9" s="100">
        <f t="shared" si="1"/>
        <v>2169740</v>
      </c>
      <c r="J9" s="100">
        <f t="shared" si="1"/>
        <v>5036875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5036875</v>
      </c>
      <c r="X9" s="100">
        <f t="shared" si="1"/>
        <v>16179784</v>
      </c>
      <c r="Y9" s="100">
        <f t="shared" si="1"/>
        <v>-11142909</v>
      </c>
      <c r="Z9" s="137">
        <f>+IF(X9&lt;&gt;0,+(Y9/X9)*100,0)</f>
        <v>-68.86933101208274</v>
      </c>
      <c r="AA9" s="102">
        <f>SUM(AA10:AA14)</f>
        <v>64719131</v>
      </c>
    </row>
    <row r="10" spans="1:27" ht="13.5">
      <c r="A10" s="138" t="s">
        <v>79</v>
      </c>
      <c r="B10" s="136"/>
      <c r="C10" s="155">
        <v>1194</v>
      </c>
      <c r="D10" s="155"/>
      <c r="E10" s="156">
        <v>251574</v>
      </c>
      <c r="F10" s="60">
        <v>251574</v>
      </c>
      <c r="G10" s="60"/>
      <c r="H10" s="60">
        <v>1237</v>
      </c>
      <c r="I10" s="60"/>
      <c r="J10" s="60">
        <v>1237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1237</v>
      </c>
      <c r="X10" s="60">
        <v>62894</v>
      </c>
      <c r="Y10" s="60">
        <v>-61657</v>
      </c>
      <c r="Z10" s="140">
        <v>-98.03</v>
      </c>
      <c r="AA10" s="62">
        <v>251574</v>
      </c>
    </row>
    <row r="11" spans="1:27" ht="13.5">
      <c r="A11" s="138" t="s">
        <v>80</v>
      </c>
      <c r="B11" s="136"/>
      <c r="C11" s="155">
        <v>15610887</v>
      </c>
      <c r="D11" s="155"/>
      <c r="E11" s="156">
        <v>12388591</v>
      </c>
      <c r="F11" s="60">
        <v>12388591</v>
      </c>
      <c r="G11" s="60"/>
      <c r="H11" s="60"/>
      <c r="I11" s="60">
        <v>14900</v>
      </c>
      <c r="J11" s="60">
        <v>14900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14900</v>
      </c>
      <c r="X11" s="60">
        <v>3097148</v>
      </c>
      <c r="Y11" s="60">
        <v>-3082248</v>
      </c>
      <c r="Z11" s="140">
        <v>-99.52</v>
      </c>
      <c r="AA11" s="62">
        <v>12388591</v>
      </c>
    </row>
    <row r="12" spans="1:27" ht="13.5">
      <c r="A12" s="138" t="s">
        <v>81</v>
      </c>
      <c r="B12" s="136"/>
      <c r="C12" s="155">
        <v>4342785</v>
      </c>
      <c r="D12" s="155"/>
      <c r="E12" s="156">
        <v>3339242</v>
      </c>
      <c r="F12" s="60">
        <v>3339242</v>
      </c>
      <c r="G12" s="60"/>
      <c r="H12" s="60">
        <v>102500</v>
      </c>
      <c r="I12" s="60">
        <v>14419</v>
      </c>
      <c r="J12" s="60">
        <v>116919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116919</v>
      </c>
      <c r="X12" s="60">
        <v>834811</v>
      </c>
      <c r="Y12" s="60">
        <v>-717892</v>
      </c>
      <c r="Z12" s="140">
        <v>-85.99</v>
      </c>
      <c r="AA12" s="62">
        <v>3339242</v>
      </c>
    </row>
    <row r="13" spans="1:27" ht="13.5">
      <c r="A13" s="138" t="s">
        <v>82</v>
      </c>
      <c r="B13" s="136"/>
      <c r="C13" s="155">
        <v>33820166</v>
      </c>
      <c r="D13" s="155"/>
      <c r="E13" s="156">
        <v>48739724</v>
      </c>
      <c r="F13" s="60">
        <v>48739724</v>
      </c>
      <c r="G13" s="60"/>
      <c r="H13" s="60">
        <v>2763398</v>
      </c>
      <c r="I13" s="60">
        <v>2140421</v>
      </c>
      <c r="J13" s="60">
        <v>4903819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4903819</v>
      </c>
      <c r="X13" s="60">
        <v>12184931</v>
      </c>
      <c r="Y13" s="60">
        <v>-7281112</v>
      </c>
      <c r="Z13" s="140">
        <v>-59.76</v>
      </c>
      <c r="AA13" s="62">
        <v>48739724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32587301</v>
      </c>
      <c r="D15" s="153">
        <f>SUM(D16:D18)</f>
        <v>0</v>
      </c>
      <c r="E15" s="154">
        <f t="shared" si="2"/>
        <v>56011678</v>
      </c>
      <c r="F15" s="100">
        <f t="shared" si="2"/>
        <v>56011678</v>
      </c>
      <c r="G15" s="100">
        <f t="shared" si="2"/>
        <v>2132083</v>
      </c>
      <c r="H15" s="100">
        <f t="shared" si="2"/>
        <v>7925495</v>
      </c>
      <c r="I15" s="100">
        <f t="shared" si="2"/>
        <v>1520009</v>
      </c>
      <c r="J15" s="100">
        <f t="shared" si="2"/>
        <v>11577587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11577587</v>
      </c>
      <c r="X15" s="100">
        <f t="shared" si="2"/>
        <v>14002921</v>
      </c>
      <c r="Y15" s="100">
        <f t="shared" si="2"/>
        <v>-2425334</v>
      </c>
      <c r="Z15" s="137">
        <f>+IF(X15&lt;&gt;0,+(Y15/X15)*100,0)</f>
        <v>-17.320200549585334</v>
      </c>
      <c r="AA15" s="102">
        <f>SUM(AA16:AA18)</f>
        <v>56011678</v>
      </c>
    </row>
    <row r="16" spans="1:27" ht="13.5">
      <c r="A16" s="138" t="s">
        <v>85</v>
      </c>
      <c r="B16" s="136"/>
      <c r="C16" s="155">
        <v>5014332</v>
      </c>
      <c r="D16" s="155"/>
      <c r="E16" s="156">
        <v>151646</v>
      </c>
      <c r="F16" s="60">
        <v>151646</v>
      </c>
      <c r="G16" s="60">
        <v>29737</v>
      </c>
      <c r="H16" s="60"/>
      <c r="I16" s="60"/>
      <c r="J16" s="60">
        <v>29737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29737</v>
      </c>
      <c r="X16" s="60">
        <v>37912</v>
      </c>
      <c r="Y16" s="60">
        <v>-8175</v>
      </c>
      <c r="Z16" s="140">
        <v>-21.56</v>
      </c>
      <c r="AA16" s="62">
        <v>151646</v>
      </c>
    </row>
    <row r="17" spans="1:27" ht="13.5">
      <c r="A17" s="138" t="s">
        <v>86</v>
      </c>
      <c r="B17" s="136"/>
      <c r="C17" s="155">
        <v>27572969</v>
      </c>
      <c r="D17" s="155"/>
      <c r="E17" s="156">
        <v>55763170</v>
      </c>
      <c r="F17" s="60">
        <v>55763170</v>
      </c>
      <c r="G17" s="60">
        <v>2102346</v>
      </c>
      <c r="H17" s="60">
        <v>7925495</v>
      </c>
      <c r="I17" s="60">
        <v>1520009</v>
      </c>
      <c r="J17" s="60">
        <v>11547850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11547850</v>
      </c>
      <c r="X17" s="60">
        <v>13940793</v>
      </c>
      <c r="Y17" s="60">
        <v>-2392943</v>
      </c>
      <c r="Z17" s="140">
        <v>-17.17</v>
      </c>
      <c r="AA17" s="62">
        <v>55763170</v>
      </c>
    </row>
    <row r="18" spans="1:27" ht="13.5">
      <c r="A18" s="138" t="s">
        <v>87</v>
      </c>
      <c r="B18" s="136"/>
      <c r="C18" s="155"/>
      <c r="D18" s="155"/>
      <c r="E18" s="156">
        <v>96862</v>
      </c>
      <c r="F18" s="60">
        <v>96862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24216</v>
      </c>
      <c r="Y18" s="60">
        <v>-24216</v>
      </c>
      <c r="Z18" s="140">
        <v>-100</v>
      </c>
      <c r="AA18" s="62">
        <v>96862</v>
      </c>
    </row>
    <row r="19" spans="1:27" ht="13.5">
      <c r="A19" s="135" t="s">
        <v>88</v>
      </c>
      <c r="B19" s="142"/>
      <c r="C19" s="153">
        <f aca="true" t="shared" si="3" ref="C19:Y19">SUM(C20:C23)</f>
        <v>20161444</v>
      </c>
      <c r="D19" s="153">
        <f>SUM(D20:D23)</f>
        <v>0</v>
      </c>
      <c r="E19" s="154">
        <f t="shared" si="3"/>
        <v>107157612</v>
      </c>
      <c r="F19" s="100">
        <f t="shared" si="3"/>
        <v>107157612</v>
      </c>
      <c r="G19" s="100">
        <f t="shared" si="3"/>
        <v>853302</v>
      </c>
      <c r="H19" s="100">
        <f t="shared" si="3"/>
        <v>0</v>
      </c>
      <c r="I19" s="100">
        <f t="shared" si="3"/>
        <v>2545608</v>
      </c>
      <c r="J19" s="100">
        <f t="shared" si="3"/>
        <v>3398910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3398910</v>
      </c>
      <c r="X19" s="100">
        <f t="shared" si="3"/>
        <v>26789404</v>
      </c>
      <c r="Y19" s="100">
        <f t="shared" si="3"/>
        <v>-23390494</v>
      </c>
      <c r="Z19" s="137">
        <f>+IF(X19&lt;&gt;0,+(Y19/X19)*100,0)</f>
        <v>-87.31248369691241</v>
      </c>
      <c r="AA19" s="102">
        <f>SUM(AA20:AA23)</f>
        <v>107157612</v>
      </c>
    </row>
    <row r="20" spans="1:27" ht="13.5">
      <c r="A20" s="138" t="s">
        <v>89</v>
      </c>
      <c r="B20" s="136"/>
      <c r="C20" s="155">
        <v>19705925</v>
      </c>
      <c r="D20" s="155"/>
      <c r="E20" s="156">
        <v>105138454</v>
      </c>
      <c r="F20" s="60">
        <v>105138454</v>
      </c>
      <c r="G20" s="60">
        <v>681982</v>
      </c>
      <c r="H20" s="60"/>
      <c r="I20" s="60">
        <v>2545608</v>
      </c>
      <c r="J20" s="60">
        <v>3227590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3227590</v>
      </c>
      <c r="X20" s="60">
        <v>26284614</v>
      </c>
      <c r="Y20" s="60">
        <v>-23057024</v>
      </c>
      <c r="Z20" s="140">
        <v>-87.72</v>
      </c>
      <c r="AA20" s="62">
        <v>105138454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505280</v>
      </c>
      <c r="F22" s="159">
        <v>505280</v>
      </c>
      <c r="G22" s="159">
        <v>171320</v>
      </c>
      <c r="H22" s="159"/>
      <c r="I22" s="159"/>
      <c r="J22" s="159">
        <v>171320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171320</v>
      </c>
      <c r="X22" s="159">
        <v>126320</v>
      </c>
      <c r="Y22" s="159">
        <v>45000</v>
      </c>
      <c r="Z22" s="141">
        <v>35.62</v>
      </c>
      <c r="AA22" s="225">
        <v>505280</v>
      </c>
    </row>
    <row r="23" spans="1:27" ht="13.5">
      <c r="A23" s="138" t="s">
        <v>92</v>
      </c>
      <c r="B23" s="136"/>
      <c r="C23" s="155">
        <v>455519</v>
      </c>
      <c r="D23" s="155"/>
      <c r="E23" s="156">
        <v>1513878</v>
      </c>
      <c r="F23" s="60">
        <v>1513878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378470</v>
      </c>
      <c r="Y23" s="60">
        <v>-378470</v>
      </c>
      <c r="Z23" s="140">
        <v>-100</v>
      </c>
      <c r="AA23" s="62">
        <v>1513878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107904198</v>
      </c>
      <c r="D25" s="217">
        <f>+D5+D9+D15+D19+D24</f>
        <v>0</v>
      </c>
      <c r="E25" s="230">
        <f t="shared" si="4"/>
        <v>232957956</v>
      </c>
      <c r="F25" s="219">
        <f t="shared" si="4"/>
        <v>232957956</v>
      </c>
      <c r="G25" s="219">
        <f t="shared" si="4"/>
        <v>3151626</v>
      </c>
      <c r="H25" s="219">
        <f t="shared" si="4"/>
        <v>10821623</v>
      </c>
      <c r="I25" s="219">
        <f t="shared" si="4"/>
        <v>6271550</v>
      </c>
      <c r="J25" s="219">
        <f t="shared" si="4"/>
        <v>20244799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20244799</v>
      </c>
      <c r="X25" s="219">
        <f t="shared" si="4"/>
        <v>58239493</v>
      </c>
      <c r="Y25" s="219">
        <f t="shared" si="4"/>
        <v>-37994694</v>
      </c>
      <c r="Z25" s="231">
        <f>+IF(X25&lt;&gt;0,+(Y25/X25)*100,0)</f>
        <v>-65.2387100966006</v>
      </c>
      <c r="AA25" s="232">
        <f>+AA5+AA9+AA15+AA19+AA24</f>
        <v>232957956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67442857</v>
      </c>
      <c r="D28" s="155"/>
      <c r="E28" s="156">
        <v>173160175</v>
      </c>
      <c r="F28" s="60">
        <v>173160175</v>
      </c>
      <c r="G28" s="60">
        <v>2591385</v>
      </c>
      <c r="H28" s="60">
        <v>7900073</v>
      </c>
      <c r="I28" s="60">
        <v>4062500</v>
      </c>
      <c r="J28" s="60">
        <v>14553958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14553958</v>
      </c>
      <c r="X28" s="60">
        <v>43290044</v>
      </c>
      <c r="Y28" s="60">
        <v>-28736086</v>
      </c>
      <c r="Z28" s="140">
        <v>-66.38</v>
      </c>
      <c r="AA28" s="155">
        <v>173160175</v>
      </c>
    </row>
    <row r="29" spans="1:27" ht="13.5">
      <c r="A29" s="234" t="s">
        <v>134</v>
      </c>
      <c r="B29" s="136"/>
      <c r="C29" s="155">
        <v>33843971</v>
      </c>
      <c r="D29" s="155"/>
      <c r="E29" s="156">
        <v>44690000</v>
      </c>
      <c r="F29" s="60">
        <v>44690000</v>
      </c>
      <c r="G29" s="60"/>
      <c r="H29" s="60">
        <v>2763398</v>
      </c>
      <c r="I29" s="60">
        <v>2140421</v>
      </c>
      <c r="J29" s="60">
        <v>4903819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4903819</v>
      </c>
      <c r="X29" s="60">
        <v>11172500</v>
      </c>
      <c r="Y29" s="60">
        <v>-6268681</v>
      </c>
      <c r="Z29" s="140">
        <v>-56.11</v>
      </c>
      <c r="AA29" s="62">
        <v>44690000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101286828</v>
      </c>
      <c r="D32" s="210">
        <f>SUM(D28:D31)</f>
        <v>0</v>
      </c>
      <c r="E32" s="211">
        <f t="shared" si="5"/>
        <v>217850175</v>
      </c>
      <c r="F32" s="77">
        <f t="shared" si="5"/>
        <v>217850175</v>
      </c>
      <c r="G32" s="77">
        <f t="shared" si="5"/>
        <v>2591385</v>
      </c>
      <c r="H32" s="77">
        <f t="shared" si="5"/>
        <v>10663471</v>
      </c>
      <c r="I32" s="77">
        <f t="shared" si="5"/>
        <v>6202921</v>
      </c>
      <c r="J32" s="77">
        <f t="shared" si="5"/>
        <v>19457777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19457777</v>
      </c>
      <c r="X32" s="77">
        <f t="shared" si="5"/>
        <v>54462544</v>
      </c>
      <c r="Y32" s="77">
        <f t="shared" si="5"/>
        <v>-35004767</v>
      </c>
      <c r="Z32" s="212">
        <f>+IF(X32&lt;&gt;0,+(Y32/X32)*100,0)</f>
        <v>-64.27310299717178</v>
      </c>
      <c r="AA32" s="79">
        <f>SUM(AA28:AA31)</f>
        <v>217850175</v>
      </c>
    </row>
    <row r="33" spans="1:27" ht="13.5">
      <c r="A33" s="237" t="s">
        <v>51</v>
      </c>
      <c r="B33" s="136" t="s">
        <v>137</v>
      </c>
      <c r="C33" s="155">
        <v>851200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5766170</v>
      </c>
      <c r="D35" s="155"/>
      <c r="E35" s="156">
        <v>15107781</v>
      </c>
      <c r="F35" s="60">
        <v>15107781</v>
      </c>
      <c r="G35" s="60">
        <v>560241</v>
      </c>
      <c r="H35" s="60">
        <v>158152</v>
      </c>
      <c r="I35" s="60">
        <v>68629</v>
      </c>
      <c r="J35" s="60">
        <v>787022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787022</v>
      </c>
      <c r="X35" s="60">
        <v>3776945</v>
      </c>
      <c r="Y35" s="60">
        <v>-2989923</v>
      </c>
      <c r="Z35" s="140">
        <v>-79.16</v>
      </c>
      <c r="AA35" s="62">
        <v>15107781</v>
      </c>
    </row>
    <row r="36" spans="1:27" ht="13.5">
      <c r="A36" s="238" t="s">
        <v>139</v>
      </c>
      <c r="B36" s="149"/>
      <c r="C36" s="222">
        <f aca="true" t="shared" si="6" ref="C36:Y36">SUM(C32:C35)</f>
        <v>107904198</v>
      </c>
      <c r="D36" s="222">
        <f>SUM(D32:D35)</f>
        <v>0</v>
      </c>
      <c r="E36" s="218">
        <f t="shared" si="6"/>
        <v>232957956</v>
      </c>
      <c r="F36" s="220">
        <f t="shared" si="6"/>
        <v>232957956</v>
      </c>
      <c r="G36" s="220">
        <f t="shared" si="6"/>
        <v>3151626</v>
      </c>
      <c r="H36" s="220">
        <f t="shared" si="6"/>
        <v>10821623</v>
      </c>
      <c r="I36" s="220">
        <f t="shared" si="6"/>
        <v>6271550</v>
      </c>
      <c r="J36" s="220">
        <f t="shared" si="6"/>
        <v>20244799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20244799</v>
      </c>
      <c r="X36" s="220">
        <f t="shared" si="6"/>
        <v>58239489</v>
      </c>
      <c r="Y36" s="220">
        <f t="shared" si="6"/>
        <v>-37994690</v>
      </c>
      <c r="Z36" s="221">
        <f>+IF(X36&lt;&gt;0,+(Y36/X36)*100,0)</f>
        <v>-65.23870770912842</v>
      </c>
      <c r="AA36" s="239">
        <f>SUM(AA32:AA35)</f>
        <v>232957956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21292971</v>
      </c>
      <c r="D6" s="155"/>
      <c r="E6" s="59">
        <v>36907548</v>
      </c>
      <c r="F6" s="60">
        <v>36907548</v>
      </c>
      <c r="G6" s="60"/>
      <c r="H6" s="60">
        <v>34943800</v>
      </c>
      <c r="I6" s="60">
        <v>32518174</v>
      </c>
      <c r="J6" s="60">
        <v>32518174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32518174</v>
      </c>
      <c r="X6" s="60">
        <v>9226887</v>
      </c>
      <c r="Y6" s="60">
        <v>23291287</v>
      </c>
      <c r="Z6" s="140">
        <v>252.43</v>
      </c>
      <c r="AA6" s="62">
        <v>36907548</v>
      </c>
    </row>
    <row r="7" spans="1:27" ht="13.5">
      <c r="A7" s="249" t="s">
        <v>144</v>
      </c>
      <c r="B7" s="182"/>
      <c r="C7" s="155">
        <v>216895290</v>
      </c>
      <c r="D7" s="155"/>
      <c r="E7" s="59">
        <v>195459397</v>
      </c>
      <c r="F7" s="60">
        <v>195459397</v>
      </c>
      <c r="G7" s="60">
        <v>159456293</v>
      </c>
      <c r="H7" s="60">
        <v>149145659</v>
      </c>
      <c r="I7" s="60">
        <v>158500039</v>
      </c>
      <c r="J7" s="60">
        <v>158500039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158500039</v>
      </c>
      <c r="X7" s="60">
        <v>48864849</v>
      </c>
      <c r="Y7" s="60">
        <v>109635190</v>
      </c>
      <c r="Z7" s="140">
        <v>224.36</v>
      </c>
      <c r="AA7" s="62">
        <v>195459397</v>
      </c>
    </row>
    <row r="8" spans="1:27" ht="13.5">
      <c r="A8" s="249" t="s">
        <v>145</v>
      </c>
      <c r="B8" s="182"/>
      <c r="C8" s="155">
        <v>94013032</v>
      </c>
      <c r="D8" s="155"/>
      <c r="E8" s="59">
        <v>68316902</v>
      </c>
      <c r="F8" s="60">
        <v>68316902</v>
      </c>
      <c r="G8" s="60">
        <v>448329858</v>
      </c>
      <c r="H8" s="60">
        <v>442976118</v>
      </c>
      <c r="I8" s="60">
        <v>403758011</v>
      </c>
      <c r="J8" s="60">
        <v>403758011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403758011</v>
      </c>
      <c r="X8" s="60">
        <v>17079226</v>
      </c>
      <c r="Y8" s="60">
        <v>386678785</v>
      </c>
      <c r="Z8" s="140">
        <v>2264.03</v>
      </c>
      <c r="AA8" s="62">
        <v>68316902</v>
      </c>
    </row>
    <row r="9" spans="1:27" ht="13.5">
      <c r="A9" s="249" t="s">
        <v>146</v>
      </c>
      <c r="B9" s="182"/>
      <c r="C9" s="155">
        <v>14806746</v>
      </c>
      <c r="D9" s="155"/>
      <c r="E9" s="59">
        <v>23691259</v>
      </c>
      <c r="F9" s="60">
        <v>23691259</v>
      </c>
      <c r="G9" s="60">
        <v>219088825</v>
      </c>
      <c r="H9" s="60">
        <v>226059493</v>
      </c>
      <c r="I9" s="60">
        <v>230094098</v>
      </c>
      <c r="J9" s="60">
        <v>230094098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230094098</v>
      </c>
      <c r="X9" s="60">
        <v>5922815</v>
      </c>
      <c r="Y9" s="60">
        <v>224171283</v>
      </c>
      <c r="Z9" s="140">
        <v>3784.88</v>
      </c>
      <c r="AA9" s="62">
        <v>23691259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153230472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3098799</v>
      </c>
      <c r="D11" s="155"/>
      <c r="E11" s="59">
        <v>2880410</v>
      </c>
      <c r="F11" s="60">
        <v>2880410</v>
      </c>
      <c r="G11" s="60">
        <v>3037562</v>
      </c>
      <c r="H11" s="60">
        <v>2940850</v>
      </c>
      <c r="I11" s="60">
        <v>2945835</v>
      </c>
      <c r="J11" s="60">
        <v>2945835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2945835</v>
      </c>
      <c r="X11" s="60">
        <v>720103</v>
      </c>
      <c r="Y11" s="60">
        <v>2225732</v>
      </c>
      <c r="Z11" s="140">
        <v>309.09</v>
      </c>
      <c r="AA11" s="62">
        <v>2880410</v>
      </c>
    </row>
    <row r="12" spans="1:27" ht="13.5">
      <c r="A12" s="250" t="s">
        <v>56</v>
      </c>
      <c r="B12" s="251"/>
      <c r="C12" s="168">
        <f aca="true" t="shared" si="0" ref="C12:Y12">SUM(C6:C11)</f>
        <v>350106838</v>
      </c>
      <c r="D12" s="168">
        <f>SUM(D6:D11)</f>
        <v>0</v>
      </c>
      <c r="E12" s="72">
        <f t="shared" si="0"/>
        <v>327255516</v>
      </c>
      <c r="F12" s="73">
        <f t="shared" si="0"/>
        <v>327255516</v>
      </c>
      <c r="G12" s="73">
        <f t="shared" si="0"/>
        <v>983143010</v>
      </c>
      <c r="H12" s="73">
        <f t="shared" si="0"/>
        <v>856065920</v>
      </c>
      <c r="I12" s="73">
        <f t="shared" si="0"/>
        <v>827816157</v>
      </c>
      <c r="J12" s="73">
        <f t="shared" si="0"/>
        <v>827816157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827816157</v>
      </c>
      <c r="X12" s="73">
        <f t="shared" si="0"/>
        <v>81813880</v>
      </c>
      <c r="Y12" s="73">
        <f t="shared" si="0"/>
        <v>746002277</v>
      </c>
      <c r="Z12" s="170">
        <f>+IF(X12&lt;&gt;0,+(Y12/X12)*100,0)</f>
        <v>911.8285026941638</v>
      </c>
      <c r="AA12" s="74">
        <f>SUM(AA6:AA11)</f>
        <v>327255516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156541</v>
      </c>
      <c r="F15" s="60">
        <v>156541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39135</v>
      </c>
      <c r="Y15" s="60">
        <v>-39135</v>
      </c>
      <c r="Z15" s="140">
        <v>-100</v>
      </c>
      <c r="AA15" s="62">
        <v>156541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124511350</v>
      </c>
      <c r="D17" s="155"/>
      <c r="E17" s="59">
        <v>103189053</v>
      </c>
      <c r="F17" s="60">
        <v>103189053</v>
      </c>
      <c r="G17" s="60">
        <v>103189053</v>
      </c>
      <c r="H17" s="60">
        <v>124511350</v>
      </c>
      <c r="I17" s="60">
        <v>124511350</v>
      </c>
      <c r="J17" s="60">
        <v>124511350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124511350</v>
      </c>
      <c r="X17" s="60">
        <v>25797263</v>
      </c>
      <c r="Y17" s="60">
        <v>98714087</v>
      </c>
      <c r="Z17" s="140">
        <v>382.65</v>
      </c>
      <c r="AA17" s="62">
        <v>103189053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1524957163</v>
      </c>
      <c r="D19" s="155"/>
      <c r="E19" s="59">
        <v>1546379951</v>
      </c>
      <c r="F19" s="60">
        <v>1546379951</v>
      </c>
      <c r="G19" s="60">
        <v>1235900395</v>
      </c>
      <c r="H19" s="60">
        <v>1271171802</v>
      </c>
      <c r="I19" s="60">
        <v>1271171802</v>
      </c>
      <c r="J19" s="60">
        <v>1271171802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1271171802</v>
      </c>
      <c r="X19" s="60">
        <v>386594988</v>
      </c>
      <c r="Y19" s="60">
        <v>884576814</v>
      </c>
      <c r="Z19" s="140">
        <v>228.81</v>
      </c>
      <c r="AA19" s="62">
        <v>1546379951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98188</v>
      </c>
      <c r="D22" s="155"/>
      <c r="E22" s="59">
        <v>640151</v>
      </c>
      <c r="F22" s="60">
        <v>640151</v>
      </c>
      <c r="G22" s="60">
        <v>318963</v>
      </c>
      <c r="H22" s="60">
        <v>98187</v>
      </c>
      <c r="I22" s="60">
        <v>98187</v>
      </c>
      <c r="J22" s="60">
        <v>98187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98187</v>
      </c>
      <c r="X22" s="60">
        <v>160038</v>
      </c>
      <c r="Y22" s="60">
        <v>-61851</v>
      </c>
      <c r="Z22" s="140">
        <v>-38.65</v>
      </c>
      <c r="AA22" s="62">
        <v>640151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270960788</v>
      </c>
      <c r="H23" s="159">
        <v>239823898</v>
      </c>
      <c r="I23" s="159">
        <v>240174184</v>
      </c>
      <c r="J23" s="60">
        <v>240174184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240174184</v>
      </c>
      <c r="X23" s="60"/>
      <c r="Y23" s="159">
        <v>240174184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1649566701</v>
      </c>
      <c r="D24" s="168">
        <f>SUM(D15:D23)</f>
        <v>0</v>
      </c>
      <c r="E24" s="76">
        <f t="shared" si="1"/>
        <v>1650365696</v>
      </c>
      <c r="F24" s="77">
        <f t="shared" si="1"/>
        <v>1650365696</v>
      </c>
      <c r="G24" s="77">
        <f t="shared" si="1"/>
        <v>1610369199</v>
      </c>
      <c r="H24" s="77">
        <f t="shared" si="1"/>
        <v>1635605237</v>
      </c>
      <c r="I24" s="77">
        <f t="shared" si="1"/>
        <v>1635955523</v>
      </c>
      <c r="J24" s="77">
        <f t="shared" si="1"/>
        <v>1635955523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1635955523</v>
      </c>
      <c r="X24" s="77">
        <f t="shared" si="1"/>
        <v>412591424</v>
      </c>
      <c r="Y24" s="77">
        <f t="shared" si="1"/>
        <v>1223364099</v>
      </c>
      <c r="Z24" s="212">
        <f>+IF(X24&lt;&gt;0,+(Y24/X24)*100,0)</f>
        <v>296.50739880623405</v>
      </c>
      <c r="AA24" s="79">
        <f>SUM(AA15:AA23)</f>
        <v>1650365696</v>
      </c>
    </row>
    <row r="25" spans="1:27" ht="13.5">
      <c r="A25" s="250" t="s">
        <v>159</v>
      </c>
      <c r="B25" s="251"/>
      <c r="C25" s="168">
        <f aca="true" t="shared" si="2" ref="C25:Y25">+C12+C24</f>
        <v>1999673539</v>
      </c>
      <c r="D25" s="168">
        <f>+D12+D24</f>
        <v>0</v>
      </c>
      <c r="E25" s="72">
        <f t="shared" si="2"/>
        <v>1977621212</v>
      </c>
      <c r="F25" s="73">
        <f t="shared" si="2"/>
        <v>1977621212</v>
      </c>
      <c r="G25" s="73">
        <f t="shared" si="2"/>
        <v>2593512209</v>
      </c>
      <c r="H25" s="73">
        <f t="shared" si="2"/>
        <v>2491671157</v>
      </c>
      <c r="I25" s="73">
        <f t="shared" si="2"/>
        <v>2463771680</v>
      </c>
      <c r="J25" s="73">
        <f t="shared" si="2"/>
        <v>2463771680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2463771680</v>
      </c>
      <c r="X25" s="73">
        <f t="shared" si="2"/>
        <v>494405304</v>
      </c>
      <c r="Y25" s="73">
        <f t="shared" si="2"/>
        <v>1969366376</v>
      </c>
      <c r="Z25" s="170">
        <f>+IF(X25&lt;&gt;0,+(Y25/X25)*100,0)</f>
        <v>398.3303496274789</v>
      </c>
      <c r="AA25" s="74">
        <f>+AA12+AA24</f>
        <v>1977621212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385867661</v>
      </c>
      <c r="D30" s="155"/>
      <c r="E30" s="59">
        <v>15650058</v>
      </c>
      <c r="F30" s="60">
        <v>15650058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3912515</v>
      </c>
      <c r="Y30" s="60">
        <v>-3912515</v>
      </c>
      <c r="Z30" s="140">
        <v>-100</v>
      </c>
      <c r="AA30" s="62">
        <v>15650058</v>
      </c>
    </row>
    <row r="31" spans="1:27" ht="13.5">
      <c r="A31" s="249" t="s">
        <v>163</v>
      </c>
      <c r="B31" s="182"/>
      <c r="C31" s="155">
        <v>3047001</v>
      </c>
      <c r="D31" s="155"/>
      <c r="E31" s="59">
        <v>1599746</v>
      </c>
      <c r="F31" s="60">
        <v>1599746</v>
      </c>
      <c r="G31" s="60">
        <v>6103005</v>
      </c>
      <c r="H31" s="60">
        <v>8443108</v>
      </c>
      <c r="I31" s="60">
        <v>10013993</v>
      </c>
      <c r="J31" s="60">
        <v>10013993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10013993</v>
      </c>
      <c r="X31" s="60">
        <v>399937</v>
      </c>
      <c r="Y31" s="60">
        <v>9614056</v>
      </c>
      <c r="Z31" s="140">
        <v>2403.89</v>
      </c>
      <c r="AA31" s="62">
        <v>1599746</v>
      </c>
    </row>
    <row r="32" spans="1:27" ht="13.5">
      <c r="A32" s="249" t="s">
        <v>164</v>
      </c>
      <c r="B32" s="182"/>
      <c r="C32" s="155">
        <v>142710819</v>
      </c>
      <c r="D32" s="155"/>
      <c r="E32" s="59">
        <v>155405069</v>
      </c>
      <c r="F32" s="60">
        <v>155405069</v>
      </c>
      <c r="G32" s="60">
        <v>499532726</v>
      </c>
      <c r="H32" s="60">
        <v>583511460</v>
      </c>
      <c r="I32" s="60">
        <v>609640626</v>
      </c>
      <c r="J32" s="60">
        <v>609640626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609640626</v>
      </c>
      <c r="X32" s="60">
        <v>38851267</v>
      </c>
      <c r="Y32" s="60">
        <v>570789359</v>
      </c>
      <c r="Z32" s="140">
        <v>1469.17</v>
      </c>
      <c r="AA32" s="62">
        <v>155405069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192293993</v>
      </c>
      <c r="H33" s="60">
        <v>217970858</v>
      </c>
      <c r="I33" s="60">
        <v>217970858</v>
      </c>
      <c r="J33" s="60">
        <v>217970858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217970858</v>
      </c>
      <c r="X33" s="60"/>
      <c r="Y33" s="60">
        <v>217970858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531625481</v>
      </c>
      <c r="D34" s="168">
        <f>SUM(D29:D33)</f>
        <v>0</v>
      </c>
      <c r="E34" s="72">
        <f t="shared" si="3"/>
        <v>172654873</v>
      </c>
      <c r="F34" s="73">
        <f t="shared" si="3"/>
        <v>172654873</v>
      </c>
      <c r="G34" s="73">
        <f t="shared" si="3"/>
        <v>697929724</v>
      </c>
      <c r="H34" s="73">
        <f t="shared" si="3"/>
        <v>809925426</v>
      </c>
      <c r="I34" s="73">
        <f t="shared" si="3"/>
        <v>837625477</v>
      </c>
      <c r="J34" s="73">
        <f t="shared" si="3"/>
        <v>837625477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837625477</v>
      </c>
      <c r="X34" s="73">
        <f t="shared" si="3"/>
        <v>43163719</v>
      </c>
      <c r="Y34" s="73">
        <f t="shared" si="3"/>
        <v>794461758</v>
      </c>
      <c r="Z34" s="170">
        <f>+IF(X34&lt;&gt;0,+(Y34/X34)*100,0)</f>
        <v>1840.5776341931983</v>
      </c>
      <c r="AA34" s="74">
        <f>SUM(AA29:AA33)</f>
        <v>172654873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59169214</v>
      </c>
      <c r="D37" s="155"/>
      <c r="E37" s="59">
        <v>49961352</v>
      </c>
      <c r="F37" s="60">
        <v>49961352</v>
      </c>
      <c r="G37" s="60">
        <v>68118631</v>
      </c>
      <c r="H37" s="60">
        <v>68027909</v>
      </c>
      <c r="I37" s="60">
        <v>67747567</v>
      </c>
      <c r="J37" s="60">
        <v>67747567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67747567</v>
      </c>
      <c r="X37" s="60">
        <v>12490338</v>
      </c>
      <c r="Y37" s="60">
        <v>55257229</v>
      </c>
      <c r="Z37" s="140">
        <v>442.4</v>
      </c>
      <c r="AA37" s="62">
        <v>49961352</v>
      </c>
    </row>
    <row r="38" spans="1:27" ht="13.5">
      <c r="A38" s="249" t="s">
        <v>165</v>
      </c>
      <c r="B38" s="182"/>
      <c r="C38" s="155">
        <v>23292803</v>
      </c>
      <c r="D38" s="155"/>
      <c r="E38" s="59">
        <v>48027868</v>
      </c>
      <c r="F38" s="60">
        <v>48027868</v>
      </c>
      <c r="G38" s="60">
        <v>26271201</v>
      </c>
      <c r="H38" s="60">
        <v>23292803</v>
      </c>
      <c r="I38" s="60">
        <v>23292803</v>
      </c>
      <c r="J38" s="60">
        <v>23292803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23292803</v>
      </c>
      <c r="X38" s="60">
        <v>12006967</v>
      </c>
      <c r="Y38" s="60">
        <v>11285836</v>
      </c>
      <c r="Z38" s="140">
        <v>93.99</v>
      </c>
      <c r="AA38" s="62">
        <v>48027868</v>
      </c>
    </row>
    <row r="39" spans="1:27" ht="13.5">
      <c r="A39" s="250" t="s">
        <v>59</v>
      </c>
      <c r="B39" s="253"/>
      <c r="C39" s="168">
        <f aca="true" t="shared" si="4" ref="C39:Y39">SUM(C37:C38)</f>
        <v>82462017</v>
      </c>
      <c r="D39" s="168">
        <f>SUM(D37:D38)</f>
        <v>0</v>
      </c>
      <c r="E39" s="76">
        <f t="shared" si="4"/>
        <v>97989220</v>
      </c>
      <c r="F39" s="77">
        <f t="shared" si="4"/>
        <v>97989220</v>
      </c>
      <c r="G39" s="77">
        <f t="shared" si="4"/>
        <v>94389832</v>
      </c>
      <c r="H39" s="77">
        <f t="shared" si="4"/>
        <v>91320712</v>
      </c>
      <c r="I39" s="77">
        <f t="shared" si="4"/>
        <v>91040370</v>
      </c>
      <c r="J39" s="77">
        <f t="shared" si="4"/>
        <v>91040370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91040370</v>
      </c>
      <c r="X39" s="77">
        <f t="shared" si="4"/>
        <v>24497305</v>
      </c>
      <c r="Y39" s="77">
        <f t="shared" si="4"/>
        <v>66543065</v>
      </c>
      <c r="Z39" s="212">
        <f>+IF(X39&lt;&gt;0,+(Y39/X39)*100,0)</f>
        <v>271.63422670371295</v>
      </c>
      <c r="AA39" s="79">
        <f>SUM(AA37:AA38)</f>
        <v>97989220</v>
      </c>
    </row>
    <row r="40" spans="1:27" ht="13.5">
      <c r="A40" s="250" t="s">
        <v>167</v>
      </c>
      <c r="B40" s="251"/>
      <c r="C40" s="168">
        <f aca="true" t="shared" si="5" ref="C40:Y40">+C34+C39</f>
        <v>614087498</v>
      </c>
      <c r="D40" s="168">
        <f>+D34+D39</f>
        <v>0</v>
      </c>
      <c r="E40" s="72">
        <f t="shared" si="5"/>
        <v>270644093</v>
      </c>
      <c r="F40" s="73">
        <f t="shared" si="5"/>
        <v>270644093</v>
      </c>
      <c r="G40" s="73">
        <f t="shared" si="5"/>
        <v>792319556</v>
      </c>
      <c r="H40" s="73">
        <f t="shared" si="5"/>
        <v>901246138</v>
      </c>
      <c r="I40" s="73">
        <f t="shared" si="5"/>
        <v>928665847</v>
      </c>
      <c r="J40" s="73">
        <f t="shared" si="5"/>
        <v>928665847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928665847</v>
      </c>
      <c r="X40" s="73">
        <f t="shared" si="5"/>
        <v>67661024</v>
      </c>
      <c r="Y40" s="73">
        <f t="shared" si="5"/>
        <v>861004823</v>
      </c>
      <c r="Z40" s="170">
        <f>+IF(X40&lt;&gt;0,+(Y40/X40)*100,0)</f>
        <v>1272.5270356534952</v>
      </c>
      <c r="AA40" s="74">
        <f>+AA34+AA39</f>
        <v>270644093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1385586041</v>
      </c>
      <c r="D42" s="257">
        <f>+D25-D40</f>
        <v>0</v>
      </c>
      <c r="E42" s="258">
        <f t="shared" si="6"/>
        <v>1706977119</v>
      </c>
      <c r="F42" s="259">
        <f t="shared" si="6"/>
        <v>1706977119</v>
      </c>
      <c r="G42" s="259">
        <f t="shared" si="6"/>
        <v>1801192653</v>
      </c>
      <c r="H42" s="259">
        <f t="shared" si="6"/>
        <v>1590425019</v>
      </c>
      <c r="I42" s="259">
        <f t="shared" si="6"/>
        <v>1535105833</v>
      </c>
      <c r="J42" s="259">
        <f t="shared" si="6"/>
        <v>1535105833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1535105833</v>
      </c>
      <c r="X42" s="259">
        <f t="shared" si="6"/>
        <v>426744280</v>
      </c>
      <c r="Y42" s="259">
        <f t="shared" si="6"/>
        <v>1108361553</v>
      </c>
      <c r="Z42" s="260">
        <f>+IF(X42&lt;&gt;0,+(Y42/X42)*100,0)</f>
        <v>259.72499338479713</v>
      </c>
      <c r="AA42" s="261">
        <f>+AA25-AA40</f>
        <v>1706977119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1253365257</v>
      </c>
      <c r="D45" s="155"/>
      <c r="E45" s="59">
        <v>1575005844</v>
      </c>
      <c r="F45" s="60">
        <v>1575005844</v>
      </c>
      <c r="G45" s="60">
        <v>1670709293</v>
      </c>
      <c r="H45" s="60">
        <v>1458204235</v>
      </c>
      <c r="I45" s="60">
        <v>1402885049</v>
      </c>
      <c r="J45" s="60">
        <v>1402885049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1402885049</v>
      </c>
      <c r="X45" s="60">
        <v>393751461</v>
      </c>
      <c r="Y45" s="60">
        <v>1009133588</v>
      </c>
      <c r="Z45" s="139">
        <v>256.29</v>
      </c>
      <c r="AA45" s="62">
        <v>1575005844</v>
      </c>
    </row>
    <row r="46" spans="1:27" ht="13.5">
      <c r="A46" s="249" t="s">
        <v>171</v>
      </c>
      <c r="B46" s="182"/>
      <c r="C46" s="155">
        <v>132220784</v>
      </c>
      <c r="D46" s="155"/>
      <c r="E46" s="59">
        <v>131971274</v>
      </c>
      <c r="F46" s="60">
        <v>131971274</v>
      </c>
      <c r="G46" s="60">
        <v>130483360</v>
      </c>
      <c r="H46" s="60">
        <v>132220784</v>
      </c>
      <c r="I46" s="60">
        <v>132220784</v>
      </c>
      <c r="J46" s="60">
        <v>132220784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132220784</v>
      </c>
      <c r="X46" s="60">
        <v>32992819</v>
      </c>
      <c r="Y46" s="60">
        <v>99227965</v>
      </c>
      <c r="Z46" s="139">
        <v>300.76</v>
      </c>
      <c r="AA46" s="62">
        <v>131971274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1385586041</v>
      </c>
      <c r="D48" s="217">
        <f>SUM(D45:D47)</f>
        <v>0</v>
      </c>
      <c r="E48" s="264">
        <f t="shared" si="7"/>
        <v>1706977118</v>
      </c>
      <c r="F48" s="219">
        <f t="shared" si="7"/>
        <v>1706977118</v>
      </c>
      <c r="G48" s="219">
        <f t="shared" si="7"/>
        <v>1801192653</v>
      </c>
      <c r="H48" s="219">
        <f t="shared" si="7"/>
        <v>1590425019</v>
      </c>
      <c r="I48" s="219">
        <f t="shared" si="7"/>
        <v>1535105833</v>
      </c>
      <c r="J48" s="219">
        <f t="shared" si="7"/>
        <v>1535105833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1535105833</v>
      </c>
      <c r="X48" s="219">
        <f t="shared" si="7"/>
        <v>426744280</v>
      </c>
      <c r="Y48" s="219">
        <f t="shared" si="7"/>
        <v>1108361553</v>
      </c>
      <c r="Z48" s="265">
        <f>+IF(X48&lt;&gt;0,+(Y48/X48)*100,0)</f>
        <v>259.72499338479713</v>
      </c>
      <c r="AA48" s="232">
        <f>SUM(AA45:AA47)</f>
        <v>1706977118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415842568</v>
      </c>
      <c r="D6" s="155"/>
      <c r="E6" s="59">
        <v>481981613</v>
      </c>
      <c r="F6" s="60">
        <v>481981613</v>
      </c>
      <c r="G6" s="60">
        <v>205801184</v>
      </c>
      <c r="H6" s="60">
        <v>26790639</v>
      </c>
      <c r="I6" s="60">
        <v>17788667</v>
      </c>
      <c r="J6" s="60">
        <v>250380490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250380490</v>
      </c>
      <c r="X6" s="60">
        <v>126283396</v>
      </c>
      <c r="Y6" s="60">
        <v>124097094</v>
      </c>
      <c r="Z6" s="140">
        <v>98.27</v>
      </c>
      <c r="AA6" s="62">
        <v>481981613</v>
      </c>
    </row>
    <row r="7" spans="1:27" ht="13.5">
      <c r="A7" s="249" t="s">
        <v>178</v>
      </c>
      <c r="B7" s="182"/>
      <c r="C7" s="155">
        <v>174340601</v>
      </c>
      <c r="D7" s="155"/>
      <c r="E7" s="59">
        <v>198883389</v>
      </c>
      <c r="F7" s="60">
        <v>198883389</v>
      </c>
      <c r="G7" s="60">
        <v>136448</v>
      </c>
      <c r="H7" s="60">
        <v>966236</v>
      </c>
      <c r="I7" s="60">
        <v>433238</v>
      </c>
      <c r="J7" s="60">
        <v>1535922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1535922</v>
      </c>
      <c r="X7" s="60">
        <v>126947267</v>
      </c>
      <c r="Y7" s="60">
        <v>-125411345</v>
      </c>
      <c r="Z7" s="140">
        <v>-98.79</v>
      </c>
      <c r="AA7" s="62">
        <v>198883389</v>
      </c>
    </row>
    <row r="8" spans="1:27" ht="13.5">
      <c r="A8" s="249" t="s">
        <v>179</v>
      </c>
      <c r="B8" s="182"/>
      <c r="C8" s="155">
        <v>141280480</v>
      </c>
      <c r="D8" s="155"/>
      <c r="E8" s="59">
        <v>169428403</v>
      </c>
      <c r="F8" s="60">
        <v>169428403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94608819</v>
      </c>
      <c r="Y8" s="60">
        <v>-94608819</v>
      </c>
      <c r="Z8" s="140">
        <v>-100</v>
      </c>
      <c r="AA8" s="62">
        <v>169428403</v>
      </c>
    </row>
    <row r="9" spans="1:27" ht="13.5">
      <c r="A9" s="249" t="s">
        <v>180</v>
      </c>
      <c r="B9" s="182"/>
      <c r="C9" s="155">
        <v>30378515</v>
      </c>
      <c r="D9" s="155"/>
      <c r="E9" s="59">
        <v>32436148</v>
      </c>
      <c r="F9" s="60">
        <v>32436148</v>
      </c>
      <c r="G9" s="60">
        <v>1943334</v>
      </c>
      <c r="H9" s="60">
        <v>2461072</v>
      </c>
      <c r="I9" s="60">
        <v>1789967</v>
      </c>
      <c r="J9" s="60">
        <v>6194373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6194373</v>
      </c>
      <c r="X9" s="60">
        <v>6644795</v>
      </c>
      <c r="Y9" s="60">
        <v>-450422</v>
      </c>
      <c r="Z9" s="140">
        <v>-6.78</v>
      </c>
      <c r="AA9" s="62">
        <v>32436148</v>
      </c>
    </row>
    <row r="10" spans="1:27" ht="13.5">
      <c r="A10" s="249" t="s">
        <v>181</v>
      </c>
      <c r="B10" s="182"/>
      <c r="C10" s="155">
        <v>3754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-619533453</v>
      </c>
      <c r="D12" s="155"/>
      <c r="E12" s="59">
        <v>-709574031</v>
      </c>
      <c r="F12" s="60">
        <v>-709574031</v>
      </c>
      <c r="G12" s="60">
        <v>-56172025</v>
      </c>
      <c r="H12" s="60">
        <v>-35464992</v>
      </c>
      <c r="I12" s="60">
        <v>-49388472</v>
      </c>
      <c r="J12" s="60">
        <v>-141025489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-141025489</v>
      </c>
      <c r="X12" s="60">
        <v>-168649619</v>
      </c>
      <c r="Y12" s="60">
        <v>27624130</v>
      </c>
      <c r="Z12" s="140">
        <v>-16.38</v>
      </c>
      <c r="AA12" s="62">
        <v>-709574031</v>
      </c>
    </row>
    <row r="13" spans="1:27" ht="13.5">
      <c r="A13" s="249" t="s">
        <v>40</v>
      </c>
      <c r="B13" s="182"/>
      <c r="C13" s="155">
        <v>-5631255</v>
      </c>
      <c r="D13" s="155"/>
      <c r="E13" s="59">
        <v>-5241720</v>
      </c>
      <c r="F13" s="60">
        <v>-5241720</v>
      </c>
      <c r="G13" s="60"/>
      <c r="H13" s="60">
        <v>-11002</v>
      </c>
      <c r="I13" s="60">
        <v>-299859</v>
      </c>
      <c r="J13" s="60">
        <v>-310861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-310861</v>
      </c>
      <c r="X13" s="60">
        <v>-1310430</v>
      </c>
      <c r="Y13" s="60">
        <v>999569</v>
      </c>
      <c r="Z13" s="140">
        <v>-76.28</v>
      </c>
      <c r="AA13" s="62">
        <v>-5241720</v>
      </c>
    </row>
    <row r="14" spans="1:27" ht="13.5">
      <c r="A14" s="249" t="s">
        <v>42</v>
      </c>
      <c r="B14" s="182"/>
      <c r="C14" s="155">
        <v>-27817077</v>
      </c>
      <c r="D14" s="155"/>
      <c r="E14" s="59">
        <v>-20000004</v>
      </c>
      <c r="F14" s="60">
        <v>-20000004</v>
      </c>
      <c r="G14" s="60">
        <v>-848482</v>
      </c>
      <c r="H14" s="60">
        <v>-1005123</v>
      </c>
      <c r="I14" s="60">
        <v>-674031</v>
      </c>
      <c r="J14" s="60">
        <v>-2527636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-2527636</v>
      </c>
      <c r="X14" s="60">
        <v>-5000001</v>
      </c>
      <c r="Y14" s="60">
        <v>2472365</v>
      </c>
      <c r="Z14" s="140">
        <v>-49.45</v>
      </c>
      <c r="AA14" s="62">
        <v>-20000004</v>
      </c>
    </row>
    <row r="15" spans="1:27" ht="13.5">
      <c r="A15" s="250" t="s">
        <v>184</v>
      </c>
      <c r="B15" s="251"/>
      <c r="C15" s="168">
        <f aca="true" t="shared" si="0" ref="C15:Y15">SUM(C6:C14)</f>
        <v>108864133</v>
      </c>
      <c r="D15" s="168">
        <f>SUM(D6:D14)</f>
        <v>0</v>
      </c>
      <c r="E15" s="72">
        <f t="shared" si="0"/>
        <v>147913798</v>
      </c>
      <c r="F15" s="73">
        <f t="shared" si="0"/>
        <v>147913798</v>
      </c>
      <c r="G15" s="73">
        <f t="shared" si="0"/>
        <v>150860459</v>
      </c>
      <c r="H15" s="73">
        <f t="shared" si="0"/>
        <v>-6263170</v>
      </c>
      <c r="I15" s="73">
        <f t="shared" si="0"/>
        <v>-30350490</v>
      </c>
      <c r="J15" s="73">
        <f t="shared" si="0"/>
        <v>114246799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114246799</v>
      </c>
      <c r="X15" s="73">
        <f t="shared" si="0"/>
        <v>179524227</v>
      </c>
      <c r="Y15" s="73">
        <f t="shared" si="0"/>
        <v>-65277428</v>
      </c>
      <c r="Z15" s="170">
        <f>+IF(X15&lt;&gt;0,+(Y15/X15)*100,0)</f>
        <v>-36.36134748542881</v>
      </c>
      <c r="AA15" s="74">
        <f>SUM(AA6:AA14)</f>
        <v>147913798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-4218976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156324</v>
      </c>
      <c r="H21" s="159"/>
      <c r="I21" s="159"/>
      <c r="J21" s="60">
        <v>156324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156324</v>
      </c>
      <c r="X21" s="60"/>
      <c r="Y21" s="159">
        <v>156324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-126552005</v>
      </c>
      <c r="D24" s="155"/>
      <c r="E24" s="59">
        <v>-232561184</v>
      </c>
      <c r="F24" s="60">
        <v>-232561184</v>
      </c>
      <c r="G24" s="60"/>
      <c r="H24" s="60">
        <v>-111490</v>
      </c>
      <c r="I24" s="60">
        <v>-103645</v>
      </c>
      <c r="J24" s="60">
        <v>-215135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-215135</v>
      </c>
      <c r="X24" s="60">
        <v>-78019846</v>
      </c>
      <c r="Y24" s="60">
        <v>77804711</v>
      </c>
      <c r="Z24" s="140">
        <v>-99.72</v>
      </c>
      <c r="AA24" s="62">
        <v>-232561184</v>
      </c>
    </row>
    <row r="25" spans="1:27" ht="13.5">
      <c r="A25" s="250" t="s">
        <v>191</v>
      </c>
      <c r="B25" s="251"/>
      <c r="C25" s="168">
        <f aca="true" t="shared" si="1" ref="C25:Y25">SUM(C19:C24)</f>
        <v>-130770981</v>
      </c>
      <c r="D25" s="168">
        <f>SUM(D19:D24)</f>
        <v>0</v>
      </c>
      <c r="E25" s="72">
        <f t="shared" si="1"/>
        <v>-232561184</v>
      </c>
      <c r="F25" s="73">
        <f t="shared" si="1"/>
        <v>-232561184</v>
      </c>
      <c r="G25" s="73">
        <f t="shared" si="1"/>
        <v>156324</v>
      </c>
      <c r="H25" s="73">
        <f t="shared" si="1"/>
        <v>-111490</v>
      </c>
      <c r="I25" s="73">
        <f t="shared" si="1"/>
        <v>-103645</v>
      </c>
      <c r="J25" s="73">
        <f t="shared" si="1"/>
        <v>-58811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-58811</v>
      </c>
      <c r="X25" s="73">
        <f t="shared" si="1"/>
        <v>-78019846</v>
      </c>
      <c r="Y25" s="73">
        <f t="shared" si="1"/>
        <v>77961035</v>
      </c>
      <c r="Z25" s="170">
        <f>+IF(X25&lt;&gt;0,+(Y25/X25)*100,0)</f>
        <v>-99.92462046131185</v>
      </c>
      <c r="AA25" s="74">
        <f>SUM(AA19:AA24)</f>
        <v>-232561184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>
        <v>-406124</v>
      </c>
      <c r="H30" s="60"/>
      <c r="I30" s="60"/>
      <c r="J30" s="60">
        <v>-406124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-406124</v>
      </c>
      <c r="X30" s="60"/>
      <c r="Y30" s="60">
        <v>-406124</v>
      </c>
      <c r="Z30" s="140"/>
      <c r="AA30" s="62"/>
    </row>
    <row r="31" spans="1:27" ht="13.5">
      <c r="A31" s="249" t="s">
        <v>195</v>
      </c>
      <c r="B31" s="182"/>
      <c r="C31" s="155">
        <v>1052960</v>
      </c>
      <c r="D31" s="155"/>
      <c r="E31" s="59"/>
      <c r="F31" s="60"/>
      <c r="G31" s="60">
        <v>1850553</v>
      </c>
      <c r="H31" s="159"/>
      <c r="I31" s="159"/>
      <c r="J31" s="159">
        <v>1850553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1850553</v>
      </c>
      <c r="X31" s="159"/>
      <c r="Y31" s="60">
        <v>1850553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3017822</v>
      </c>
      <c r="D33" s="155"/>
      <c r="E33" s="59">
        <v>-5483828</v>
      </c>
      <c r="F33" s="60">
        <v>-5483828</v>
      </c>
      <c r="G33" s="60">
        <v>-65000785</v>
      </c>
      <c r="H33" s="60"/>
      <c r="I33" s="60"/>
      <c r="J33" s="60">
        <v>-65000785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-65000785</v>
      </c>
      <c r="X33" s="60">
        <v>-1370957</v>
      </c>
      <c r="Y33" s="60">
        <v>-63629828</v>
      </c>
      <c r="Z33" s="140">
        <v>4641.27</v>
      </c>
      <c r="AA33" s="62">
        <v>-5483828</v>
      </c>
    </row>
    <row r="34" spans="1:27" ht="13.5">
      <c r="A34" s="250" t="s">
        <v>197</v>
      </c>
      <c r="B34" s="251"/>
      <c r="C34" s="168">
        <f aca="true" t="shared" si="2" ref="C34:Y34">SUM(C29:C33)</f>
        <v>4070782</v>
      </c>
      <c r="D34" s="168">
        <f>SUM(D29:D33)</f>
        <v>0</v>
      </c>
      <c r="E34" s="72">
        <f t="shared" si="2"/>
        <v>-5483828</v>
      </c>
      <c r="F34" s="73">
        <f t="shared" si="2"/>
        <v>-5483828</v>
      </c>
      <c r="G34" s="73">
        <f t="shared" si="2"/>
        <v>-63556356</v>
      </c>
      <c r="H34" s="73">
        <f t="shared" si="2"/>
        <v>0</v>
      </c>
      <c r="I34" s="73">
        <f t="shared" si="2"/>
        <v>0</v>
      </c>
      <c r="J34" s="73">
        <f t="shared" si="2"/>
        <v>-63556356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-63556356</v>
      </c>
      <c r="X34" s="73">
        <f t="shared" si="2"/>
        <v>-1370957</v>
      </c>
      <c r="Y34" s="73">
        <f t="shared" si="2"/>
        <v>-62185399</v>
      </c>
      <c r="Z34" s="170">
        <f>+IF(X34&lt;&gt;0,+(Y34/X34)*100,0)</f>
        <v>4535.911702555222</v>
      </c>
      <c r="AA34" s="74">
        <f>SUM(AA29:AA33)</f>
        <v>-5483828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-17836066</v>
      </c>
      <c r="D36" s="153">
        <f>+D15+D25+D34</f>
        <v>0</v>
      </c>
      <c r="E36" s="99">
        <f t="shared" si="3"/>
        <v>-90131214</v>
      </c>
      <c r="F36" s="100">
        <f t="shared" si="3"/>
        <v>-90131214</v>
      </c>
      <c r="G36" s="100">
        <f t="shared" si="3"/>
        <v>87460427</v>
      </c>
      <c r="H36" s="100">
        <f t="shared" si="3"/>
        <v>-6374660</v>
      </c>
      <c r="I36" s="100">
        <f t="shared" si="3"/>
        <v>-30454135</v>
      </c>
      <c r="J36" s="100">
        <f t="shared" si="3"/>
        <v>50631632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50631632</v>
      </c>
      <c r="X36" s="100">
        <f t="shared" si="3"/>
        <v>100133424</v>
      </c>
      <c r="Y36" s="100">
        <f t="shared" si="3"/>
        <v>-49501792</v>
      </c>
      <c r="Z36" s="137">
        <f>+IF(X36&lt;&gt;0,+(Y36/X36)*100,0)</f>
        <v>-49.435832734532276</v>
      </c>
      <c r="AA36" s="102">
        <f>+AA15+AA25+AA34</f>
        <v>-90131214</v>
      </c>
    </row>
    <row r="37" spans="1:27" ht="13.5">
      <c r="A37" s="249" t="s">
        <v>199</v>
      </c>
      <c r="B37" s="182"/>
      <c r="C37" s="153">
        <v>39129037</v>
      </c>
      <c r="D37" s="153"/>
      <c r="E37" s="99">
        <v>137526290</v>
      </c>
      <c r="F37" s="100">
        <v>137526290</v>
      </c>
      <c r="G37" s="100"/>
      <c r="H37" s="100">
        <v>87460427</v>
      </c>
      <c r="I37" s="100">
        <v>81085767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137526290</v>
      </c>
      <c r="Y37" s="100">
        <v>-137526290</v>
      </c>
      <c r="Z37" s="137">
        <v>-100</v>
      </c>
      <c r="AA37" s="102">
        <v>137526290</v>
      </c>
    </row>
    <row r="38" spans="1:27" ht="13.5">
      <c r="A38" s="269" t="s">
        <v>200</v>
      </c>
      <c r="B38" s="256"/>
      <c r="C38" s="257">
        <v>21292971</v>
      </c>
      <c r="D38" s="257"/>
      <c r="E38" s="258">
        <v>47395076</v>
      </c>
      <c r="F38" s="259">
        <v>47395076</v>
      </c>
      <c r="G38" s="259">
        <v>87460427</v>
      </c>
      <c r="H38" s="259">
        <v>81085767</v>
      </c>
      <c r="I38" s="259">
        <v>50631632</v>
      </c>
      <c r="J38" s="259">
        <v>50631632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50631632</v>
      </c>
      <c r="X38" s="259">
        <v>237659714</v>
      </c>
      <c r="Y38" s="259">
        <v>-187028082</v>
      </c>
      <c r="Z38" s="260">
        <v>-78.7</v>
      </c>
      <c r="AA38" s="261">
        <v>47395076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107880850</v>
      </c>
      <c r="D5" s="200">
        <f t="shared" si="0"/>
        <v>0</v>
      </c>
      <c r="E5" s="106">
        <f t="shared" si="0"/>
        <v>220226181</v>
      </c>
      <c r="F5" s="106">
        <f t="shared" si="0"/>
        <v>220226181</v>
      </c>
      <c r="G5" s="106">
        <f t="shared" si="0"/>
        <v>3151626</v>
      </c>
      <c r="H5" s="106">
        <f t="shared" si="0"/>
        <v>10821623</v>
      </c>
      <c r="I5" s="106">
        <f t="shared" si="0"/>
        <v>6271550</v>
      </c>
      <c r="J5" s="106">
        <f t="shared" si="0"/>
        <v>20244799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20244799</v>
      </c>
      <c r="X5" s="106">
        <f t="shared" si="0"/>
        <v>55056545</v>
      </c>
      <c r="Y5" s="106">
        <f t="shared" si="0"/>
        <v>-34811746</v>
      </c>
      <c r="Z5" s="201">
        <f>+IF(X5&lt;&gt;0,+(Y5/X5)*100,0)</f>
        <v>-63.22907839567484</v>
      </c>
      <c r="AA5" s="199">
        <f>SUM(AA11:AA18)</f>
        <v>220226181</v>
      </c>
    </row>
    <row r="6" spans="1:27" ht="13.5">
      <c r="A6" s="291" t="s">
        <v>204</v>
      </c>
      <c r="B6" s="142"/>
      <c r="C6" s="62">
        <v>27572969</v>
      </c>
      <c r="D6" s="156"/>
      <c r="E6" s="60">
        <v>51097600</v>
      </c>
      <c r="F6" s="60">
        <v>51097600</v>
      </c>
      <c r="G6" s="60">
        <v>1931241</v>
      </c>
      <c r="H6" s="60">
        <v>7900073</v>
      </c>
      <c r="I6" s="60">
        <v>1516892</v>
      </c>
      <c r="J6" s="60">
        <v>11348206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11348206</v>
      </c>
      <c r="X6" s="60">
        <v>12774400</v>
      </c>
      <c r="Y6" s="60">
        <v>-1426194</v>
      </c>
      <c r="Z6" s="140">
        <v>-11.16</v>
      </c>
      <c r="AA6" s="155">
        <v>51097600</v>
      </c>
    </row>
    <row r="7" spans="1:27" ht="13.5">
      <c r="A7" s="291" t="s">
        <v>205</v>
      </c>
      <c r="B7" s="142"/>
      <c r="C7" s="62">
        <v>19274669</v>
      </c>
      <c r="D7" s="156"/>
      <c r="E7" s="60">
        <v>95000000</v>
      </c>
      <c r="F7" s="60">
        <v>95000000</v>
      </c>
      <c r="G7" s="60">
        <v>660144</v>
      </c>
      <c r="H7" s="60"/>
      <c r="I7" s="60">
        <v>2545608</v>
      </c>
      <c r="J7" s="60">
        <v>3205752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3205752</v>
      </c>
      <c r="X7" s="60">
        <v>23750000</v>
      </c>
      <c r="Y7" s="60">
        <v>-20544248</v>
      </c>
      <c r="Z7" s="140">
        <v>-86.5</v>
      </c>
      <c r="AA7" s="155">
        <v>95000000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33813971</v>
      </c>
      <c r="D10" s="156"/>
      <c r="E10" s="60">
        <v>48690000</v>
      </c>
      <c r="F10" s="60">
        <v>48690000</v>
      </c>
      <c r="G10" s="60"/>
      <c r="H10" s="60">
        <v>2763398</v>
      </c>
      <c r="I10" s="60">
        <v>2140421</v>
      </c>
      <c r="J10" s="60">
        <v>4903819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4903819</v>
      </c>
      <c r="X10" s="60">
        <v>12172500</v>
      </c>
      <c r="Y10" s="60">
        <v>-7268681</v>
      </c>
      <c r="Z10" s="140">
        <v>-59.71</v>
      </c>
      <c r="AA10" s="155">
        <v>48690000</v>
      </c>
    </row>
    <row r="11" spans="1:27" ht="13.5">
      <c r="A11" s="292" t="s">
        <v>209</v>
      </c>
      <c r="B11" s="142"/>
      <c r="C11" s="293">
        <f aca="true" t="shared" si="1" ref="C11:Y11">SUM(C6:C10)</f>
        <v>80661609</v>
      </c>
      <c r="D11" s="294">
        <f t="shared" si="1"/>
        <v>0</v>
      </c>
      <c r="E11" s="295">
        <f t="shared" si="1"/>
        <v>194787600</v>
      </c>
      <c r="F11" s="295">
        <f t="shared" si="1"/>
        <v>194787600</v>
      </c>
      <c r="G11" s="295">
        <f t="shared" si="1"/>
        <v>2591385</v>
      </c>
      <c r="H11" s="295">
        <f t="shared" si="1"/>
        <v>10663471</v>
      </c>
      <c r="I11" s="295">
        <f t="shared" si="1"/>
        <v>6202921</v>
      </c>
      <c r="J11" s="295">
        <f t="shared" si="1"/>
        <v>19457777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19457777</v>
      </c>
      <c r="X11" s="295">
        <f t="shared" si="1"/>
        <v>48696900</v>
      </c>
      <c r="Y11" s="295">
        <f t="shared" si="1"/>
        <v>-29239123</v>
      </c>
      <c r="Z11" s="296">
        <f>+IF(X11&lt;&gt;0,+(Y11/X11)*100,0)</f>
        <v>-60.04308898513047</v>
      </c>
      <c r="AA11" s="297">
        <f>SUM(AA6:AA10)</f>
        <v>194787600</v>
      </c>
    </row>
    <row r="12" spans="1:27" ht="13.5">
      <c r="A12" s="298" t="s">
        <v>210</v>
      </c>
      <c r="B12" s="136"/>
      <c r="C12" s="62">
        <v>20625219</v>
      </c>
      <c r="D12" s="156"/>
      <c r="E12" s="60">
        <v>10330800</v>
      </c>
      <c r="F12" s="60">
        <v>10330800</v>
      </c>
      <c r="G12" s="60"/>
      <c r="H12" s="60">
        <v>2198</v>
      </c>
      <c r="I12" s="60"/>
      <c r="J12" s="60">
        <v>2198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2198</v>
      </c>
      <c r="X12" s="60">
        <v>2582700</v>
      </c>
      <c r="Y12" s="60">
        <v>-2580502</v>
      </c>
      <c r="Z12" s="140">
        <v>-99.91</v>
      </c>
      <c r="AA12" s="155">
        <v>10330800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6499708</v>
      </c>
      <c r="D15" s="156"/>
      <c r="E15" s="60">
        <v>14843781</v>
      </c>
      <c r="F15" s="60">
        <v>14843781</v>
      </c>
      <c r="G15" s="60">
        <v>560241</v>
      </c>
      <c r="H15" s="60">
        <v>155954</v>
      </c>
      <c r="I15" s="60">
        <v>38629</v>
      </c>
      <c r="J15" s="60">
        <v>754824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754824</v>
      </c>
      <c r="X15" s="60">
        <v>3710945</v>
      </c>
      <c r="Y15" s="60">
        <v>-2956121</v>
      </c>
      <c r="Z15" s="140">
        <v>-79.66</v>
      </c>
      <c r="AA15" s="155">
        <v>14843781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94314</v>
      </c>
      <c r="D18" s="276"/>
      <c r="E18" s="82">
        <v>264000</v>
      </c>
      <c r="F18" s="82">
        <v>264000</v>
      </c>
      <c r="G18" s="82"/>
      <c r="H18" s="82"/>
      <c r="I18" s="82">
        <v>30000</v>
      </c>
      <c r="J18" s="82">
        <v>30000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30000</v>
      </c>
      <c r="X18" s="82">
        <v>66000</v>
      </c>
      <c r="Y18" s="82">
        <v>-36000</v>
      </c>
      <c r="Z18" s="270">
        <v>-54.55</v>
      </c>
      <c r="AA18" s="278">
        <v>264000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23348</v>
      </c>
      <c r="D20" s="154">
        <f t="shared" si="2"/>
        <v>0</v>
      </c>
      <c r="E20" s="100">
        <f t="shared" si="2"/>
        <v>12731775</v>
      </c>
      <c r="F20" s="100">
        <f t="shared" si="2"/>
        <v>12731775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3182944</v>
      </c>
      <c r="Y20" s="100">
        <f t="shared" si="2"/>
        <v>-3182944</v>
      </c>
      <c r="Z20" s="137">
        <f>+IF(X20&lt;&gt;0,+(Y20/X20)*100,0)</f>
        <v>-100</v>
      </c>
      <c r="AA20" s="153">
        <f>SUM(AA26:AA33)</f>
        <v>12731775</v>
      </c>
    </row>
    <row r="21" spans="1:27" ht="13.5">
      <c r="A21" s="291" t="s">
        <v>204</v>
      </c>
      <c r="B21" s="142"/>
      <c r="C21" s="62"/>
      <c r="D21" s="156"/>
      <c r="E21" s="60">
        <v>4000000</v>
      </c>
      <c r="F21" s="60">
        <v>4000000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1000000</v>
      </c>
      <c r="Y21" s="60">
        <v>-1000000</v>
      </c>
      <c r="Z21" s="140">
        <v>-100</v>
      </c>
      <c r="AA21" s="155">
        <v>4000000</v>
      </c>
    </row>
    <row r="22" spans="1:27" ht="13.5">
      <c r="A22" s="291" t="s">
        <v>205</v>
      </c>
      <c r="B22" s="142"/>
      <c r="C22" s="62"/>
      <c r="D22" s="156"/>
      <c r="E22" s="60">
        <v>8731775</v>
      </c>
      <c r="F22" s="60">
        <v>8731775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2182944</v>
      </c>
      <c r="Y22" s="60">
        <v>-2182944</v>
      </c>
      <c r="Z22" s="140">
        <v>-100</v>
      </c>
      <c r="AA22" s="155">
        <v>8731775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12731775</v>
      </c>
      <c r="F26" s="295">
        <f t="shared" si="3"/>
        <v>12731775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3182944</v>
      </c>
      <c r="Y26" s="295">
        <f t="shared" si="3"/>
        <v>-3182944</v>
      </c>
      <c r="Z26" s="296">
        <f>+IF(X26&lt;&gt;0,+(Y26/X26)*100,0)</f>
        <v>-100</v>
      </c>
      <c r="AA26" s="297">
        <f>SUM(AA21:AA25)</f>
        <v>12731775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23348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27572969</v>
      </c>
      <c r="D36" s="156">
        <f t="shared" si="4"/>
        <v>0</v>
      </c>
      <c r="E36" s="60">
        <f t="shared" si="4"/>
        <v>55097600</v>
      </c>
      <c r="F36" s="60">
        <f t="shared" si="4"/>
        <v>55097600</v>
      </c>
      <c r="G36" s="60">
        <f t="shared" si="4"/>
        <v>1931241</v>
      </c>
      <c r="H36" s="60">
        <f t="shared" si="4"/>
        <v>7900073</v>
      </c>
      <c r="I36" s="60">
        <f t="shared" si="4"/>
        <v>1516892</v>
      </c>
      <c r="J36" s="60">
        <f t="shared" si="4"/>
        <v>11348206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11348206</v>
      </c>
      <c r="X36" s="60">
        <f t="shared" si="4"/>
        <v>13774400</v>
      </c>
      <c r="Y36" s="60">
        <f t="shared" si="4"/>
        <v>-2426194</v>
      </c>
      <c r="Z36" s="140">
        <f aca="true" t="shared" si="5" ref="Z36:Z49">+IF(X36&lt;&gt;0,+(Y36/X36)*100,0)</f>
        <v>-17.61379080032524</v>
      </c>
      <c r="AA36" s="155">
        <f>AA6+AA21</f>
        <v>55097600</v>
      </c>
    </row>
    <row r="37" spans="1:27" ht="13.5">
      <c r="A37" s="291" t="s">
        <v>205</v>
      </c>
      <c r="B37" s="142"/>
      <c r="C37" s="62">
        <f t="shared" si="4"/>
        <v>19274669</v>
      </c>
      <c r="D37" s="156">
        <f t="shared" si="4"/>
        <v>0</v>
      </c>
      <c r="E37" s="60">
        <f t="shared" si="4"/>
        <v>103731775</v>
      </c>
      <c r="F37" s="60">
        <f t="shared" si="4"/>
        <v>103731775</v>
      </c>
      <c r="G37" s="60">
        <f t="shared" si="4"/>
        <v>660144</v>
      </c>
      <c r="H37" s="60">
        <f t="shared" si="4"/>
        <v>0</v>
      </c>
      <c r="I37" s="60">
        <f t="shared" si="4"/>
        <v>2545608</v>
      </c>
      <c r="J37" s="60">
        <f t="shared" si="4"/>
        <v>3205752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3205752</v>
      </c>
      <c r="X37" s="60">
        <f t="shared" si="4"/>
        <v>25932944</v>
      </c>
      <c r="Y37" s="60">
        <f t="shared" si="4"/>
        <v>-22727192</v>
      </c>
      <c r="Z37" s="140">
        <f t="shared" si="5"/>
        <v>-87.63830284752862</v>
      </c>
      <c r="AA37" s="155">
        <f>AA7+AA22</f>
        <v>103731775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33813971</v>
      </c>
      <c r="D40" s="156">
        <f t="shared" si="4"/>
        <v>0</v>
      </c>
      <c r="E40" s="60">
        <f t="shared" si="4"/>
        <v>48690000</v>
      </c>
      <c r="F40" s="60">
        <f t="shared" si="4"/>
        <v>48690000</v>
      </c>
      <c r="G40" s="60">
        <f t="shared" si="4"/>
        <v>0</v>
      </c>
      <c r="H40" s="60">
        <f t="shared" si="4"/>
        <v>2763398</v>
      </c>
      <c r="I40" s="60">
        <f t="shared" si="4"/>
        <v>2140421</v>
      </c>
      <c r="J40" s="60">
        <f t="shared" si="4"/>
        <v>4903819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4903819</v>
      </c>
      <c r="X40" s="60">
        <f t="shared" si="4"/>
        <v>12172500</v>
      </c>
      <c r="Y40" s="60">
        <f t="shared" si="4"/>
        <v>-7268681</v>
      </c>
      <c r="Z40" s="140">
        <f t="shared" si="5"/>
        <v>-59.713953583898125</v>
      </c>
      <c r="AA40" s="155">
        <f>AA10+AA25</f>
        <v>48690000</v>
      </c>
    </row>
    <row r="41" spans="1:27" ht="13.5">
      <c r="A41" s="292" t="s">
        <v>209</v>
      </c>
      <c r="B41" s="142"/>
      <c r="C41" s="293">
        <f aca="true" t="shared" si="6" ref="C41:Y41">SUM(C36:C40)</f>
        <v>80661609</v>
      </c>
      <c r="D41" s="294">
        <f t="shared" si="6"/>
        <v>0</v>
      </c>
      <c r="E41" s="295">
        <f t="shared" si="6"/>
        <v>207519375</v>
      </c>
      <c r="F41" s="295">
        <f t="shared" si="6"/>
        <v>207519375</v>
      </c>
      <c r="G41" s="295">
        <f t="shared" si="6"/>
        <v>2591385</v>
      </c>
      <c r="H41" s="295">
        <f t="shared" si="6"/>
        <v>10663471</v>
      </c>
      <c r="I41" s="295">
        <f t="shared" si="6"/>
        <v>6202921</v>
      </c>
      <c r="J41" s="295">
        <f t="shared" si="6"/>
        <v>19457777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19457777</v>
      </c>
      <c r="X41" s="295">
        <f t="shared" si="6"/>
        <v>51879844</v>
      </c>
      <c r="Y41" s="295">
        <f t="shared" si="6"/>
        <v>-32422067</v>
      </c>
      <c r="Z41" s="296">
        <f t="shared" si="5"/>
        <v>-62.494534486264065</v>
      </c>
      <c r="AA41" s="297">
        <f>SUM(AA36:AA40)</f>
        <v>207519375</v>
      </c>
    </row>
    <row r="42" spans="1:27" ht="13.5">
      <c r="A42" s="298" t="s">
        <v>210</v>
      </c>
      <c r="B42" s="136"/>
      <c r="C42" s="95">
        <f aca="true" t="shared" si="7" ref="C42:Y48">C12+C27</f>
        <v>20625219</v>
      </c>
      <c r="D42" s="129">
        <f t="shared" si="7"/>
        <v>0</v>
      </c>
      <c r="E42" s="54">
        <f t="shared" si="7"/>
        <v>10330800</v>
      </c>
      <c r="F42" s="54">
        <f t="shared" si="7"/>
        <v>10330800</v>
      </c>
      <c r="G42" s="54">
        <f t="shared" si="7"/>
        <v>0</v>
      </c>
      <c r="H42" s="54">
        <f t="shared" si="7"/>
        <v>2198</v>
      </c>
      <c r="I42" s="54">
        <f t="shared" si="7"/>
        <v>0</v>
      </c>
      <c r="J42" s="54">
        <f t="shared" si="7"/>
        <v>2198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2198</v>
      </c>
      <c r="X42" s="54">
        <f t="shared" si="7"/>
        <v>2582700</v>
      </c>
      <c r="Y42" s="54">
        <f t="shared" si="7"/>
        <v>-2580502</v>
      </c>
      <c r="Z42" s="184">
        <f t="shared" si="5"/>
        <v>-99.91489526464554</v>
      </c>
      <c r="AA42" s="130">
        <f aca="true" t="shared" si="8" ref="AA42:AA48">AA12+AA27</f>
        <v>10330800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6523056</v>
      </c>
      <c r="D45" s="129">
        <f t="shared" si="7"/>
        <v>0</v>
      </c>
      <c r="E45" s="54">
        <f t="shared" si="7"/>
        <v>14843781</v>
      </c>
      <c r="F45" s="54">
        <f t="shared" si="7"/>
        <v>14843781</v>
      </c>
      <c r="G45" s="54">
        <f t="shared" si="7"/>
        <v>560241</v>
      </c>
      <c r="H45" s="54">
        <f t="shared" si="7"/>
        <v>155954</v>
      </c>
      <c r="I45" s="54">
        <f t="shared" si="7"/>
        <v>38629</v>
      </c>
      <c r="J45" s="54">
        <f t="shared" si="7"/>
        <v>754824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754824</v>
      </c>
      <c r="X45" s="54">
        <f t="shared" si="7"/>
        <v>3710945</v>
      </c>
      <c r="Y45" s="54">
        <f t="shared" si="7"/>
        <v>-2956121</v>
      </c>
      <c r="Z45" s="184">
        <f t="shared" si="5"/>
        <v>-79.6595206881266</v>
      </c>
      <c r="AA45" s="130">
        <f t="shared" si="8"/>
        <v>14843781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94314</v>
      </c>
      <c r="D48" s="129">
        <f t="shared" si="7"/>
        <v>0</v>
      </c>
      <c r="E48" s="54">
        <f t="shared" si="7"/>
        <v>264000</v>
      </c>
      <c r="F48" s="54">
        <f t="shared" si="7"/>
        <v>264000</v>
      </c>
      <c r="G48" s="54">
        <f t="shared" si="7"/>
        <v>0</v>
      </c>
      <c r="H48" s="54">
        <f t="shared" si="7"/>
        <v>0</v>
      </c>
      <c r="I48" s="54">
        <f t="shared" si="7"/>
        <v>30000</v>
      </c>
      <c r="J48" s="54">
        <f t="shared" si="7"/>
        <v>30000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30000</v>
      </c>
      <c r="X48" s="54">
        <f t="shared" si="7"/>
        <v>66000</v>
      </c>
      <c r="Y48" s="54">
        <f t="shared" si="7"/>
        <v>-36000</v>
      </c>
      <c r="Z48" s="184">
        <f t="shared" si="5"/>
        <v>-54.54545454545454</v>
      </c>
      <c r="AA48" s="130">
        <f t="shared" si="8"/>
        <v>264000</v>
      </c>
    </row>
    <row r="49" spans="1:27" ht="13.5">
      <c r="A49" s="308" t="s">
        <v>219</v>
      </c>
      <c r="B49" s="149"/>
      <c r="C49" s="239">
        <f aca="true" t="shared" si="9" ref="C49:Y49">SUM(C41:C48)</f>
        <v>107904198</v>
      </c>
      <c r="D49" s="218">
        <f t="shared" si="9"/>
        <v>0</v>
      </c>
      <c r="E49" s="220">
        <f t="shared" si="9"/>
        <v>232957956</v>
      </c>
      <c r="F49" s="220">
        <f t="shared" si="9"/>
        <v>232957956</v>
      </c>
      <c r="G49" s="220">
        <f t="shared" si="9"/>
        <v>3151626</v>
      </c>
      <c r="H49" s="220">
        <f t="shared" si="9"/>
        <v>10821623</v>
      </c>
      <c r="I49" s="220">
        <f t="shared" si="9"/>
        <v>6271550</v>
      </c>
      <c r="J49" s="220">
        <f t="shared" si="9"/>
        <v>20244799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20244799</v>
      </c>
      <c r="X49" s="220">
        <f t="shared" si="9"/>
        <v>58239489</v>
      </c>
      <c r="Y49" s="220">
        <f t="shared" si="9"/>
        <v>-37994690</v>
      </c>
      <c r="Z49" s="221">
        <f t="shared" si="5"/>
        <v>-65.23870770912842</v>
      </c>
      <c r="AA49" s="222">
        <f>SUM(AA41:AA48)</f>
        <v>232957956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28093446</v>
      </c>
      <c r="D51" s="129">
        <f t="shared" si="10"/>
        <v>0</v>
      </c>
      <c r="E51" s="54">
        <f t="shared" si="10"/>
        <v>45226879</v>
      </c>
      <c r="F51" s="54">
        <f t="shared" si="10"/>
        <v>45226879</v>
      </c>
      <c r="G51" s="54">
        <f t="shared" si="10"/>
        <v>1112175</v>
      </c>
      <c r="H51" s="54">
        <f t="shared" si="10"/>
        <v>2832985</v>
      </c>
      <c r="I51" s="54">
        <f t="shared" si="10"/>
        <v>1747278</v>
      </c>
      <c r="J51" s="54">
        <f t="shared" si="10"/>
        <v>5692438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5692438</v>
      </c>
      <c r="X51" s="54">
        <f t="shared" si="10"/>
        <v>11306720</v>
      </c>
      <c r="Y51" s="54">
        <f t="shared" si="10"/>
        <v>-5614282</v>
      </c>
      <c r="Z51" s="184">
        <f>+IF(X51&lt;&gt;0,+(Y51/X51)*100,0)</f>
        <v>-49.654382526497514</v>
      </c>
      <c r="AA51" s="130">
        <f>SUM(AA57:AA61)</f>
        <v>45226879</v>
      </c>
    </row>
    <row r="52" spans="1:27" ht="13.5">
      <c r="A52" s="310" t="s">
        <v>204</v>
      </c>
      <c r="B52" s="142"/>
      <c r="C52" s="62">
        <v>9089243</v>
      </c>
      <c r="D52" s="156"/>
      <c r="E52" s="60">
        <v>25220468</v>
      </c>
      <c r="F52" s="60">
        <v>25220468</v>
      </c>
      <c r="G52" s="60">
        <v>187681</v>
      </c>
      <c r="H52" s="60">
        <v>1400360</v>
      </c>
      <c r="I52" s="60">
        <v>363874</v>
      </c>
      <c r="J52" s="60">
        <v>1951915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1951915</v>
      </c>
      <c r="X52" s="60">
        <v>6305117</v>
      </c>
      <c r="Y52" s="60">
        <v>-4353202</v>
      </c>
      <c r="Z52" s="140">
        <v>-69.04</v>
      </c>
      <c r="AA52" s="155">
        <v>25220468</v>
      </c>
    </row>
    <row r="53" spans="1:27" ht="13.5">
      <c r="A53" s="310" t="s">
        <v>205</v>
      </c>
      <c r="B53" s="142"/>
      <c r="C53" s="62">
        <v>12477912</v>
      </c>
      <c r="D53" s="156"/>
      <c r="E53" s="60">
        <v>7554707</v>
      </c>
      <c r="F53" s="60">
        <v>7554707</v>
      </c>
      <c r="G53" s="60">
        <v>619717</v>
      </c>
      <c r="H53" s="60">
        <v>665696</v>
      </c>
      <c r="I53" s="60">
        <v>1266346</v>
      </c>
      <c r="J53" s="60">
        <v>2551759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2551759</v>
      </c>
      <c r="X53" s="60">
        <v>1888677</v>
      </c>
      <c r="Y53" s="60">
        <v>663082</v>
      </c>
      <c r="Z53" s="140">
        <v>35.11</v>
      </c>
      <c r="AA53" s="155">
        <v>7554707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>
        <v>266894</v>
      </c>
      <c r="I56" s="60"/>
      <c r="J56" s="60">
        <v>266894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266894</v>
      </c>
      <c r="X56" s="60"/>
      <c r="Y56" s="60">
        <v>266894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21567155</v>
      </c>
      <c r="D57" s="294">
        <f t="shared" si="11"/>
        <v>0</v>
      </c>
      <c r="E57" s="295">
        <f t="shared" si="11"/>
        <v>32775175</v>
      </c>
      <c r="F57" s="295">
        <f t="shared" si="11"/>
        <v>32775175</v>
      </c>
      <c r="G57" s="295">
        <f t="shared" si="11"/>
        <v>807398</v>
      </c>
      <c r="H57" s="295">
        <f t="shared" si="11"/>
        <v>2332950</v>
      </c>
      <c r="I57" s="295">
        <f t="shared" si="11"/>
        <v>1630220</v>
      </c>
      <c r="J57" s="295">
        <f t="shared" si="11"/>
        <v>4770568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4770568</v>
      </c>
      <c r="X57" s="295">
        <f t="shared" si="11"/>
        <v>8193794</v>
      </c>
      <c r="Y57" s="295">
        <f t="shared" si="11"/>
        <v>-3423226</v>
      </c>
      <c r="Z57" s="296">
        <f>+IF(X57&lt;&gt;0,+(Y57/X57)*100,0)</f>
        <v>-41.77827755982149</v>
      </c>
      <c r="AA57" s="297">
        <f>SUM(AA52:AA56)</f>
        <v>32775175</v>
      </c>
    </row>
    <row r="58" spans="1:27" ht="13.5">
      <c r="A58" s="311" t="s">
        <v>210</v>
      </c>
      <c r="B58" s="136"/>
      <c r="C58" s="62"/>
      <c r="D58" s="156"/>
      <c r="E58" s="60">
        <v>600000</v>
      </c>
      <c r="F58" s="60">
        <v>600000</v>
      </c>
      <c r="G58" s="60"/>
      <c r="H58" s="60">
        <v>1432</v>
      </c>
      <c r="I58" s="60"/>
      <c r="J58" s="60">
        <v>1432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1432</v>
      </c>
      <c r="X58" s="60">
        <v>150000</v>
      </c>
      <c r="Y58" s="60">
        <v>-148568</v>
      </c>
      <c r="Z58" s="140">
        <v>-99.05</v>
      </c>
      <c r="AA58" s="155">
        <v>600000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6526291</v>
      </c>
      <c r="D61" s="156"/>
      <c r="E61" s="60">
        <v>11851704</v>
      </c>
      <c r="F61" s="60">
        <v>11851704</v>
      </c>
      <c r="G61" s="60">
        <v>304777</v>
      </c>
      <c r="H61" s="60">
        <v>498603</v>
      </c>
      <c r="I61" s="60">
        <v>117058</v>
      </c>
      <c r="J61" s="60">
        <v>920438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920438</v>
      </c>
      <c r="X61" s="60">
        <v>2962926</v>
      </c>
      <c r="Y61" s="60">
        <v>-2042488</v>
      </c>
      <c r="Z61" s="140">
        <v>-68.93</v>
      </c>
      <c r="AA61" s="155">
        <v>11851704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1111202</v>
      </c>
      <c r="H67" s="60">
        <v>2831048</v>
      </c>
      <c r="I67" s="60">
        <v>1745293</v>
      </c>
      <c r="J67" s="60">
        <v>5687543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5687543</v>
      </c>
      <c r="X67" s="60"/>
      <c r="Y67" s="60">
        <v>5687543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45216319</v>
      </c>
      <c r="F68" s="60"/>
      <c r="G68" s="60">
        <v>973</v>
      </c>
      <c r="H68" s="60">
        <v>1935</v>
      </c>
      <c r="I68" s="60">
        <v>1986</v>
      </c>
      <c r="J68" s="60">
        <v>4894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4894</v>
      </c>
      <c r="X68" s="60"/>
      <c r="Y68" s="60">
        <v>4894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45216319</v>
      </c>
      <c r="F69" s="220">
        <f t="shared" si="12"/>
        <v>0</v>
      </c>
      <c r="G69" s="220">
        <f t="shared" si="12"/>
        <v>1112175</v>
      </c>
      <c r="H69" s="220">
        <f t="shared" si="12"/>
        <v>2832983</v>
      </c>
      <c r="I69" s="220">
        <f t="shared" si="12"/>
        <v>1747279</v>
      </c>
      <c r="J69" s="220">
        <f t="shared" si="12"/>
        <v>5692437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5692437</v>
      </c>
      <c r="X69" s="220">
        <f t="shared" si="12"/>
        <v>0</v>
      </c>
      <c r="Y69" s="220">
        <f t="shared" si="12"/>
        <v>5692437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80661609</v>
      </c>
      <c r="D5" s="357">
        <f t="shared" si="0"/>
        <v>0</v>
      </c>
      <c r="E5" s="356">
        <f t="shared" si="0"/>
        <v>194787600</v>
      </c>
      <c r="F5" s="358">
        <f t="shared" si="0"/>
        <v>194787600</v>
      </c>
      <c r="G5" s="358">
        <f t="shared" si="0"/>
        <v>2591385</v>
      </c>
      <c r="H5" s="356">
        <f t="shared" si="0"/>
        <v>10663471</v>
      </c>
      <c r="I5" s="356">
        <f t="shared" si="0"/>
        <v>6202921</v>
      </c>
      <c r="J5" s="358">
        <f t="shared" si="0"/>
        <v>19457777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19457777</v>
      </c>
      <c r="X5" s="356">
        <f t="shared" si="0"/>
        <v>48696900</v>
      </c>
      <c r="Y5" s="358">
        <f t="shared" si="0"/>
        <v>-29239123</v>
      </c>
      <c r="Z5" s="359">
        <f>+IF(X5&lt;&gt;0,+(Y5/X5)*100,0)</f>
        <v>-60.04308898513047</v>
      </c>
      <c r="AA5" s="360">
        <f>+AA6+AA8+AA11+AA13+AA15</f>
        <v>194787600</v>
      </c>
    </row>
    <row r="6" spans="1:27" ht="13.5">
      <c r="A6" s="361" t="s">
        <v>204</v>
      </c>
      <c r="B6" s="142"/>
      <c r="C6" s="60">
        <f>+C7</f>
        <v>27572969</v>
      </c>
      <c r="D6" s="340">
        <f aca="true" t="shared" si="1" ref="D6:AA6">+D7</f>
        <v>0</v>
      </c>
      <c r="E6" s="60">
        <f t="shared" si="1"/>
        <v>51097600</v>
      </c>
      <c r="F6" s="59">
        <f t="shared" si="1"/>
        <v>51097600</v>
      </c>
      <c r="G6" s="59">
        <f t="shared" si="1"/>
        <v>1931241</v>
      </c>
      <c r="H6" s="60">
        <f t="shared" si="1"/>
        <v>7900073</v>
      </c>
      <c r="I6" s="60">
        <f t="shared" si="1"/>
        <v>1516892</v>
      </c>
      <c r="J6" s="59">
        <f t="shared" si="1"/>
        <v>11348206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11348206</v>
      </c>
      <c r="X6" s="60">
        <f t="shared" si="1"/>
        <v>12774400</v>
      </c>
      <c r="Y6" s="59">
        <f t="shared" si="1"/>
        <v>-1426194</v>
      </c>
      <c r="Z6" s="61">
        <f>+IF(X6&lt;&gt;0,+(Y6/X6)*100,0)</f>
        <v>-11.164469564128257</v>
      </c>
      <c r="AA6" s="62">
        <f t="shared" si="1"/>
        <v>51097600</v>
      </c>
    </row>
    <row r="7" spans="1:27" ht="13.5">
      <c r="A7" s="291" t="s">
        <v>228</v>
      </c>
      <c r="B7" s="142"/>
      <c r="C7" s="60">
        <v>27572969</v>
      </c>
      <c r="D7" s="340"/>
      <c r="E7" s="60">
        <v>51097600</v>
      </c>
      <c r="F7" s="59">
        <v>51097600</v>
      </c>
      <c r="G7" s="59">
        <v>1931241</v>
      </c>
      <c r="H7" s="60">
        <v>7900073</v>
      </c>
      <c r="I7" s="60">
        <v>1516892</v>
      </c>
      <c r="J7" s="59">
        <v>11348206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11348206</v>
      </c>
      <c r="X7" s="60">
        <v>12774400</v>
      </c>
      <c r="Y7" s="59">
        <v>-1426194</v>
      </c>
      <c r="Z7" s="61">
        <v>-11.16</v>
      </c>
      <c r="AA7" s="62">
        <v>51097600</v>
      </c>
    </row>
    <row r="8" spans="1:27" ht="13.5">
      <c r="A8" s="361" t="s">
        <v>205</v>
      </c>
      <c r="B8" s="142"/>
      <c r="C8" s="60">
        <f aca="true" t="shared" si="2" ref="C8:Y8">SUM(C9:C10)</f>
        <v>19274669</v>
      </c>
      <c r="D8" s="340">
        <f t="shared" si="2"/>
        <v>0</v>
      </c>
      <c r="E8" s="60">
        <f t="shared" si="2"/>
        <v>95000000</v>
      </c>
      <c r="F8" s="59">
        <f t="shared" si="2"/>
        <v>95000000</v>
      </c>
      <c r="G8" s="59">
        <f t="shared" si="2"/>
        <v>660144</v>
      </c>
      <c r="H8" s="60">
        <f t="shared" si="2"/>
        <v>0</v>
      </c>
      <c r="I8" s="60">
        <f t="shared" si="2"/>
        <v>2545608</v>
      </c>
      <c r="J8" s="59">
        <f t="shared" si="2"/>
        <v>3205752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3205752</v>
      </c>
      <c r="X8" s="60">
        <f t="shared" si="2"/>
        <v>23750000</v>
      </c>
      <c r="Y8" s="59">
        <f t="shared" si="2"/>
        <v>-20544248</v>
      </c>
      <c r="Z8" s="61">
        <f>+IF(X8&lt;&gt;0,+(Y8/X8)*100,0)</f>
        <v>-86.50209684210526</v>
      </c>
      <c r="AA8" s="62">
        <f>SUM(AA9:AA10)</f>
        <v>95000000</v>
      </c>
    </row>
    <row r="9" spans="1:27" ht="13.5">
      <c r="A9" s="291" t="s">
        <v>229</v>
      </c>
      <c r="B9" s="142"/>
      <c r="C9" s="60">
        <v>19274669</v>
      </c>
      <c r="D9" s="340"/>
      <c r="E9" s="60">
        <v>95000000</v>
      </c>
      <c r="F9" s="59">
        <v>95000000</v>
      </c>
      <c r="G9" s="59">
        <v>660144</v>
      </c>
      <c r="H9" s="60"/>
      <c r="I9" s="60">
        <v>2545608</v>
      </c>
      <c r="J9" s="59">
        <v>3205752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3205752</v>
      </c>
      <c r="X9" s="60">
        <v>23750000</v>
      </c>
      <c r="Y9" s="59">
        <v>-20544248</v>
      </c>
      <c r="Z9" s="61">
        <v>-86.5</v>
      </c>
      <c r="AA9" s="62">
        <v>95000000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33813971</v>
      </c>
      <c r="D15" s="340">
        <f t="shared" si="5"/>
        <v>0</v>
      </c>
      <c r="E15" s="60">
        <f t="shared" si="5"/>
        <v>48690000</v>
      </c>
      <c r="F15" s="59">
        <f t="shared" si="5"/>
        <v>48690000</v>
      </c>
      <c r="G15" s="59">
        <f t="shared" si="5"/>
        <v>0</v>
      </c>
      <c r="H15" s="60">
        <f t="shared" si="5"/>
        <v>2763398</v>
      </c>
      <c r="I15" s="60">
        <f t="shared" si="5"/>
        <v>2140421</v>
      </c>
      <c r="J15" s="59">
        <f t="shared" si="5"/>
        <v>4903819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4903819</v>
      </c>
      <c r="X15" s="60">
        <f t="shared" si="5"/>
        <v>12172500</v>
      </c>
      <c r="Y15" s="59">
        <f t="shared" si="5"/>
        <v>-7268681</v>
      </c>
      <c r="Z15" s="61">
        <f>+IF(X15&lt;&gt;0,+(Y15/X15)*100,0)</f>
        <v>-59.713953583898125</v>
      </c>
      <c r="AA15" s="62">
        <f>SUM(AA16:AA20)</f>
        <v>48690000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33813971</v>
      </c>
      <c r="D18" s="340"/>
      <c r="E18" s="60">
        <v>48690000</v>
      </c>
      <c r="F18" s="59">
        <v>48690000</v>
      </c>
      <c r="G18" s="59"/>
      <c r="H18" s="60">
        <v>2763398</v>
      </c>
      <c r="I18" s="60">
        <v>2140421</v>
      </c>
      <c r="J18" s="59">
        <v>4903819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4903819</v>
      </c>
      <c r="X18" s="60">
        <v>12172500</v>
      </c>
      <c r="Y18" s="59">
        <v>-7268681</v>
      </c>
      <c r="Z18" s="61">
        <v>-59.71</v>
      </c>
      <c r="AA18" s="62">
        <v>48690000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20625219</v>
      </c>
      <c r="D22" s="344">
        <f t="shared" si="6"/>
        <v>0</v>
      </c>
      <c r="E22" s="343">
        <f t="shared" si="6"/>
        <v>10330800</v>
      </c>
      <c r="F22" s="345">
        <f t="shared" si="6"/>
        <v>10330800</v>
      </c>
      <c r="G22" s="345">
        <f t="shared" si="6"/>
        <v>0</v>
      </c>
      <c r="H22" s="343">
        <f t="shared" si="6"/>
        <v>2198</v>
      </c>
      <c r="I22" s="343">
        <f t="shared" si="6"/>
        <v>0</v>
      </c>
      <c r="J22" s="345">
        <f t="shared" si="6"/>
        <v>2198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2198</v>
      </c>
      <c r="X22" s="343">
        <f t="shared" si="6"/>
        <v>2582700</v>
      </c>
      <c r="Y22" s="345">
        <f t="shared" si="6"/>
        <v>-2580502</v>
      </c>
      <c r="Z22" s="336">
        <f>+IF(X22&lt;&gt;0,+(Y22/X22)*100,0)</f>
        <v>-99.91489526464554</v>
      </c>
      <c r="AA22" s="350">
        <f>SUM(AA23:AA32)</f>
        <v>10330800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10330800</v>
      </c>
      <c r="F24" s="59">
        <v>10330800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2582700</v>
      </c>
      <c r="Y24" s="59">
        <v>-2582700</v>
      </c>
      <c r="Z24" s="61">
        <v>-100</v>
      </c>
      <c r="AA24" s="62">
        <v>10330800</v>
      </c>
    </row>
    <row r="25" spans="1:27" ht="13.5">
      <c r="A25" s="361" t="s">
        <v>238</v>
      </c>
      <c r="B25" s="142"/>
      <c r="C25" s="60">
        <v>15610887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5014332</v>
      </c>
      <c r="D32" s="340"/>
      <c r="E32" s="60"/>
      <c r="F32" s="59"/>
      <c r="G32" s="59"/>
      <c r="H32" s="60">
        <v>2198</v>
      </c>
      <c r="I32" s="60"/>
      <c r="J32" s="59">
        <v>2198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2198</v>
      </c>
      <c r="X32" s="60"/>
      <c r="Y32" s="59">
        <v>2198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6499708</v>
      </c>
      <c r="D40" s="344">
        <f t="shared" si="9"/>
        <v>0</v>
      </c>
      <c r="E40" s="343">
        <f t="shared" si="9"/>
        <v>14843781</v>
      </c>
      <c r="F40" s="345">
        <f t="shared" si="9"/>
        <v>14843781</v>
      </c>
      <c r="G40" s="345">
        <f t="shared" si="9"/>
        <v>560241</v>
      </c>
      <c r="H40" s="343">
        <f t="shared" si="9"/>
        <v>155954</v>
      </c>
      <c r="I40" s="343">
        <f t="shared" si="9"/>
        <v>38629</v>
      </c>
      <c r="J40" s="345">
        <f t="shared" si="9"/>
        <v>754824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754824</v>
      </c>
      <c r="X40" s="343">
        <f t="shared" si="9"/>
        <v>3710946</v>
      </c>
      <c r="Y40" s="345">
        <f t="shared" si="9"/>
        <v>-2956122</v>
      </c>
      <c r="Z40" s="336">
        <f>+IF(X40&lt;&gt;0,+(Y40/X40)*100,0)</f>
        <v>-79.65952616933795</v>
      </c>
      <c r="AA40" s="350">
        <f>SUM(AA41:AA49)</f>
        <v>14843781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851200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5241038</v>
      </c>
      <c r="D43" s="369"/>
      <c r="E43" s="305">
        <v>5053387</v>
      </c>
      <c r="F43" s="370">
        <v>5053387</v>
      </c>
      <c r="G43" s="370">
        <v>176147</v>
      </c>
      <c r="H43" s="305">
        <v>1599</v>
      </c>
      <c r="I43" s="305">
        <v>20464</v>
      </c>
      <c r="J43" s="370">
        <v>198210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198210</v>
      </c>
      <c r="X43" s="305">
        <v>1263347</v>
      </c>
      <c r="Y43" s="370">
        <v>-1065137</v>
      </c>
      <c r="Z43" s="371">
        <v>-84.31</v>
      </c>
      <c r="AA43" s="303">
        <v>5053387</v>
      </c>
    </row>
    <row r="44" spans="1:27" ht="13.5">
      <c r="A44" s="361" t="s">
        <v>250</v>
      </c>
      <c r="B44" s="136"/>
      <c r="C44" s="60">
        <v>407470</v>
      </c>
      <c r="D44" s="368"/>
      <c r="E44" s="54">
        <v>4798888</v>
      </c>
      <c r="F44" s="53">
        <v>4798888</v>
      </c>
      <c r="G44" s="53">
        <v>212774</v>
      </c>
      <c r="H44" s="54">
        <v>154355</v>
      </c>
      <c r="I44" s="54">
        <v>18165</v>
      </c>
      <c r="J44" s="53">
        <v>385294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385294</v>
      </c>
      <c r="X44" s="54">
        <v>1199722</v>
      </c>
      <c r="Y44" s="53">
        <v>-814428</v>
      </c>
      <c r="Z44" s="94">
        <v>-67.88</v>
      </c>
      <c r="AA44" s="95">
        <v>4798888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3913106</v>
      </c>
      <c r="F48" s="53">
        <v>3913106</v>
      </c>
      <c r="G48" s="53">
        <v>171320</v>
      </c>
      <c r="H48" s="54"/>
      <c r="I48" s="54"/>
      <c r="J48" s="53">
        <v>171320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171320</v>
      </c>
      <c r="X48" s="54">
        <v>978277</v>
      </c>
      <c r="Y48" s="53">
        <v>-806957</v>
      </c>
      <c r="Z48" s="94">
        <v>-82.49</v>
      </c>
      <c r="AA48" s="95">
        <v>3913106</v>
      </c>
    </row>
    <row r="49" spans="1:27" ht="13.5">
      <c r="A49" s="361" t="s">
        <v>93</v>
      </c>
      <c r="B49" s="136"/>
      <c r="C49" s="54"/>
      <c r="D49" s="368"/>
      <c r="E49" s="54">
        <v>1078400</v>
      </c>
      <c r="F49" s="53">
        <v>1078400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269600</v>
      </c>
      <c r="Y49" s="53">
        <v>-269600</v>
      </c>
      <c r="Z49" s="94">
        <v>-100</v>
      </c>
      <c r="AA49" s="95">
        <v>1078400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94314</v>
      </c>
      <c r="D57" s="344">
        <f aca="true" t="shared" si="13" ref="D57:AA57">+D58</f>
        <v>0</v>
      </c>
      <c r="E57" s="343">
        <f t="shared" si="13"/>
        <v>264000</v>
      </c>
      <c r="F57" s="345">
        <f t="shared" si="13"/>
        <v>264000</v>
      </c>
      <c r="G57" s="345">
        <f t="shared" si="13"/>
        <v>0</v>
      </c>
      <c r="H57" s="343">
        <f t="shared" si="13"/>
        <v>0</v>
      </c>
      <c r="I57" s="343">
        <f t="shared" si="13"/>
        <v>30000</v>
      </c>
      <c r="J57" s="345">
        <f t="shared" si="13"/>
        <v>30000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30000</v>
      </c>
      <c r="X57" s="343">
        <f t="shared" si="13"/>
        <v>66000</v>
      </c>
      <c r="Y57" s="345">
        <f t="shared" si="13"/>
        <v>-36000</v>
      </c>
      <c r="Z57" s="336">
        <f>+IF(X57&lt;&gt;0,+(Y57/X57)*100,0)</f>
        <v>-54.54545454545454</v>
      </c>
      <c r="AA57" s="350">
        <f t="shared" si="13"/>
        <v>264000</v>
      </c>
    </row>
    <row r="58" spans="1:27" ht="13.5">
      <c r="A58" s="361" t="s">
        <v>216</v>
      </c>
      <c r="B58" s="136"/>
      <c r="C58" s="60">
        <v>94314</v>
      </c>
      <c r="D58" s="340"/>
      <c r="E58" s="60">
        <v>264000</v>
      </c>
      <c r="F58" s="59">
        <v>264000</v>
      </c>
      <c r="G58" s="59"/>
      <c r="H58" s="60"/>
      <c r="I58" s="60">
        <v>30000</v>
      </c>
      <c r="J58" s="59">
        <v>30000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30000</v>
      </c>
      <c r="X58" s="60">
        <v>66000</v>
      </c>
      <c r="Y58" s="59">
        <v>-36000</v>
      </c>
      <c r="Z58" s="61">
        <v>-54.55</v>
      </c>
      <c r="AA58" s="62">
        <v>264000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107880850</v>
      </c>
      <c r="D60" s="346">
        <f t="shared" si="14"/>
        <v>0</v>
      </c>
      <c r="E60" s="219">
        <f t="shared" si="14"/>
        <v>220226181</v>
      </c>
      <c r="F60" s="264">
        <f t="shared" si="14"/>
        <v>220226181</v>
      </c>
      <c r="G60" s="264">
        <f t="shared" si="14"/>
        <v>3151626</v>
      </c>
      <c r="H60" s="219">
        <f t="shared" si="14"/>
        <v>10821623</v>
      </c>
      <c r="I60" s="219">
        <f t="shared" si="14"/>
        <v>6271550</v>
      </c>
      <c r="J60" s="264">
        <f t="shared" si="14"/>
        <v>20244799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20244799</v>
      </c>
      <c r="X60" s="219">
        <f t="shared" si="14"/>
        <v>55056546</v>
      </c>
      <c r="Y60" s="264">
        <f t="shared" si="14"/>
        <v>-34811747</v>
      </c>
      <c r="Z60" s="337">
        <f>+IF(X60&lt;&gt;0,+(Y60/X60)*100,0)</f>
        <v>-63.22907906355041</v>
      </c>
      <c r="AA60" s="232">
        <f>+AA57+AA54+AA51+AA40+AA37+AA34+AA22+AA5</f>
        <v>220226181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851200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851200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12731775</v>
      </c>
      <c r="F5" s="358">
        <f t="shared" si="0"/>
        <v>12731775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3182944</v>
      </c>
      <c r="Y5" s="358">
        <f t="shared" si="0"/>
        <v>-3182944</v>
      </c>
      <c r="Z5" s="359">
        <f>+IF(X5&lt;&gt;0,+(Y5/X5)*100,0)</f>
        <v>-100</v>
      </c>
      <c r="AA5" s="360">
        <f>+AA6+AA8+AA11+AA13+AA15</f>
        <v>12731775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1000000</v>
      </c>
      <c r="Y6" s="59">
        <f t="shared" si="1"/>
        <v>-1000000</v>
      </c>
      <c r="Z6" s="61">
        <f>+IF(X6&lt;&gt;0,+(Y6/X6)*100,0)</f>
        <v>-100</v>
      </c>
      <c r="AA6" s="62">
        <f t="shared" si="1"/>
        <v>4000000</v>
      </c>
    </row>
    <row r="7" spans="1:27" ht="13.5">
      <c r="A7" s="291" t="s">
        <v>228</v>
      </c>
      <c r="B7" s="142"/>
      <c r="C7" s="60"/>
      <c r="D7" s="340"/>
      <c r="E7" s="60">
        <v>4000000</v>
      </c>
      <c r="F7" s="59">
        <v>4000000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1000000</v>
      </c>
      <c r="Y7" s="59">
        <v>-1000000</v>
      </c>
      <c r="Z7" s="61">
        <v>-100</v>
      </c>
      <c r="AA7" s="62">
        <v>4000000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8731775</v>
      </c>
      <c r="F8" s="59">
        <f t="shared" si="2"/>
        <v>8731775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2182944</v>
      </c>
      <c r="Y8" s="59">
        <f t="shared" si="2"/>
        <v>-2182944</v>
      </c>
      <c r="Z8" s="61">
        <f>+IF(X8&lt;&gt;0,+(Y8/X8)*100,0)</f>
        <v>-100</v>
      </c>
      <c r="AA8" s="62">
        <f>SUM(AA9:AA10)</f>
        <v>8731775</v>
      </c>
    </row>
    <row r="9" spans="1:27" ht="13.5">
      <c r="A9" s="291" t="s">
        <v>229</v>
      </c>
      <c r="B9" s="142"/>
      <c r="C9" s="60"/>
      <c r="D9" s="340"/>
      <c r="E9" s="60">
        <v>8731775</v>
      </c>
      <c r="F9" s="59">
        <v>8731775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2182944</v>
      </c>
      <c r="Y9" s="59">
        <v>-2182944</v>
      </c>
      <c r="Z9" s="61">
        <v>-100</v>
      </c>
      <c r="AA9" s="62">
        <v>8731775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23348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23348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23348</v>
      </c>
      <c r="D60" s="346">
        <f t="shared" si="14"/>
        <v>0</v>
      </c>
      <c r="E60" s="219">
        <f t="shared" si="14"/>
        <v>12731775</v>
      </c>
      <c r="F60" s="264">
        <f t="shared" si="14"/>
        <v>12731775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3182944</v>
      </c>
      <c r="Y60" s="264">
        <f t="shared" si="14"/>
        <v>-3182944</v>
      </c>
      <c r="Z60" s="337">
        <f>+IF(X60&lt;&gt;0,+(Y60/X60)*100,0)</f>
        <v>-100</v>
      </c>
      <c r="AA60" s="232">
        <f>+AA57+AA54+AA51+AA40+AA37+AA34+AA22+AA5</f>
        <v>12731775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2013-11-05T07:59:28Z</dcterms:created>
  <dcterms:modified xsi:type="dcterms:W3CDTF">2013-11-05T07:59:32Z</dcterms:modified>
  <cp:category/>
  <cp:version/>
  <cp:contentType/>
  <cp:contentStatus/>
</cp:coreProperties>
</file>