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<sst xmlns="http://schemas.openxmlformats.org/spreadsheetml/2006/main" count="855" uniqueCount="302">
  <si>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Umzimvubu(EC442)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</si>
  <si>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</si>
  <si>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</si>
  <si>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</si>
  <si>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</si>
  <si>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</si>
  <si>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</si>
  <si>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</si>
  <si>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</si>
  <si>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</si>
  <si>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</si>
  <si>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</si>
  <si>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</si>
  <si>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</si>
  <si>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</si>
  <si>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</si>
  <si>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</si>
  <si>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</si>
  <si>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</si>
  <si>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</si>
  <si>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</si>
  <si>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</si>
  <si>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</si>
  <si>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</si>
  <si>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</si>
  <si>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</si>
  <si>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</si>
  <si>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</si>
  <si>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</si>
  <si>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</si>
  <si>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</si>
  <si>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</si>
  <si>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</si>
  <si>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</si>
  <si>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</si>
  <si>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</si>
  <si>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</si>
  <si>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</si>
  <si>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</si>
  <si>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</si>
  <si>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</si>
  <si>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</si>
  <si>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</si>
  <si>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</si>
  <si>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</si>
  <si>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</si>
  <si>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</si>
  <si>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</si>
  <si>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</si>
  <si>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</si>
  <si>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</si>
  <si>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</si>
  <si>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</si>
  <si>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</si>
  <si>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</si>
  <si>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</si>
  <si>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</si>
  <si>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</si>
  <si>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</si>
  <si>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</si>
  <si>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</si>
  <si>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</si>
  <si>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</si>
  <si>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</si>
  <si>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</si>
  <si>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</si>
  <si>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</si>
  <si>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</si>
  <si>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</si>
  <si>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</si>
  <si>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Umzimvubu(EC442)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</si>
  <si>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</si>
  <si>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</si>
  <si>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</si>
  <si>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</si>
  <si>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</si>
  <si>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</si>
  <si>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</si>
  <si>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</si>
  <si>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</si>
  <si>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</si>
  <si>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</si>
  <si>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</si>
  <si>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</si>
  <si>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</si>
  <si>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</si>
  <si>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</si>
  <si>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</si>
  <si>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</si>
  <si>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</si>
  <si>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</si>
  <si>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</si>
  <si>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</si>
  <si>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</si>
  <si>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</si>
  <si>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</si>
  <si>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</si>
  <si>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</si>
  <si>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</si>
  <si>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</si>
  <si>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Umzimvubu(EC442)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</si>
  <si>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</si>
  <si>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</si>
  <si>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</si>
  <si>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</si>
  <si>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</si>
  <si>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</si>
  <si>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</si>
  <si>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</si>
  <si>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</si>
  <si>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</si>
  <si>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</si>
  <si>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</si>
  <si>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</si>
  <si>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</si>
  <si>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</si>
  <si>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</si>
  <si>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</si>
  <si>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</si>
  <si>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</si>
  <si>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</si>
  <si>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</si>
  <si>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</si>
  <si>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</si>
  <si>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</si>
  <si>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</si>
  <si>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</si>
  <si>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</si>
  <si>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</si>
  <si>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Umzimvubu(EC442)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</si>
  <si>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</si>
  <si>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</si>
  <si>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</si>
  <si>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</si>
  <si>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</si>
  <si>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</si>
  <si>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</si>
  <si>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</si>
  <si>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</si>
  <si>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</si>
  <si>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Umzimvubu(EC442)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</si>
  <si>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</si>
  <si>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</si>
  <si>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</si>
  <si>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</si>
  <si>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</si>
  <si>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</si>
  <si>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</si>
  <si>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</si>
  <si>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</si>
  <si>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</si>
  <si>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</si>
  <si>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</si>
  <si>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</si>
  <si>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</si>
  <si>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</si>
  <si>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</si>
  <si>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</si>
  <si>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</si>
  <si>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</si>
  <si>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</si>
  <si>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</si>
  <si>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</si>
  <si>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</si>
  <si>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</si>
  <si>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</si>
  <si>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</si>
  <si>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</si>
  <si>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</si>
  <si>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</si>
  <si>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</si>
  <si>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</si>
  <si>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</si>
  <si>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</si>
  <si>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Umzimvubu(EC442)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</si>
  <si>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</si>
  <si>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</si>
  <si>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</si>
  <si>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</si>
  <si>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</si>
  <si>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</si>
  <si>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</si>
  <si>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</si>
  <si>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</si>
  <si>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</si>
  <si>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</si>
  <si>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</si>
  <si>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</si>
  <si>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</si>
  <si>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</si>
  <si>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</si>
  <si>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</si>
  <si>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</si>
  <si>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</si>
  <si>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</si>
  <si>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</si>
  <si>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</si>
  <si>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</si>
  <si>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</si>
  <si>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</si>
  <si>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</si>
  <si>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Umzimvubu(EC442)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</si>
  <si>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</si>
  <si>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</si>
  <si>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</si>
  <si>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</si>
  <si>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</si>
  <si>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</si>
  <si>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</si>
  <si>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</si>
  <si>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</si>
  <si>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</si>
  <si>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</si>
  <si>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</si>
  <si>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</si>
  <si>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</si>
  <si>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</si>
  <si>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</si>
  <si>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</si>
  <si>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</si>
  <si>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</si>
  <si>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</si>
  <si>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</si>
  <si>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</si>
  <si>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</si>
  <si>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</si>
  <si>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Umzimvubu(EC442)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</si>
  <si>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</si>
  <si>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</si>
  <si>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</si>
  <si>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</si>
  <si>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</si>
  <si>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</si>
  <si>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</si>
  <si>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</si>
  <si>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</si>
  <si>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</si>
  <si>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</si>
  <si>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</si>
  <si>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</si>
  <si>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</si>
  <si>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</si>
  <si>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</si>
  <si>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</si>
  <si>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</si>
  <si>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</si>
  <si>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</si>
  <si>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</si>
  <si>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</si>
  <si>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</si>
  <si>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</si>
  <si>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</si>
  <si>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</si>
  <si>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</si>
  <si>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</si>
  <si>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</si>
  <si>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</si>
  <si>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</si>
  <si>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</si>
  <si>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</si>
  <si>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</si>
  <si>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</si>
  <si>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Umzimvubu(EC442)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</si>
  <si>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</si>
  <si>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</si>
  <si>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Umzimvubu(EC442)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</si>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</sst>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8900000</v>
      </c>
      <c r="E5" s="60">
        <v>8900000</v>
      </c>
      <c r="F5" s="60">
        <v>175767</v>
      </c>
      <c r="G5" s="60">
        <v>487082</v>
      </c>
      <c r="H5" s="60">
        <v>487082</v>
      </c>
      <c r="I5" s="60">
        <v>1149931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1149931</v>
      </c>
      <c r="W5" s="60">
        <v>2225000</v>
      </c>
      <c r="X5" s="60">
        <v>-1075069</v>
      </c>
      <c r="Y5" s="61">
        <v>-48.32</v>
      </c>
      <c r="Z5" s="62">
        <v>8900000</v>
      </c>
    </row>
    <row r="6" spans="1:26" ht="13.5">
      <c r="A6" s="58" t="s">
        <v>32</v>
      </c>
      <c r="B6" s="19">
        <v>0</v>
      </c>
      <c r="C6" s="19">
        <v>0</v>
      </c>
      <c r="D6" s="59">
        <v>1500000</v>
      </c>
      <c r="E6" s="60">
        <v>1500000</v>
      </c>
      <c r="F6" s="60">
        <v>113119</v>
      </c>
      <c r="G6" s="60">
        <v>185544</v>
      </c>
      <c r="H6" s="60">
        <v>185837</v>
      </c>
      <c r="I6" s="60">
        <v>484500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484500</v>
      </c>
      <c r="W6" s="60">
        <v>375000</v>
      </c>
      <c r="X6" s="60">
        <v>109500</v>
      </c>
      <c r="Y6" s="61">
        <v>29.2</v>
      </c>
      <c r="Z6" s="62">
        <v>1500000</v>
      </c>
    </row>
    <row r="7" spans="1:26" ht="13.5">
      <c r="A7" s="58" t="s">
        <v>33</v>
      </c>
      <c r="B7" s="19">
        <v>0</v>
      </c>
      <c r="C7" s="19">
        <v>0</v>
      </c>
      <c r="D7" s="59">
        <v>230000</v>
      </c>
      <c r="E7" s="60">
        <v>230000</v>
      </c>
      <c r="F7" s="60">
        <v>0</v>
      </c>
      <c r="G7" s="60">
        <v>166702</v>
      </c>
      <c r="H7" s="60">
        <v>126554</v>
      </c>
      <c r="I7" s="60">
        <v>293256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293256</v>
      </c>
      <c r="W7" s="60">
        <v>57500</v>
      </c>
      <c r="X7" s="60">
        <v>235756</v>
      </c>
      <c r="Y7" s="61">
        <v>410.01</v>
      </c>
      <c r="Z7" s="62">
        <v>230000</v>
      </c>
    </row>
    <row r="8" spans="1:26" ht="13.5">
      <c r="A8" s="58" t="s">
        <v>34</v>
      </c>
      <c r="B8" s="19">
        <v>0</v>
      </c>
      <c r="C8" s="19">
        <v>0</v>
      </c>
      <c r="D8" s="59">
        <v>122752000</v>
      </c>
      <c r="E8" s="60">
        <v>122752000</v>
      </c>
      <c r="F8" s="60">
        <v>0</v>
      </c>
      <c r="G8" s="60">
        <v>0</v>
      </c>
      <c r="H8" s="60">
        <v>30000</v>
      </c>
      <c r="I8" s="60">
        <v>30000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30000</v>
      </c>
      <c r="W8" s="60">
        <v>30688000</v>
      </c>
      <c r="X8" s="60">
        <v>-30658000</v>
      </c>
      <c r="Y8" s="61">
        <v>-99.9</v>
      </c>
      <c r="Z8" s="62">
        <v>122752000</v>
      </c>
    </row>
    <row r="9" spans="1:26" ht="13.5">
      <c r="A9" s="58" t="s">
        <v>35</v>
      </c>
      <c r="B9" s="19">
        <v>0</v>
      </c>
      <c r="C9" s="19">
        <v>0</v>
      </c>
      <c r="D9" s="59">
        <v>20914841</v>
      </c>
      <c r="E9" s="60">
        <v>20914841</v>
      </c>
      <c r="F9" s="60">
        <v>503283</v>
      </c>
      <c r="G9" s="60">
        <v>901868</v>
      </c>
      <c r="H9" s="60">
        <v>659280</v>
      </c>
      <c r="I9" s="60">
        <v>2064431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2064431</v>
      </c>
      <c r="W9" s="60">
        <v>5228710</v>
      </c>
      <c r="X9" s="60">
        <v>-3164279</v>
      </c>
      <c r="Y9" s="61">
        <v>-60.52</v>
      </c>
      <c r="Z9" s="62">
        <v>20914841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154296841</v>
      </c>
      <c r="E10" s="66">
        <f t="shared" si="0"/>
        <v>154296841</v>
      </c>
      <c r="F10" s="66">
        <f t="shared" si="0"/>
        <v>792169</v>
      </c>
      <c r="G10" s="66">
        <f t="shared" si="0"/>
        <v>1741196</v>
      </c>
      <c r="H10" s="66">
        <f t="shared" si="0"/>
        <v>1488753</v>
      </c>
      <c r="I10" s="66">
        <f t="shared" si="0"/>
        <v>4022118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4022118</v>
      </c>
      <c r="W10" s="66">
        <f t="shared" si="0"/>
        <v>38574210</v>
      </c>
      <c r="X10" s="66">
        <f t="shared" si="0"/>
        <v>-34552092</v>
      </c>
      <c r="Y10" s="67">
        <f>+IF(W10&lt;&gt;0,(X10/W10)*100,0)</f>
        <v>-89.57303856644116</v>
      </c>
      <c r="Z10" s="68">
        <f t="shared" si="0"/>
        <v>154296841</v>
      </c>
    </row>
    <row r="11" spans="1:26" ht="13.5">
      <c r="A11" s="58" t="s">
        <v>37</v>
      </c>
      <c r="B11" s="19">
        <v>0</v>
      </c>
      <c r="C11" s="19">
        <v>0</v>
      </c>
      <c r="D11" s="59">
        <v>49258242</v>
      </c>
      <c r="E11" s="60">
        <v>49258242</v>
      </c>
      <c r="F11" s="60">
        <v>3348547</v>
      </c>
      <c r="G11" s="60">
        <v>3107804</v>
      </c>
      <c r="H11" s="60">
        <v>3302751</v>
      </c>
      <c r="I11" s="60">
        <v>9759102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9759102</v>
      </c>
      <c r="W11" s="60">
        <v>12314561</v>
      </c>
      <c r="X11" s="60">
        <v>-2555459</v>
      </c>
      <c r="Y11" s="61">
        <v>-20.75</v>
      </c>
      <c r="Z11" s="62">
        <v>49258242</v>
      </c>
    </row>
    <row r="12" spans="1:26" ht="13.5">
      <c r="A12" s="58" t="s">
        <v>38</v>
      </c>
      <c r="B12" s="19">
        <v>0</v>
      </c>
      <c r="C12" s="19">
        <v>0</v>
      </c>
      <c r="D12" s="59">
        <v>13916931</v>
      </c>
      <c r="E12" s="60">
        <v>13916931</v>
      </c>
      <c r="F12" s="60">
        <v>1095308</v>
      </c>
      <c r="G12" s="60">
        <v>1151870</v>
      </c>
      <c r="H12" s="60">
        <v>1095310</v>
      </c>
      <c r="I12" s="60">
        <v>3342488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3342488</v>
      </c>
      <c r="W12" s="60">
        <v>3479233</v>
      </c>
      <c r="X12" s="60">
        <v>-136745</v>
      </c>
      <c r="Y12" s="61">
        <v>-3.93</v>
      </c>
      <c r="Z12" s="62">
        <v>13916931</v>
      </c>
    </row>
    <row r="13" spans="1:26" ht="13.5">
      <c r="A13" s="58" t="s">
        <v>278</v>
      </c>
      <c r="B13" s="19">
        <v>0</v>
      </c>
      <c r="C13" s="19">
        <v>0</v>
      </c>
      <c r="D13" s="59">
        <v>38000000</v>
      </c>
      <c r="E13" s="60">
        <v>38000000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9500000</v>
      </c>
      <c r="X13" s="60">
        <v>-9500000</v>
      </c>
      <c r="Y13" s="61">
        <v>-100</v>
      </c>
      <c r="Z13" s="62">
        <v>38000000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1940</v>
      </c>
      <c r="I14" s="60">
        <v>1940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1940</v>
      </c>
      <c r="W14" s="60">
        <v>0</v>
      </c>
      <c r="X14" s="60">
        <v>1940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72017</v>
      </c>
      <c r="H16" s="60">
        <v>0</v>
      </c>
      <c r="I16" s="60">
        <v>72017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72017</v>
      </c>
      <c r="W16" s="60">
        <v>0</v>
      </c>
      <c r="X16" s="60">
        <v>72017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67201922</v>
      </c>
      <c r="E17" s="60">
        <v>67201922</v>
      </c>
      <c r="F17" s="60">
        <v>728861</v>
      </c>
      <c r="G17" s="60">
        <v>5592065</v>
      </c>
      <c r="H17" s="60">
        <v>4560357</v>
      </c>
      <c r="I17" s="60">
        <v>10881283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10881283</v>
      </c>
      <c r="W17" s="60">
        <v>16800481</v>
      </c>
      <c r="X17" s="60">
        <v>-5919198</v>
      </c>
      <c r="Y17" s="61">
        <v>-35.23</v>
      </c>
      <c r="Z17" s="62">
        <v>67201922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168377095</v>
      </c>
      <c r="E18" s="73">
        <f t="shared" si="1"/>
        <v>168377095</v>
      </c>
      <c r="F18" s="73">
        <f t="shared" si="1"/>
        <v>5172716</v>
      </c>
      <c r="G18" s="73">
        <f t="shared" si="1"/>
        <v>9923756</v>
      </c>
      <c r="H18" s="73">
        <f t="shared" si="1"/>
        <v>8960358</v>
      </c>
      <c r="I18" s="73">
        <f t="shared" si="1"/>
        <v>24056830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24056830</v>
      </c>
      <c r="W18" s="73">
        <f t="shared" si="1"/>
        <v>42094275</v>
      </c>
      <c r="X18" s="73">
        <f t="shared" si="1"/>
        <v>-18037445</v>
      </c>
      <c r="Y18" s="67">
        <f>+IF(W18&lt;&gt;0,(X18/W18)*100,0)</f>
        <v>-42.85011441579645</v>
      </c>
      <c r="Z18" s="74">
        <f t="shared" si="1"/>
        <v>168377095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-14080254</v>
      </c>
      <c r="E19" s="77">
        <f t="shared" si="2"/>
        <v>-14080254</v>
      </c>
      <c r="F19" s="77">
        <f t="shared" si="2"/>
        <v>-4380547</v>
      </c>
      <c r="G19" s="77">
        <f t="shared" si="2"/>
        <v>-8182560</v>
      </c>
      <c r="H19" s="77">
        <f t="shared" si="2"/>
        <v>-7471605</v>
      </c>
      <c r="I19" s="77">
        <f t="shared" si="2"/>
        <v>-20034712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-20034712</v>
      </c>
      <c r="W19" s="77">
        <f>IF(E10=E18,0,W10-W18)</f>
        <v>-3520065</v>
      </c>
      <c r="X19" s="77">
        <f t="shared" si="2"/>
        <v>-16514647</v>
      </c>
      <c r="Y19" s="78">
        <f>+IF(W19&lt;&gt;0,(X19/W19)*100,0)</f>
        <v>469.15744453582533</v>
      </c>
      <c r="Z19" s="79">
        <f t="shared" si="2"/>
        <v>-14080254</v>
      </c>
    </row>
    <row r="20" spans="1:26" ht="13.5">
      <c r="A20" s="58" t="s">
        <v>46</v>
      </c>
      <c r="B20" s="19">
        <v>0</v>
      </c>
      <c r="C20" s="19">
        <v>0</v>
      </c>
      <c r="D20" s="59">
        <v>114066000</v>
      </c>
      <c r="E20" s="60">
        <v>114066000</v>
      </c>
      <c r="F20" s="60">
        <v>17895</v>
      </c>
      <c r="G20" s="60">
        <v>22440000</v>
      </c>
      <c r="H20" s="60">
        <v>2488000</v>
      </c>
      <c r="I20" s="60">
        <v>24945895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24945895</v>
      </c>
      <c r="W20" s="60">
        <v>28516500</v>
      </c>
      <c r="X20" s="60">
        <v>-3570605</v>
      </c>
      <c r="Y20" s="61">
        <v>-12.52</v>
      </c>
      <c r="Z20" s="62">
        <v>114066000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99985746</v>
      </c>
      <c r="E22" s="88">
        <f t="shared" si="3"/>
        <v>99985746</v>
      </c>
      <c r="F22" s="88">
        <f t="shared" si="3"/>
        <v>-4362652</v>
      </c>
      <c r="G22" s="88">
        <f t="shared" si="3"/>
        <v>14257440</v>
      </c>
      <c r="H22" s="88">
        <f t="shared" si="3"/>
        <v>-4983605</v>
      </c>
      <c r="I22" s="88">
        <f t="shared" si="3"/>
        <v>4911183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4911183</v>
      </c>
      <c r="W22" s="88">
        <f t="shared" si="3"/>
        <v>24996435</v>
      </c>
      <c r="X22" s="88">
        <f t="shared" si="3"/>
        <v>-20085252</v>
      </c>
      <c r="Y22" s="89">
        <f>+IF(W22&lt;&gt;0,(X22/W22)*100,0)</f>
        <v>-80.35246626168892</v>
      </c>
      <c r="Z22" s="90">
        <f t="shared" si="3"/>
        <v>99985746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99985746</v>
      </c>
      <c r="E24" s="77">
        <f t="shared" si="4"/>
        <v>99985746</v>
      </c>
      <c r="F24" s="77">
        <f t="shared" si="4"/>
        <v>-4362652</v>
      </c>
      <c r="G24" s="77">
        <f t="shared" si="4"/>
        <v>14257440</v>
      </c>
      <c r="H24" s="77">
        <f t="shared" si="4"/>
        <v>-4983605</v>
      </c>
      <c r="I24" s="77">
        <f t="shared" si="4"/>
        <v>4911183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4911183</v>
      </c>
      <c r="W24" s="77">
        <f t="shared" si="4"/>
        <v>24996435</v>
      </c>
      <c r="X24" s="77">
        <f t="shared" si="4"/>
        <v>-20085252</v>
      </c>
      <c r="Y24" s="78">
        <f>+IF(W24&lt;&gt;0,(X24/W24)*100,0)</f>
        <v>-80.35246626168892</v>
      </c>
      <c r="Z24" s="79">
        <f t="shared" si="4"/>
        <v>99985746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143531000</v>
      </c>
      <c r="E27" s="100">
        <v>143531000</v>
      </c>
      <c r="F27" s="100">
        <v>83655</v>
      </c>
      <c r="G27" s="100">
        <v>3094540</v>
      </c>
      <c r="H27" s="100">
        <v>23966201</v>
      </c>
      <c r="I27" s="100">
        <v>27144396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27144396</v>
      </c>
      <c r="W27" s="100">
        <v>35882750</v>
      </c>
      <c r="X27" s="100">
        <v>-8738354</v>
      </c>
      <c r="Y27" s="101">
        <v>-24.35</v>
      </c>
      <c r="Z27" s="102">
        <v>143531000</v>
      </c>
    </row>
    <row r="28" spans="1:26" ht="13.5">
      <c r="A28" s="103" t="s">
        <v>46</v>
      </c>
      <c r="B28" s="19">
        <v>0</v>
      </c>
      <c r="C28" s="19">
        <v>0</v>
      </c>
      <c r="D28" s="59">
        <v>52231000</v>
      </c>
      <c r="E28" s="60">
        <v>52231000</v>
      </c>
      <c r="F28" s="60">
        <v>83655</v>
      </c>
      <c r="G28" s="60">
        <v>3094541</v>
      </c>
      <c r="H28" s="60">
        <v>23966201</v>
      </c>
      <c r="I28" s="60">
        <v>27144397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27144397</v>
      </c>
      <c r="W28" s="60">
        <v>13057750</v>
      </c>
      <c r="X28" s="60">
        <v>14086647</v>
      </c>
      <c r="Y28" s="61">
        <v>107.88</v>
      </c>
      <c r="Z28" s="62">
        <v>52231000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54000000</v>
      </c>
      <c r="E30" s="60">
        <v>54000000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13500000</v>
      </c>
      <c r="X30" s="60">
        <v>-13500000</v>
      </c>
      <c r="Y30" s="61">
        <v>-100</v>
      </c>
      <c r="Z30" s="62">
        <v>54000000</v>
      </c>
    </row>
    <row r="31" spans="1:26" ht="13.5">
      <c r="A31" s="58" t="s">
        <v>53</v>
      </c>
      <c r="B31" s="19">
        <v>0</v>
      </c>
      <c r="C31" s="19">
        <v>0</v>
      </c>
      <c r="D31" s="59">
        <v>37300000</v>
      </c>
      <c r="E31" s="60">
        <v>37300000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9325000</v>
      </c>
      <c r="X31" s="60">
        <v>-9325000</v>
      </c>
      <c r="Y31" s="61">
        <v>-100</v>
      </c>
      <c r="Z31" s="62">
        <v>37300000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143531000</v>
      </c>
      <c r="E32" s="100">
        <f t="shared" si="5"/>
        <v>143531000</v>
      </c>
      <c r="F32" s="100">
        <f t="shared" si="5"/>
        <v>83655</v>
      </c>
      <c r="G32" s="100">
        <f t="shared" si="5"/>
        <v>3094541</v>
      </c>
      <c r="H32" s="100">
        <f t="shared" si="5"/>
        <v>23966201</v>
      </c>
      <c r="I32" s="100">
        <f t="shared" si="5"/>
        <v>27144397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27144397</v>
      </c>
      <c r="W32" s="100">
        <f t="shared" si="5"/>
        <v>35882750</v>
      </c>
      <c r="X32" s="100">
        <f t="shared" si="5"/>
        <v>-8738353</v>
      </c>
      <c r="Y32" s="101">
        <f>+IF(W32&lt;&gt;0,(X32/W32)*100,0)</f>
        <v>-24.35251757460061</v>
      </c>
      <c r="Z32" s="102">
        <f t="shared" si="5"/>
        <v>143531000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54544018</v>
      </c>
      <c r="C35" s="19">
        <v>0</v>
      </c>
      <c r="D35" s="59">
        <v>33237747</v>
      </c>
      <c r="E35" s="60">
        <v>33237747</v>
      </c>
      <c r="F35" s="60">
        <v>87527584</v>
      </c>
      <c r="G35" s="60">
        <v>93738138</v>
      </c>
      <c r="H35" s="60">
        <v>93680805</v>
      </c>
      <c r="I35" s="60">
        <v>93680805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93680805</v>
      </c>
      <c r="W35" s="60">
        <v>8309437</v>
      </c>
      <c r="X35" s="60">
        <v>85371368</v>
      </c>
      <c r="Y35" s="61">
        <v>1027.4</v>
      </c>
      <c r="Z35" s="62">
        <v>33237747</v>
      </c>
    </row>
    <row r="36" spans="1:26" ht="13.5">
      <c r="A36" s="58" t="s">
        <v>57</v>
      </c>
      <c r="B36" s="19">
        <v>246902219</v>
      </c>
      <c r="C36" s="19">
        <v>0</v>
      </c>
      <c r="D36" s="59">
        <v>389417151</v>
      </c>
      <c r="E36" s="60">
        <v>389417151</v>
      </c>
      <c r="F36" s="60">
        <v>232111800</v>
      </c>
      <c r="G36" s="60">
        <v>229037649</v>
      </c>
      <c r="H36" s="60">
        <v>228473293</v>
      </c>
      <c r="I36" s="60">
        <v>228473293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228473293</v>
      </c>
      <c r="W36" s="60">
        <v>97354288</v>
      </c>
      <c r="X36" s="60">
        <v>131119005</v>
      </c>
      <c r="Y36" s="61">
        <v>134.68</v>
      </c>
      <c r="Z36" s="62">
        <v>389417151</v>
      </c>
    </row>
    <row r="37" spans="1:26" ht="13.5">
      <c r="A37" s="58" t="s">
        <v>58</v>
      </c>
      <c r="B37" s="19">
        <v>38125391</v>
      </c>
      <c r="C37" s="19">
        <v>0</v>
      </c>
      <c r="D37" s="59">
        <v>13011608</v>
      </c>
      <c r="E37" s="60">
        <v>13011608</v>
      </c>
      <c r="F37" s="60">
        <v>16959782</v>
      </c>
      <c r="G37" s="60">
        <v>22896949</v>
      </c>
      <c r="H37" s="60">
        <v>25291847</v>
      </c>
      <c r="I37" s="60">
        <v>25291847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25291847</v>
      </c>
      <c r="W37" s="60">
        <v>3252902</v>
      </c>
      <c r="X37" s="60">
        <v>22038945</v>
      </c>
      <c r="Y37" s="61">
        <v>677.52</v>
      </c>
      <c r="Z37" s="62">
        <v>13011608</v>
      </c>
    </row>
    <row r="38" spans="1:26" ht="13.5">
      <c r="A38" s="58" t="s">
        <v>59</v>
      </c>
      <c r="B38" s="19">
        <v>10577572</v>
      </c>
      <c r="C38" s="19">
        <v>0</v>
      </c>
      <c r="D38" s="59">
        <v>7063329</v>
      </c>
      <c r="E38" s="60">
        <v>7063329</v>
      </c>
      <c r="F38" s="60">
        <v>6998870</v>
      </c>
      <c r="G38" s="60">
        <v>6998870</v>
      </c>
      <c r="H38" s="60">
        <v>10577572</v>
      </c>
      <c r="I38" s="60">
        <v>10577572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10577572</v>
      </c>
      <c r="W38" s="60">
        <v>1765832</v>
      </c>
      <c r="X38" s="60">
        <v>8811740</v>
      </c>
      <c r="Y38" s="61">
        <v>499.01</v>
      </c>
      <c r="Z38" s="62">
        <v>7063329</v>
      </c>
    </row>
    <row r="39" spans="1:26" ht="13.5">
      <c r="A39" s="58" t="s">
        <v>60</v>
      </c>
      <c r="B39" s="19">
        <v>252743274</v>
      </c>
      <c r="C39" s="19">
        <v>0</v>
      </c>
      <c r="D39" s="59">
        <v>402579961</v>
      </c>
      <c r="E39" s="60">
        <v>402579961</v>
      </c>
      <c r="F39" s="60">
        <v>295680732</v>
      </c>
      <c r="G39" s="60">
        <v>292879968</v>
      </c>
      <c r="H39" s="60">
        <v>286284679</v>
      </c>
      <c r="I39" s="60">
        <v>286284679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286284679</v>
      </c>
      <c r="W39" s="60">
        <v>100644990</v>
      </c>
      <c r="X39" s="60">
        <v>185639689</v>
      </c>
      <c r="Y39" s="61">
        <v>184.45</v>
      </c>
      <c r="Z39" s="62">
        <v>402579961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76046898</v>
      </c>
      <c r="C42" s="19">
        <v>0</v>
      </c>
      <c r="D42" s="59">
        <v>381792642</v>
      </c>
      <c r="E42" s="60">
        <v>381792642</v>
      </c>
      <c r="F42" s="60">
        <v>-4135818</v>
      </c>
      <c r="G42" s="60">
        <v>15778750</v>
      </c>
      <c r="H42" s="60">
        <v>-7369817</v>
      </c>
      <c r="I42" s="60">
        <v>4273115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4273115</v>
      </c>
      <c r="W42" s="60">
        <v>148881480</v>
      </c>
      <c r="X42" s="60">
        <v>-144608365</v>
      </c>
      <c r="Y42" s="61">
        <v>-97.13</v>
      </c>
      <c r="Z42" s="62">
        <v>381792642</v>
      </c>
    </row>
    <row r="43" spans="1:26" ht="13.5">
      <c r="A43" s="58" t="s">
        <v>63</v>
      </c>
      <c r="B43" s="19">
        <v>-49859469</v>
      </c>
      <c r="C43" s="19">
        <v>0</v>
      </c>
      <c r="D43" s="59">
        <v>142681000</v>
      </c>
      <c r="E43" s="60">
        <v>142681000</v>
      </c>
      <c r="F43" s="60">
        <v>-83654</v>
      </c>
      <c r="G43" s="60">
        <v>-3094541</v>
      </c>
      <c r="H43" s="60">
        <v>-23966202</v>
      </c>
      <c r="I43" s="60">
        <v>-27144397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-27144397</v>
      </c>
      <c r="W43" s="60">
        <v>35495250</v>
      </c>
      <c r="X43" s="60">
        <v>-62639647</v>
      </c>
      <c r="Y43" s="61">
        <v>-176.47</v>
      </c>
      <c r="Z43" s="62">
        <v>142681000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26187429</v>
      </c>
      <c r="C45" s="22">
        <v>0</v>
      </c>
      <c r="D45" s="99">
        <v>524473642</v>
      </c>
      <c r="E45" s="100">
        <v>524473642</v>
      </c>
      <c r="F45" s="100">
        <v>-4219472</v>
      </c>
      <c r="G45" s="100">
        <v>8464737</v>
      </c>
      <c r="H45" s="100">
        <v>-22871282</v>
      </c>
      <c r="I45" s="100">
        <v>-22871282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-22871282</v>
      </c>
      <c r="W45" s="100">
        <v>184376730</v>
      </c>
      <c r="X45" s="100">
        <v>-207248012</v>
      </c>
      <c r="Y45" s="101">
        <v>-112.4</v>
      </c>
      <c r="Z45" s="102">
        <v>524473642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675676</v>
      </c>
      <c r="C49" s="52">
        <v>0</v>
      </c>
      <c r="D49" s="129">
        <v>597901</v>
      </c>
      <c r="E49" s="54">
        <v>1649611</v>
      </c>
      <c r="F49" s="54">
        <v>0</v>
      </c>
      <c r="G49" s="54">
        <v>0</v>
      </c>
      <c r="H49" s="54">
        <v>0</v>
      </c>
      <c r="I49" s="54">
        <v>634811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623088</v>
      </c>
      <c r="W49" s="54">
        <v>26624490</v>
      </c>
      <c r="X49" s="54">
        <v>0</v>
      </c>
      <c r="Y49" s="54">
        <v>0</v>
      </c>
      <c r="Z49" s="130">
        <v>30805577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1923462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1923462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100.15232286995514</v>
      </c>
      <c r="E58" s="7">
        <f t="shared" si="6"/>
        <v>100.15232286995514</v>
      </c>
      <c r="F58" s="7">
        <f t="shared" si="6"/>
        <v>99.96538426922731</v>
      </c>
      <c r="G58" s="7">
        <f t="shared" si="6"/>
        <v>100</v>
      </c>
      <c r="H58" s="7">
        <f t="shared" si="6"/>
        <v>100</v>
      </c>
      <c r="I58" s="7">
        <f t="shared" si="6"/>
        <v>99.99505979622647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99.99505979622647</v>
      </c>
      <c r="W58" s="7">
        <f t="shared" si="6"/>
        <v>100.15232286995514</v>
      </c>
      <c r="X58" s="7">
        <f t="shared" si="6"/>
        <v>0</v>
      </c>
      <c r="Y58" s="7">
        <f t="shared" si="6"/>
        <v>0</v>
      </c>
      <c r="Z58" s="8">
        <f t="shared" si="6"/>
        <v>100.15232286995514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99.99991011235954</v>
      </c>
      <c r="E59" s="10">
        <f t="shared" si="7"/>
        <v>99.99991011235954</v>
      </c>
      <c r="F59" s="10">
        <f t="shared" si="7"/>
        <v>99.94310649894462</v>
      </c>
      <c r="G59" s="10">
        <f t="shared" si="7"/>
        <v>100</v>
      </c>
      <c r="H59" s="10">
        <f t="shared" si="7"/>
        <v>100</v>
      </c>
      <c r="I59" s="10">
        <f t="shared" si="7"/>
        <v>99.99130382605566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99.99130382605566</v>
      </c>
      <c r="W59" s="10">
        <f t="shared" si="7"/>
        <v>99.99991011235954</v>
      </c>
      <c r="X59" s="10">
        <f t="shared" si="7"/>
        <v>0</v>
      </c>
      <c r="Y59" s="10">
        <f t="shared" si="7"/>
        <v>0</v>
      </c>
      <c r="Z59" s="11">
        <f t="shared" si="7"/>
        <v>99.99991011235954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101.1328</v>
      </c>
      <c r="E60" s="13">
        <f t="shared" si="7"/>
        <v>101.1328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101.1328</v>
      </c>
      <c r="X60" s="13">
        <f t="shared" si="7"/>
        <v>0</v>
      </c>
      <c r="Y60" s="13">
        <f t="shared" si="7"/>
        <v>0</v>
      </c>
      <c r="Z60" s="14">
        <f t="shared" si="7"/>
        <v>101.1328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101.1328</v>
      </c>
      <c r="E64" s="13">
        <f t="shared" si="7"/>
        <v>101.1328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101.1328</v>
      </c>
      <c r="X64" s="13">
        <f t="shared" si="7"/>
        <v>0</v>
      </c>
      <c r="Y64" s="13">
        <f t="shared" si="7"/>
        <v>0</v>
      </c>
      <c r="Z64" s="14">
        <f t="shared" si="7"/>
        <v>101.1328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11150000</v>
      </c>
      <c r="E67" s="26">
        <v>11150000</v>
      </c>
      <c r="F67" s="26">
        <v>288886</v>
      </c>
      <c r="G67" s="26">
        <v>866567</v>
      </c>
      <c r="H67" s="26">
        <v>868755</v>
      </c>
      <c r="I67" s="26">
        <v>2024208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2024208</v>
      </c>
      <c r="W67" s="26">
        <v>2787500</v>
      </c>
      <c r="X67" s="26"/>
      <c r="Y67" s="25"/>
      <c r="Z67" s="27">
        <v>11150000</v>
      </c>
    </row>
    <row r="68" spans="1:26" ht="13.5" hidden="1">
      <c r="A68" s="37" t="s">
        <v>31</v>
      </c>
      <c r="B68" s="19"/>
      <c r="C68" s="19"/>
      <c r="D68" s="20">
        <v>8900000</v>
      </c>
      <c r="E68" s="21">
        <v>8900000</v>
      </c>
      <c r="F68" s="21">
        <v>175767</v>
      </c>
      <c r="G68" s="21">
        <v>487082</v>
      </c>
      <c r="H68" s="21">
        <v>487082</v>
      </c>
      <c r="I68" s="21">
        <v>1149931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1149931</v>
      </c>
      <c r="W68" s="21">
        <v>2225000</v>
      </c>
      <c r="X68" s="21"/>
      <c r="Y68" s="20"/>
      <c r="Z68" s="23">
        <v>8900000</v>
      </c>
    </row>
    <row r="69" spans="1:26" ht="13.5" hidden="1">
      <c r="A69" s="38" t="s">
        <v>32</v>
      </c>
      <c r="B69" s="19"/>
      <c r="C69" s="19"/>
      <c r="D69" s="20">
        <v>1500000</v>
      </c>
      <c r="E69" s="21">
        <v>1500000</v>
      </c>
      <c r="F69" s="21">
        <v>113119</v>
      </c>
      <c r="G69" s="21">
        <v>185544</v>
      </c>
      <c r="H69" s="21">
        <v>185837</v>
      </c>
      <c r="I69" s="21">
        <v>484500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484500</v>
      </c>
      <c r="W69" s="21">
        <v>375000</v>
      </c>
      <c r="X69" s="21"/>
      <c r="Y69" s="20"/>
      <c r="Z69" s="23">
        <v>1500000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1500000</v>
      </c>
      <c r="E73" s="21">
        <v>1500000</v>
      </c>
      <c r="F73" s="21">
        <v>113119</v>
      </c>
      <c r="G73" s="21">
        <v>185544</v>
      </c>
      <c r="H73" s="21">
        <v>185837</v>
      </c>
      <c r="I73" s="21">
        <v>484500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484500</v>
      </c>
      <c r="W73" s="21">
        <v>375000</v>
      </c>
      <c r="X73" s="21"/>
      <c r="Y73" s="20"/>
      <c r="Z73" s="23">
        <v>1500000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750000</v>
      </c>
      <c r="E75" s="30">
        <v>750000</v>
      </c>
      <c r="F75" s="30"/>
      <c r="G75" s="30">
        <v>193941</v>
      </c>
      <c r="H75" s="30">
        <v>195836</v>
      </c>
      <c r="I75" s="30">
        <v>389777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389777</v>
      </c>
      <c r="W75" s="30">
        <v>187500</v>
      </c>
      <c r="X75" s="30"/>
      <c r="Y75" s="29"/>
      <c r="Z75" s="31">
        <v>750000</v>
      </c>
    </row>
    <row r="76" spans="1:26" ht="13.5" hidden="1">
      <c r="A76" s="42" t="s">
        <v>286</v>
      </c>
      <c r="B76" s="32">
        <v>14043159</v>
      </c>
      <c r="C76" s="32"/>
      <c r="D76" s="33">
        <v>11166984</v>
      </c>
      <c r="E76" s="34">
        <v>11166984</v>
      </c>
      <c r="F76" s="34">
        <v>288786</v>
      </c>
      <c r="G76" s="34">
        <v>866567</v>
      </c>
      <c r="H76" s="34">
        <v>868755</v>
      </c>
      <c r="I76" s="34">
        <v>2024108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2024108</v>
      </c>
      <c r="W76" s="34">
        <v>2791746</v>
      </c>
      <c r="X76" s="34"/>
      <c r="Y76" s="33"/>
      <c r="Z76" s="35">
        <v>11166984</v>
      </c>
    </row>
    <row r="77" spans="1:26" ht="13.5" hidden="1">
      <c r="A77" s="37" t="s">
        <v>31</v>
      </c>
      <c r="B77" s="19">
        <v>10787418</v>
      </c>
      <c r="C77" s="19"/>
      <c r="D77" s="20">
        <v>8899992</v>
      </c>
      <c r="E77" s="21">
        <v>8899992</v>
      </c>
      <c r="F77" s="21">
        <v>175667</v>
      </c>
      <c r="G77" s="21">
        <v>487082</v>
      </c>
      <c r="H77" s="21">
        <v>487082</v>
      </c>
      <c r="I77" s="21">
        <v>1149831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1149831</v>
      </c>
      <c r="W77" s="21">
        <v>2224998</v>
      </c>
      <c r="X77" s="21"/>
      <c r="Y77" s="20"/>
      <c r="Z77" s="23">
        <v>8899992</v>
      </c>
    </row>
    <row r="78" spans="1:26" ht="13.5" hidden="1">
      <c r="A78" s="38" t="s">
        <v>32</v>
      </c>
      <c r="B78" s="19">
        <v>2116831</v>
      </c>
      <c r="C78" s="19"/>
      <c r="D78" s="20">
        <v>1516992</v>
      </c>
      <c r="E78" s="21">
        <v>1516992</v>
      </c>
      <c r="F78" s="21">
        <v>113119</v>
      </c>
      <c r="G78" s="21">
        <v>185544</v>
      </c>
      <c r="H78" s="21">
        <v>185837</v>
      </c>
      <c r="I78" s="21">
        <v>484500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484500</v>
      </c>
      <c r="W78" s="21">
        <v>379248</v>
      </c>
      <c r="X78" s="21"/>
      <c r="Y78" s="20"/>
      <c r="Z78" s="23">
        <v>1516992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2116831</v>
      </c>
      <c r="C82" s="19"/>
      <c r="D82" s="20">
        <v>1516992</v>
      </c>
      <c r="E82" s="21">
        <v>1516992</v>
      </c>
      <c r="F82" s="21">
        <v>113119</v>
      </c>
      <c r="G82" s="21">
        <v>185544</v>
      </c>
      <c r="H82" s="21">
        <v>185837</v>
      </c>
      <c r="I82" s="21">
        <v>484500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484500</v>
      </c>
      <c r="W82" s="21">
        <v>379248</v>
      </c>
      <c r="X82" s="21"/>
      <c r="Y82" s="20"/>
      <c r="Z82" s="23">
        <v>1516992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1138910</v>
      </c>
      <c r="C84" s="28"/>
      <c r="D84" s="29">
        <v>750000</v>
      </c>
      <c r="E84" s="30">
        <v>750000</v>
      </c>
      <c r="F84" s="30"/>
      <c r="G84" s="30">
        <v>193941</v>
      </c>
      <c r="H84" s="30">
        <v>195836</v>
      </c>
      <c r="I84" s="30">
        <v>389777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389777</v>
      </c>
      <c r="W84" s="30">
        <v>187500</v>
      </c>
      <c r="X84" s="30"/>
      <c r="Y84" s="29"/>
      <c r="Z84" s="31">
        <v>750000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1200000</v>
      </c>
      <c r="F5" s="358">
        <f t="shared" si="0"/>
        <v>1200000</v>
      </c>
      <c r="G5" s="358">
        <f t="shared" si="0"/>
        <v>17000</v>
      </c>
      <c r="H5" s="356">
        <f t="shared" si="0"/>
        <v>0</v>
      </c>
      <c r="I5" s="356">
        <f t="shared" si="0"/>
        <v>0</v>
      </c>
      <c r="J5" s="358">
        <f t="shared" si="0"/>
        <v>17000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17000</v>
      </c>
      <c r="X5" s="356">
        <f t="shared" si="0"/>
        <v>300000</v>
      </c>
      <c r="Y5" s="358">
        <f t="shared" si="0"/>
        <v>-283000</v>
      </c>
      <c r="Z5" s="359">
        <f>+IF(X5&lt;&gt;0,+(Y5/X5)*100,0)</f>
        <v>-94.33333333333334</v>
      </c>
      <c r="AA5" s="360">
        <f>+AA6+AA8+AA11+AA13+AA15</f>
        <v>1200000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600000</v>
      </c>
      <c r="F6" s="59">
        <f t="shared" si="1"/>
        <v>600000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150000</v>
      </c>
      <c r="Y6" s="59">
        <f t="shared" si="1"/>
        <v>-150000</v>
      </c>
      <c r="Z6" s="61">
        <f>+IF(X6&lt;&gt;0,+(Y6/X6)*100,0)</f>
        <v>-100</v>
      </c>
      <c r="AA6" s="62">
        <f t="shared" si="1"/>
        <v>600000</v>
      </c>
    </row>
    <row r="7" spans="1:27" ht="13.5">
      <c r="A7" s="291" t="s">
        <v>228</v>
      </c>
      <c r="B7" s="142"/>
      <c r="C7" s="60"/>
      <c r="D7" s="340"/>
      <c r="E7" s="60">
        <v>600000</v>
      </c>
      <c r="F7" s="59">
        <v>600000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150000</v>
      </c>
      <c r="Y7" s="59">
        <v>-150000</v>
      </c>
      <c r="Z7" s="61">
        <v>-100</v>
      </c>
      <c r="AA7" s="62">
        <v>600000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600000</v>
      </c>
      <c r="F8" s="59">
        <f t="shared" si="2"/>
        <v>600000</v>
      </c>
      <c r="G8" s="59">
        <f t="shared" si="2"/>
        <v>17000</v>
      </c>
      <c r="H8" s="60">
        <f t="shared" si="2"/>
        <v>0</v>
      </c>
      <c r="I8" s="60">
        <f t="shared" si="2"/>
        <v>0</v>
      </c>
      <c r="J8" s="59">
        <f t="shared" si="2"/>
        <v>17000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17000</v>
      </c>
      <c r="X8" s="60">
        <f t="shared" si="2"/>
        <v>150000</v>
      </c>
      <c r="Y8" s="59">
        <f t="shared" si="2"/>
        <v>-133000</v>
      </c>
      <c r="Z8" s="61">
        <f>+IF(X8&lt;&gt;0,+(Y8/X8)*100,0)</f>
        <v>-88.66666666666667</v>
      </c>
      <c r="AA8" s="62">
        <f>SUM(AA9:AA10)</f>
        <v>600000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600000</v>
      </c>
      <c r="F10" s="59">
        <v>600000</v>
      </c>
      <c r="G10" s="59">
        <v>17000</v>
      </c>
      <c r="H10" s="60"/>
      <c r="I10" s="60"/>
      <c r="J10" s="59">
        <v>17000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17000</v>
      </c>
      <c r="X10" s="60">
        <v>150000</v>
      </c>
      <c r="Y10" s="59">
        <v>-133000</v>
      </c>
      <c r="Z10" s="61">
        <v>-88.67</v>
      </c>
      <c r="AA10" s="62">
        <v>600000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571200</v>
      </c>
      <c r="F22" s="345">
        <f t="shared" si="6"/>
        <v>571200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142800</v>
      </c>
      <c r="Y22" s="345">
        <f t="shared" si="6"/>
        <v>-142800</v>
      </c>
      <c r="Z22" s="336">
        <f>+IF(X22&lt;&gt;0,+(Y22/X22)*100,0)</f>
        <v>-100</v>
      </c>
      <c r="AA22" s="350">
        <f>SUM(AA23:AA32)</f>
        <v>571200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571200</v>
      </c>
      <c r="F32" s="59">
        <v>571200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142800</v>
      </c>
      <c r="Y32" s="59">
        <v>-142800</v>
      </c>
      <c r="Z32" s="61">
        <v>-100</v>
      </c>
      <c r="AA32" s="62">
        <v>571200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1075379</v>
      </c>
      <c r="F40" s="345">
        <f t="shared" si="9"/>
        <v>1075379</v>
      </c>
      <c r="G40" s="345">
        <f t="shared" si="9"/>
        <v>208246</v>
      </c>
      <c r="H40" s="343">
        <f t="shared" si="9"/>
        <v>0</v>
      </c>
      <c r="I40" s="343">
        <f t="shared" si="9"/>
        <v>0</v>
      </c>
      <c r="J40" s="345">
        <f t="shared" si="9"/>
        <v>208246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208246</v>
      </c>
      <c r="X40" s="343">
        <f t="shared" si="9"/>
        <v>268846</v>
      </c>
      <c r="Y40" s="345">
        <f t="shared" si="9"/>
        <v>-60600</v>
      </c>
      <c r="Z40" s="336">
        <f>+IF(X40&lt;&gt;0,+(Y40/X40)*100,0)</f>
        <v>-22.540785431064624</v>
      </c>
      <c r="AA40" s="350">
        <f>SUM(AA41:AA49)</f>
        <v>1075379</v>
      </c>
    </row>
    <row r="41" spans="1:27" ht="13.5">
      <c r="A41" s="361" t="s">
        <v>247</v>
      </c>
      <c r="B41" s="142"/>
      <c r="C41" s="362"/>
      <c r="D41" s="363"/>
      <c r="E41" s="362">
        <v>130000</v>
      </c>
      <c r="F41" s="364">
        <v>130000</v>
      </c>
      <c r="G41" s="364">
        <v>26496</v>
      </c>
      <c r="H41" s="362"/>
      <c r="I41" s="362"/>
      <c r="J41" s="364">
        <v>26496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26496</v>
      </c>
      <c r="X41" s="362">
        <v>32500</v>
      </c>
      <c r="Y41" s="364">
        <v>-6004</v>
      </c>
      <c r="Z41" s="365">
        <v>-18.47</v>
      </c>
      <c r="AA41" s="366">
        <v>130000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273023</v>
      </c>
      <c r="F43" s="370">
        <v>273023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68256</v>
      </c>
      <c r="Y43" s="370">
        <v>-68256</v>
      </c>
      <c r="Z43" s="371">
        <v>-100</v>
      </c>
      <c r="AA43" s="303">
        <v>273023</v>
      </c>
    </row>
    <row r="44" spans="1:27" ht="13.5">
      <c r="A44" s="361" t="s">
        <v>250</v>
      </c>
      <c r="B44" s="136"/>
      <c r="C44" s="60"/>
      <c r="D44" s="368"/>
      <c r="E44" s="54">
        <v>69106</v>
      </c>
      <c r="F44" s="53">
        <v>69106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17277</v>
      </c>
      <c r="Y44" s="53">
        <v>-17277</v>
      </c>
      <c r="Z44" s="94">
        <v>-100</v>
      </c>
      <c r="AA44" s="95">
        <v>69106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600000</v>
      </c>
      <c r="F47" s="53">
        <v>600000</v>
      </c>
      <c r="G47" s="53">
        <v>180000</v>
      </c>
      <c r="H47" s="54"/>
      <c r="I47" s="54"/>
      <c r="J47" s="53">
        <v>180000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180000</v>
      </c>
      <c r="X47" s="54">
        <v>150000</v>
      </c>
      <c r="Y47" s="53">
        <v>30000</v>
      </c>
      <c r="Z47" s="94">
        <v>20</v>
      </c>
      <c r="AA47" s="95">
        <v>600000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3250</v>
      </c>
      <c r="F49" s="53">
        <v>3250</v>
      </c>
      <c r="G49" s="53">
        <v>1750</v>
      </c>
      <c r="H49" s="54"/>
      <c r="I49" s="54"/>
      <c r="J49" s="53">
        <v>1750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1750</v>
      </c>
      <c r="X49" s="54">
        <v>813</v>
      </c>
      <c r="Y49" s="53">
        <v>937</v>
      </c>
      <c r="Z49" s="94">
        <v>115.25</v>
      </c>
      <c r="AA49" s="95">
        <v>3250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100000</v>
      </c>
      <c r="F57" s="345">
        <f t="shared" si="13"/>
        <v>100000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25000</v>
      </c>
      <c r="Y57" s="345">
        <f t="shared" si="13"/>
        <v>-25000</v>
      </c>
      <c r="Z57" s="336">
        <f>+IF(X57&lt;&gt;0,+(Y57/X57)*100,0)</f>
        <v>-100</v>
      </c>
      <c r="AA57" s="350">
        <f t="shared" si="13"/>
        <v>100000</v>
      </c>
    </row>
    <row r="58" spans="1:27" ht="13.5">
      <c r="A58" s="361" t="s">
        <v>216</v>
      </c>
      <c r="B58" s="136"/>
      <c r="C58" s="60"/>
      <c r="D58" s="340"/>
      <c r="E58" s="60">
        <v>100000</v>
      </c>
      <c r="F58" s="59">
        <v>100000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25000</v>
      </c>
      <c r="Y58" s="59">
        <v>-25000</v>
      </c>
      <c r="Z58" s="61">
        <v>-100</v>
      </c>
      <c r="AA58" s="62">
        <v>100000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2946579</v>
      </c>
      <c r="F60" s="264">
        <f t="shared" si="14"/>
        <v>2946579</v>
      </c>
      <c r="G60" s="264">
        <f t="shared" si="14"/>
        <v>225246</v>
      </c>
      <c r="H60" s="219">
        <f t="shared" si="14"/>
        <v>0</v>
      </c>
      <c r="I60" s="219">
        <f t="shared" si="14"/>
        <v>0</v>
      </c>
      <c r="J60" s="264">
        <f t="shared" si="14"/>
        <v>225246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225246</v>
      </c>
      <c r="X60" s="219">
        <f t="shared" si="14"/>
        <v>736646</v>
      </c>
      <c r="Y60" s="264">
        <f t="shared" si="14"/>
        <v>-511400</v>
      </c>
      <c r="Z60" s="337">
        <f>+IF(X60&lt;&gt;0,+(Y60/X60)*100,0)</f>
        <v>-69.42276208653817</v>
      </c>
      <c r="AA60" s="232">
        <f>+AA57+AA54+AA51+AA40+AA37+AA34+AA22+AA5</f>
        <v>2946579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144784198</v>
      </c>
      <c r="F5" s="100">
        <f t="shared" si="0"/>
        <v>144784198</v>
      </c>
      <c r="G5" s="100">
        <f t="shared" si="0"/>
        <v>175767</v>
      </c>
      <c r="H5" s="100">
        <f t="shared" si="0"/>
        <v>3359836</v>
      </c>
      <c r="I5" s="100">
        <f t="shared" si="0"/>
        <v>818513</v>
      </c>
      <c r="J5" s="100">
        <f t="shared" si="0"/>
        <v>4354116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4354116</v>
      </c>
      <c r="X5" s="100">
        <f t="shared" si="0"/>
        <v>36196050</v>
      </c>
      <c r="Y5" s="100">
        <f t="shared" si="0"/>
        <v>-31841934</v>
      </c>
      <c r="Z5" s="137">
        <f>+IF(X5&lt;&gt;0,+(Y5/X5)*100,0)</f>
        <v>-87.97074266390946</v>
      </c>
      <c r="AA5" s="153">
        <f>SUM(AA6:AA8)</f>
        <v>144784198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144414198</v>
      </c>
      <c r="F7" s="159">
        <v>144414198</v>
      </c>
      <c r="G7" s="159">
        <v>175767</v>
      </c>
      <c r="H7" s="159">
        <v>3304238</v>
      </c>
      <c r="I7" s="159">
        <v>818513</v>
      </c>
      <c r="J7" s="159">
        <v>4298518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4298518</v>
      </c>
      <c r="X7" s="159">
        <v>36103550</v>
      </c>
      <c r="Y7" s="159">
        <v>-31805032</v>
      </c>
      <c r="Z7" s="141">
        <v>-88.09</v>
      </c>
      <c r="AA7" s="157">
        <v>144414198</v>
      </c>
    </row>
    <row r="8" spans="1:27" ht="13.5">
      <c r="A8" s="138" t="s">
        <v>77</v>
      </c>
      <c r="B8" s="136"/>
      <c r="C8" s="155"/>
      <c r="D8" s="155"/>
      <c r="E8" s="156">
        <v>370000</v>
      </c>
      <c r="F8" s="60">
        <v>370000</v>
      </c>
      <c r="G8" s="60"/>
      <c r="H8" s="60">
        <v>55598</v>
      </c>
      <c r="I8" s="60"/>
      <c r="J8" s="60">
        <v>55598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55598</v>
      </c>
      <c r="X8" s="60">
        <v>92500</v>
      </c>
      <c r="Y8" s="60">
        <v>-36902</v>
      </c>
      <c r="Z8" s="140">
        <v>-39.89</v>
      </c>
      <c r="AA8" s="155">
        <v>370000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4975446</v>
      </c>
      <c r="F9" s="100">
        <f t="shared" si="1"/>
        <v>4975446</v>
      </c>
      <c r="G9" s="100">
        <f t="shared" si="1"/>
        <v>237356</v>
      </c>
      <c r="H9" s="100">
        <f t="shared" si="1"/>
        <v>535121</v>
      </c>
      <c r="I9" s="100">
        <f t="shared" si="1"/>
        <v>887087</v>
      </c>
      <c r="J9" s="100">
        <f t="shared" si="1"/>
        <v>1659564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1659564</v>
      </c>
      <c r="X9" s="100">
        <f t="shared" si="1"/>
        <v>1243862</v>
      </c>
      <c r="Y9" s="100">
        <f t="shared" si="1"/>
        <v>415702</v>
      </c>
      <c r="Z9" s="137">
        <f>+IF(X9&lt;&gt;0,+(Y9/X9)*100,0)</f>
        <v>33.420266878480085</v>
      </c>
      <c r="AA9" s="153">
        <f>SUM(AA10:AA14)</f>
        <v>4975446</v>
      </c>
    </row>
    <row r="10" spans="1:27" ht="13.5">
      <c r="A10" s="138" t="s">
        <v>79</v>
      </c>
      <c r="B10" s="136"/>
      <c r="C10" s="155"/>
      <c r="D10" s="155"/>
      <c r="E10" s="156">
        <v>291746</v>
      </c>
      <c r="F10" s="60">
        <v>291746</v>
      </c>
      <c r="G10" s="60">
        <v>5528</v>
      </c>
      <c r="H10" s="60">
        <v>20474</v>
      </c>
      <c r="I10" s="60">
        <v>494906</v>
      </c>
      <c r="J10" s="60">
        <v>520908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520908</v>
      </c>
      <c r="X10" s="60">
        <v>72937</v>
      </c>
      <c r="Y10" s="60">
        <v>447971</v>
      </c>
      <c r="Z10" s="140">
        <v>614.19</v>
      </c>
      <c r="AA10" s="155">
        <v>291746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4683700</v>
      </c>
      <c r="F12" s="60">
        <v>4683700</v>
      </c>
      <c r="G12" s="60">
        <v>231828</v>
      </c>
      <c r="H12" s="60">
        <v>514647</v>
      </c>
      <c r="I12" s="60">
        <v>392181</v>
      </c>
      <c r="J12" s="60">
        <v>1138656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1138656</v>
      </c>
      <c r="X12" s="60">
        <v>1170925</v>
      </c>
      <c r="Y12" s="60">
        <v>-32269</v>
      </c>
      <c r="Z12" s="140">
        <v>-2.76</v>
      </c>
      <c r="AA12" s="155">
        <v>4683700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116890221</v>
      </c>
      <c r="F15" s="100">
        <f t="shared" si="2"/>
        <v>116890221</v>
      </c>
      <c r="G15" s="100">
        <f t="shared" si="2"/>
        <v>283822</v>
      </c>
      <c r="H15" s="100">
        <f t="shared" si="2"/>
        <v>20100695</v>
      </c>
      <c r="I15" s="100">
        <f t="shared" si="2"/>
        <v>2085316</v>
      </c>
      <c r="J15" s="100">
        <f t="shared" si="2"/>
        <v>22469833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22469833</v>
      </c>
      <c r="X15" s="100">
        <f t="shared" si="2"/>
        <v>29222555</v>
      </c>
      <c r="Y15" s="100">
        <f t="shared" si="2"/>
        <v>-6752722</v>
      </c>
      <c r="Z15" s="137">
        <f>+IF(X15&lt;&gt;0,+(Y15/X15)*100,0)</f>
        <v>-23.107910995462237</v>
      </c>
      <c r="AA15" s="153">
        <f>SUM(AA16:AA18)</f>
        <v>116890221</v>
      </c>
    </row>
    <row r="16" spans="1:27" ht="13.5">
      <c r="A16" s="138" t="s">
        <v>85</v>
      </c>
      <c r="B16" s="136"/>
      <c r="C16" s="155"/>
      <c r="D16" s="155"/>
      <c r="E16" s="156">
        <v>271160</v>
      </c>
      <c r="F16" s="60">
        <v>271160</v>
      </c>
      <c r="G16" s="60">
        <v>149850</v>
      </c>
      <c r="H16" s="60">
        <v>19008</v>
      </c>
      <c r="I16" s="60">
        <v>2059797</v>
      </c>
      <c r="J16" s="60">
        <v>2228655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2228655</v>
      </c>
      <c r="X16" s="60">
        <v>67790</v>
      </c>
      <c r="Y16" s="60">
        <v>2160865</v>
      </c>
      <c r="Z16" s="140">
        <v>3187.59</v>
      </c>
      <c r="AA16" s="155">
        <v>271160</v>
      </c>
    </row>
    <row r="17" spans="1:27" ht="13.5">
      <c r="A17" s="138" t="s">
        <v>86</v>
      </c>
      <c r="B17" s="136"/>
      <c r="C17" s="155"/>
      <c r="D17" s="155"/>
      <c r="E17" s="156">
        <v>116619061</v>
      </c>
      <c r="F17" s="60">
        <v>116619061</v>
      </c>
      <c r="G17" s="60">
        <v>133972</v>
      </c>
      <c r="H17" s="60">
        <v>20081687</v>
      </c>
      <c r="I17" s="60">
        <v>25519</v>
      </c>
      <c r="J17" s="60">
        <v>20241178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20241178</v>
      </c>
      <c r="X17" s="60">
        <v>29154765</v>
      </c>
      <c r="Y17" s="60">
        <v>-8913587</v>
      </c>
      <c r="Z17" s="140">
        <v>-30.57</v>
      </c>
      <c r="AA17" s="155">
        <v>116619061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1712976</v>
      </c>
      <c r="F19" s="100">
        <f t="shared" si="3"/>
        <v>1712976</v>
      </c>
      <c r="G19" s="100">
        <f t="shared" si="3"/>
        <v>113119</v>
      </c>
      <c r="H19" s="100">
        <f t="shared" si="3"/>
        <v>185544</v>
      </c>
      <c r="I19" s="100">
        <f t="shared" si="3"/>
        <v>185837</v>
      </c>
      <c r="J19" s="100">
        <f t="shared" si="3"/>
        <v>484500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484500</v>
      </c>
      <c r="X19" s="100">
        <f t="shared" si="3"/>
        <v>428244</v>
      </c>
      <c r="Y19" s="100">
        <f t="shared" si="3"/>
        <v>56256</v>
      </c>
      <c r="Z19" s="137">
        <f>+IF(X19&lt;&gt;0,+(Y19/X19)*100,0)</f>
        <v>13.136436237285288</v>
      </c>
      <c r="AA19" s="153">
        <f>SUM(AA20:AA23)</f>
        <v>1712976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1712976</v>
      </c>
      <c r="F23" s="60">
        <v>1712976</v>
      </c>
      <c r="G23" s="60">
        <v>113119</v>
      </c>
      <c r="H23" s="60">
        <v>185544</v>
      </c>
      <c r="I23" s="60">
        <v>185837</v>
      </c>
      <c r="J23" s="60">
        <v>484500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484500</v>
      </c>
      <c r="X23" s="60">
        <v>428244</v>
      </c>
      <c r="Y23" s="60">
        <v>56256</v>
      </c>
      <c r="Z23" s="140">
        <v>13.14</v>
      </c>
      <c r="AA23" s="155">
        <v>1712976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268362841</v>
      </c>
      <c r="F25" s="73">
        <f t="shared" si="4"/>
        <v>268362841</v>
      </c>
      <c r="G25" s="73">
        <f t="shared" si="4"/>
        <v>810064</v>
      </c>
      <c r="H25" s="73">
        <f t="shared" si="4"/>
        <v>24181196</v>
      </c>
      <c r="I25" s="73">
        <f t="shared" si="4"/>
        <v>3976753</v>
      </c>
      <c r="J25" s="73">
        <f t="shared" si="4"/>
        <v>28968013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28968013</v>
      </c>
      <c r="X25" s="73">
        <f t="shared" si="4"/>
        <v>67090711</v>
      </c>
      <c r="Y25" s="73">
        <f t="shared" si="4"/>
        <v>-38122698</v>
      </c>
      <c r="Z25" s="170">
        <f>+IF(X25&lt;&gt;0,+(Y25/X25)*100,0)</f>
        <v>-56.82261736650845</v>
      </c>
      <c r="AA25" s="168">
        <f>+AA5+AA9+AA15+AA19+AA24</f>
        <v>268362841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112723491</v>
      </c>
      <c r="F28" s="100">
        <f t="shared" si="5"/>
        <v>112723491</v>
      </c>
      <c r="G28" s="100">
        <f t="shared" si="5"/>
        <v>2483815</v>
      </c>
      <c r="H28" s="100">
        <f t="shared" si="5"/>
        <v>6620070</v>
      </c>
      <c r="I28" s="100">
        <f t="shared" si="5"/>
        <v>4772484</v>
      </c>
      <c r="J28" s="100">
        <f t="shared" si="5"/>
        <v>13876369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13876369</v>
      </c>
      <c r="X28" s="100">
        <f t="shared" si="5"/>
        <v>28180873</v>
      </c>
      <c r="Y28" s="100">
        <f t="shared" si="5"/>
        <v>-14304504</v>
      </c>
      <c r="Z28" s="137">
        <f>+IF(X28&lt;&gt;0,+(Y28/X28)*100,0)</f>
        <v>-50.759619831507706</v>
      </c>
      <c r="AA28" s="153">
        <f>SUM(AA29:AA31)</f>
        <v>112723491</v>
      </c>
    </row>
    <row r="29" spans="1:27" ht="13.5">
      <c r="A29" s="138" t="s">
        <v>75</v>
      </c>
      <c r="B29" s="136"/>
      <c r="C29" s="155"/>
      <c r="D29" s="155"/>
      <c r="E29" s="156">
        <v>31590423</v>
      </c>
      <c r="F29" s="60">
        <v>31590423</v>
      </c>
      <c r="G29" s="60">
        <v>1423186</v>
      </c>
      <c r="H29" s="60">
        <v>2271838</v>
      </c>
      <c r="I29" s="60">
        <v>2551462</v>
      </c>
      <c r="J29" s="60">
        <v>6246486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6246486</v>
      </c>
      <c r="X29" s="60">
        <v>7897606</v>
      </c>
      <c r="Y29" s="60">
        <v>-1651120</v>
      </c>
      <c r="Z29" s="140">
        <v>-20.91</v>
      </c>
      <c r="AA29" s="155">
        <v>31590423</v>
      </c>
    </row>
    <row r="30" spans="1:27" ht="13.5">
      <c r="A30" s="138" t="s">
        <v>76</v>
      </c>
      <c r="B30" s="136"/>
      <c r="C30" s="157"/>
      <c r="D30" s="157"/>
      <c r="E30" s="158">
        <v>64115343</v>
      </c>
      <c r="F30" s="159">
        <v>64115343</v>
      </c>
      <c r="G30" s="159">
        <v>578320</v>
      </c>
      <c r="H30" s="159">
        <v>3565444</v>
      </c>
      <c r="I30" s="159">
        <v>1420169</v>
      </c>
      <c r="J30" s="159">
        <v>5563933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5563933</v>
      </c>
      <c r="X30" s="159">
        <v>16028836</v>
      </c>
      <c r="Y30" s="159">
        <v>-10464903</v>
      </c>
      <c r="Z30" s="141">
        <v>-65.29</v>
      </c>
      <c r="AA30" s="157">
        <v>64115343</v>
      </c>
    </row>
    <row r="31" spans="1:27" ht="13.5">
      <c r="A31" s="138" t="s">
        <v>77</v>
      </c>
      <c r="B31" s="136"/>
      <c r="C31" s="155"/>
      <c r="D31" s="155"/>
      <c r="E31" s="156">
        <v>17017725</v>
      </c>
      <c r="F31" s="60">
        <v>17017725</v>
      </c>
      <c r="G31" s="60">
        <v>482309</v>
      </c>
      <c r="H31" s="60">
        <v>782788</v>
      </c>
      <c r="I31" s="60">
        <v>800853</v>
      </c>
      <c r="J31" s="60">
        <v>2065950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2065950</v>
      </c>
      <c r="X31" s="60">
        <v>4254431</v>
      </c>
      <c r="Y31" s="60">
        <v>-2188481</v>
      </c>
      <c r="Z31" s="140">
        <v>-51.44</v>
      </c>
      <c r="AA31" s="155">
        <v>17017725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24701237</v>
      </c>
      <c r="F32" s="100">
        <f t="shared" si="6"/>
        <v>24701237</v>
      </c>
      <c r="G32" s="100">
        <f t="shared" si="6"/>
        <v>990358</v>
      </c>
      <c r="H32" s="100">
        <f t="shared" si="6"/>
        <v>1452965</v>
      </c>
      <c r="I32" s="100">
        <f t="shared" si="6"/>
        <v>1440592</v>
      </c>
      <c r="J32" s="100">
        <f t="shared" si="6"/>
        <v>3883915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3883915</v>
      </c>
      <c r="X32" s="100">
        <f t="shared" si="6"/>
        <v>6175309</v>
      </c>
      <c r="Y32" s="100">
        <f t="shared" si="6"/>
        <v>-2291394</v>
      </c>
      <c r="Z32" s="137">
        <f>+IF(X32&lt;&gt;0,+(Y32/X32)*100,0)</f>
        <v>-37.10573835252616</v>
      </c>
      <c r="AA32" s="153">
        <f>SUM(AA33:AA37)</f>
        <v>24701237</v>
      </c>
    </row>
    <row r="33" spans="1:27" ht="13.5">
      <c r="A33" s="138" t="s">
        <v>79</v>
      </c>
      <c r="B33" s="136"/>
      <c r="C33" s="155"/>
      <c r="D33" s="155"/>
      <c r="E33" s="156">
        <v>11177864</v>
      </c>
      <c r="F33" s="60">
        <v>11177864</v>
      </c>
      <c r="G33" s="60">
        <v>588202</v>
      </c>
      <c r="H33" s="60">
        <v>594802</v>
      </c>
      <c r="I33" s="60">
        <v>743771</v>
      </c>
      <c r="J33" s="60">
        <v>1926775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1926775</v>
      </c>
      <c r="X33" s="60">
        <v>2794466</v>
      </c>
      <c r="Y33" s="60">
        <v>-867691</v>
      </c>
      <c r="Z33" s="140">
        <v>-31.05</v>
      </c>
      <c r="AA33" s="155">
        <v>11177864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13523373</v>
      </c>
      <c r="F35" s="60">
        <v>13523373</v>
      </c>
      <c r="G35" s="60">
        <v>402156</v>
      </c>
      <c r="H35" s="60">
        <v>858163</v>
      </c>
      <c r="I35" s="60">
        <v>696821</v>
      </c>
      <c r="J35" s="60">
        <v>1957140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1957140</v>
      </c>
      <c r="X35" s="60">
        <v>3380843</v>
      </c>
      <c r="Y35" s="60">
        <v>-1423703</v>
      </c>
      <c r="Z35" s="140">
        <v>-42.11</v>
      </c>
      <c r="AA35" s="155">
        <v>13523373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18936045</v>
      </c>
      <c r="F38" s="100">
        <f t="shared" si="7"/>
        <v>18936045</v>
      </c>
      <c r="G38" s="100">
        <f t="shared" si="7"/>
        <v>1156517</v>
      </c>
      <c r="H38" s="100">
        <f t="shared" si="7"/>
        <v>1313906</v>
      </c>
      <c r="I38" s="100">
        <f t="shared" si="7"/>
        <v>1966713</v>
      </c>
      <c r="J38" s="100">
        <f t="shared" si="7"/>
        <v>4437136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4437136</v>
      </c>
      <c r="X38" s="100">
        <f t="shared" si="7"/>
        <v>4734012</v>
      </c>
      <c r="Y38" s="100">
        <f t="shared" si="7"/>
        <v>-296876</v>
      </c>
      <c r="Z38" s="137">
        <f>+IF(X38&lt;&gt;0,+(Y38/X38)*100,0)</f>
        <v>-6.271129012769719</v>
      </c>
      <c r="AA38" s="153">
        <f>SUM(AA39:AA41)</f>
        <v>18936045</v>
      </c>
    </row>
    <row r="39" spans="1:27" ht="13.5">
      <c r="A39" s="138" t="s">
        <v>85</v>
      </c>
      <c r="B39" s="136"/>
      <c r="C39" s="155"/>
      <c r="D39" s="155"/>
      <c r="E39" s="156">
        <v>6200250</v>
      </c>
      <c r="F39" s="60">
        <v>6200250</v>
      </c>
      <c r="G39" s="60">
        <v>263071</v>
      </c>
      <c r="H39" s="60">
        <v>303408</v>
      </c>
      <c r="I39" s="60">
        <v>785144</v>
      </c>
      <c r="J39" s="60">
        <v>1351623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1351623</v>
      </c>
      <c r="X39" s="60">
        <v>1550063</v>
      </c>
      <c r="Y39" s="60">
        <v>-198440</v>
      </c>
      <c r="Z39" s="140">
        <v>-12.8</v>
      </c>
      <c r="AA39" s="155">
        <v>6200250</v>
      </c>
    </row>
    <row r="40" spans="1:27" ht="13.5">
      <c r="A40" s="138" t="s">
        <v>86</v>
      </c>
      <c r="B40" s="136"/>
      <c r="C40" s="155"/>
      <c r="D40" s="155"/>
      <c r="E40" s="156">
        <v>12735795</v>
      </c>
      <c r="F40" s="60">
        <v>12735795</v>
      </c>
      <c r="G40" s="60">
        <v>893446</v>
      </c>
      <c r="H40" s="60">
        <v>1010498</v>
      </c>
      <c r="I40" s="60">
        <v>1181569</v>
      </c>
      <c r="J40" s="60">
        <v>3085513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3085513</v>
      </c>
      <c r="X40" s="60">
        <v>3183949</v>
      </c>
      <c r="Y40" s="60">
        <v>-98436</v>
      </c>
      <c r="Z40" s="140">
        <v>-3.09</v>
      </c>
      <c r="AA40" s="155">
        <v>12735795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12016322</v>
      </c>
      <c r="F42" s="100">
        <f t="shared" si="8"/>
        <v>12016322</v>
      </c>
      <c r="G42" s="100">
        <f t="shared" si="8"/>
        <v>542026</v>
      </c>
      <c r="H42" s="100">
        <f t="shared" si="8"/>
        <v>536815</v>
      </c>
      <c r="I42" s="100">
        <f t="shared" si="8"/>
        <v>780569</v>
      </c>
      <c r="J42" s="100">
        <f t="shared" si="8"/>
        <v>1859410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1859410</v>
      </c>
      <c r="X42" s="100">
        <f t="shared" si="8"/>
        <v>3004081</v>
      </c>
      <c r="Y42" s="100">
        <f t="shared" si="8"/>
        <v>-1144671</v>
      </c>
      <c r="Z42" s="137">
        <f>+IF(X42&lt;&gt;0,+(Y42/X42)*100,0)</f>
        <v>-38.1038660408957</v>
      </c>
      <c r="AA42" s="153">
        <f>SUM(AA43:AA46)</f>
        <v>12016322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12016322</v>
      </c>
      <c r="F46" s="60">
        <v>12016322</v>
      </c>
      <c r="G46" s="60">
        <v>542026</v>
      </c>
      <c r="H46" s="60">
        <v>536815</v>
      </c>
      <c r="I46" s="60">
        <v>780569</v>
      </c>
      <c r="J46" s="60">
        <v>1859410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1859410</v>
      </c>
      <c r="X46" s="60">
        <v>3004081</v>
      </c>
      <c r="Y46" s="60">
        <v>-1144671</v>
      </c>
      <c r="Z46" s="140">
        <v>-38.1</v>
      </c>
      <c r="AA46" s="155">
        <v>12016322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168377095</v>
      </c>
      <c r="F48" s="73">
        <f t="shared" si="9"/>
        <v>168377095</v>
      </c>
      <c r="G48" s="73">
        <f t="shared" si="9"/>
        <v>5172716</v>
      </c>
      <c r="H48" s="73">
        <f t="shared" si="9"/>
        <v>9923756</v>
      </c>
      <c r="I48" s="73">
        <f t="shared" si="9"/>
        <v>8960358</v>
      </c>
      <c r="J48" s="73">
        <f t="shared" si="9"/>
        <v>24056830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24056830</v>
      </c>
      <c r="X48" s="73">
        <f t="shared" si="9"/>
        <v>42094275</v>
      </c>
      <c r="Y48" s="73">
        <f t="shared" si="9"/>
        <v>-18037445</v>
      </c>
      <c r="Z48" s="170">
        <f>+IF(X48&lt;&gt;0,+(Y48/X48)*100,0)</f>
        <v>-42.85011441579645</v>
      </c>
      <c r="AA48" s="168">
        <f>+AA28+AA32+AA38+AA42+AA47</f>
        <v>168377095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99985746</v>
      </c>
      <c r="F49" s="173">
        <f t="shared" si="10"/>
        <v>99985746</v>
      </c>
      <c r="G49" s="173">
        <f t="shared" si="10"/>
        <v>-4362652</v>
      </c>
      <c r="H49" s="173">
        <f t="shared" si="10"/>
        <v>14257440</v>
      </c>
      <c r="I49" s="173">
        <f t="shared" si="10"/>
        <v>-4983605</v>
      </c>
      <c r="J49" s="173">
        <f t="shared" si="10"/>
        <v>4911183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4911183</v>
      </c>
      <c r="X49" s="173">
        <f>IF(F25=F48,0,X25-X48)</f>
        <v>24996436</v>
      </c>
      <c r="Y49" s="173">
        <f t="shared" si="10"/>
        <v>-20085253</v>
      </c>
      <c r="Z49" s="174">
        <f>+IF(X49&lt;&gt;0,+(Y49/X49)*100,0)</f>
        <v>-80.35246704770232</v>
      </c>
      <c r="AA49" s="171">
        <f>+AA25-AA48</f>
        <v>99985746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8900000</v>
      </c>
      <c r="F5" s="60">
        <v>8900000</v>
      </c>
      <c r="G5" s="60">
        <v>175767</v>
      </c>
      <c r="H5" s="60">
        <v>487082</v>
      </c>
      <c r="I5" s="60">
        <v>487082</v>
      </c>
      <c r="J5" s="60">
        <v>1149931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1149931</v>
      </c>
      <c r="X5" s="60">
        <v>2225000</v>
      </c>
      <c r="Y5" s="60">
        <v>-1075069</v>
      </c>
      <c r="Z5" s="140">
        <v>-48.32</v>
      </c>
      <c r="AA5" s="155">
        <v>8900000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1500000</v>
      </c>
      <c r="F10" s="54">
        <v>1500000</v>
      </c>
      <c r="G10" s="54">
        <v>113119</v>
      </c>
      <c r="H10" s="54">
        <v>185544</v>
      </c>
      <c r="I10" s="54">
        <v>185837</v>
      </c>
      <c r="J10" s="54">
        <v>484500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484500</v>
      </c>
      <c r="X10" s="54">
        <v>375000</v>
      </c>
      <c r="Y10" s="54">
        <v>109500</v>
      </c>
      <c r="Z10" s="184">
        <v>29.2</v>
      </c>
      <c r="AA10" s="130">
        <v>1500000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1354862</v>
      </c>
      <c r="F12" s="60">
        <v>1354862</v>
      </c>
      <c r="G12" s="60">
        <v>5528</v>
      </c>
      <c r="H12" s="60">
        <v>25769</v>
      </c>
      <c r="I12" s="60">
        <v>15505</v>
      </c>
      <c r="J12" s="60">
        <v>46802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46802</v>
      </c>
      <c r="X12" s="60">
        <v>338716</v>
      </c>
      <c r="Y12" s="60">
        <v>-291914</v>
      </c>
      <c r="Z12" s="140">
        <v>-86.18</v>
      </c>
      <c r="AA12" s="155">
        <v>1354862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230000</v>
      </c>
      <c r="F13" s="60">
        <v>230000</v>
      </c>
      <c r="G13" s="60">
        <v>0</v>
      </c>
      <c r="H13" s="60">
        <v>166702</v>
      </c>
      <c r="I13" s="60">
        <v>126554</v>
      </c>
      <c r="J13" s="60">
        <v>293256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293256</v>
      </c>
      <c r="X13" s="60">
        <v>57500</v>
      </c>
      <c r="Y13" s="60">
        <v>235756</v>
      </c>
      <c r="Z13" s="140">
        <v>410.01</v>
      </c>
      <c r="AA13" s="155">
        <v>230000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750000</v>
      </c>
      <c r="F14" s="60">
        <v>750000</v>
      </c>
      <c r="G14" s="60">
        <v>0</v>
      </c>
      <c r="H14" s="60">
        <v>193941</v>
      </c>
      <c r="I14" s="60">
        <v>195836</v>
      </c>
      <c r="J14" s="60">
        <v>389777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389777</v>
      </c>
      <c r="X14" s="60">
        <v>187500</v>
      </c>
      <c r="Y14" s="60">
        <v>202277</v>
      </c>
      <c r="Z14" s="140">
        <v>107.88</v>
      </c>
      <c r="AA14" s="155">
        <v>750000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800000</v>
      </c>
      <c r="F16" s="60">
        <v>800000</v>
      </c>
      <c r="G16" s="60">
        <v>56355</v>
      </c>
      <c r="H16" s="60">
        <v>64714</v>
      </c>
      <c r="I16" s="60">
        <v>40350</v>
      </c>
      <c r="J16" s="60">
        <v>161419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161419</v>
      </c>
      <c r="X16" s="60">
        <v>200000</v>
      </c>
      <c r="Y16" s="60">
        <v>-38581</v>
      </c>
      <c r="Z16" s="140">
        <v>-19.29</v>
      </c>
      <c r="AA16" s="155">
        <v>800000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2300160</v>
      </c>
      <c r="F17" s="60">
        <v>2300160</v>
      </c>
      <c r="G17" s="60">
        <v>226277</v>
      </c>
      <c r="H17" s="60">
        <v>363446</v>
      </c>
      <c r="I17" s="60">
        <v>188544</v>
      </c>
      <c r="J17" s="60">
        <v>778267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778267</v>
      </c>
      <c r="X17" s="60">
        <v>575040</v>
      </c>
      <c r="Y17" s="60">
        <v>203227</v>
      </c>
      <c r="Z17" s="140">
        <v>35.34</v>
      </c>
      <c r="AA17" s="155">
        <v>2300160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1100000</v>
      </c>
      <c r="F18" s="60">
        <v>1100000</v>
      </c>
      <c r="G18" s="60">
        <v>136857</v>
      </c>
      <c r="H18" s="60">
        <v>92796</v>
      </c>
      <c r="I18" s="60">
        <v>133284</v>
      </c>
      <c r="J18" s="60">
        <v>362937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362937</v>
      </c>
      <c r="X18" s="60">
        <v>275000</v>
      </c>
      <c r="Y18" s="60">
        <v>87937</v>
      </c>
      <c r="Z18" s="140">
        <v>31.98</v>
      </c>
      <c r="AA18" s="155">
        <v>1100000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122752000</v>
      </c>
      <c r="F19" s="60">
        <v>122752000</v>
      </c>
      <c r="G19" s="60">
        <v>0</v>
      </c>
      <c r="H19" s="60">
        <v>0</v>
      </c>
      <c r="I19" s="60">
        <v>30000</v>
      </c>
      <c r="J19" s="60">
        <v>30000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30000</v>
      </c>
      <c r="X19" s="60">
        <v>30688000</v>
      </c>
      <c r="Y19" s="60">
        <v>-30658000</v>
      </c>
      <c r="Z19" s="140">
        <v>-99.9</v>
      </c>
      <c r="AA19" s="155">
        <v>122752000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14404519</v>
      </c>
      <c r="F20" s="54">
        <v>14404519</v>
      </c>
      <c r="G20" s="54">
        <v>78266</v>
      </c>
      <c r="H20" s="54">
        <v>161202</v>
      </c>
      <c r="I20" s="54">
        <v>85761</v>
      </c>
      <c r="J20" s="54">
        <v>325229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325229</v>
      </c>
      <c r="X20" s="54">
        <v>3601130</v>
      </c>
      <c r="Y20" s="54">
        <v>-3275901</v>
      </c>
      <c r="Z20" s="184">
        <v>-90.97</v>
      </c>
      <c r="AA20" s="130">
        <v>14404519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205300</v>
      </c>
      <c r="F21" s="60">
        <v>205300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51325</v>
      </c>
      <c r="Y21" s="60">
        <v>-51325</v>
      </c>
      <c r="Z21" s="140">
        <v>-100</v>
      </c>
      <c r="AA21" s="155">
        <v>205300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154296841</v>
      </c>
      <c r="F22" s="190">
        <f t="shared" si="0"/>
        <v>154296841</v>
      </c>
      <c r="G22" s="190">
        <f t="shared" si="0"/>
        <v>792169</v>
      </c>
      <c r="H22" s="190">
        <f t="shared" si="0"/>
        <v>1741196</v>
      </c>
      <c r="I22" s="190">
        <f t="shared" si="0"/>
        <v>1488753</v>
      </c>
      <c r="J22" s="190">
        <f t="shared" si="0"/>
        <v>4022118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4022118</v>
      </c>
      <c r="X22" s="190">
        <f t="shared" si="0"/>
        <v>38574211</v>
      </c>
      <c r="Y22" s="190">
        <f t="shared" si="0"/>
        <v>-34552093</v>
      </c>
      <c r="Z22" s="191">
        <f>+IF(X22&lt;&gt;0,+(Y22/X22)*100,0)</f>
        <v>-89.57303883675029</v>
      </c>
      <c r="AA22" s="188">
        <f>SUM(AA5:AA21)</f>
        <v>154296841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49258242</v>
      </c>
      <c r="F25" s="60">
        <v>49258242</v>
      </c>
      <c r="G25" s="60">
        <v>3348547</v>
      </c>
      <c r="H25" s="60">
        <v>3107804</v>
      </c>
      <c r="I25" s="60">
        <v>3302751</v>
      </c>
      <c r="J25" s="60">
        <v>9759102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9759102</v>
      </c>
      <c r="X25" s="60">
        <v>12314561</v>
      </c>
      <c r="Y25" s="60">
        <v>-2555459</v>
      </c>
      <c r="Z25" s="140">
        <v>-20.75</v>
      </c>
      <c r="AA25" s="155">
        <v>49258242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13916931</v>
      </c>
      <c r="F26" s="60">
        <v>13916931</v>
      </c>
      <c r="G26" s="60">
        <v>1095308</v>
      </c>
      <c r="H26" s="60">
        <v>1151870</v>
      </c>
      <c r="I26" s="60">
        <v>1095310</v>
      </c>
      <c r="J26" s="60">
        <v>3342488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3342488</v>
      </c>
      <c r="X26" s="60">
        <v>3479233</v>
      </c>
      <c r="Y26" s="60">
        <v>-136745</v>
      </c>
      <c r="Z26" s="140">
        <v>-3.93</v>
      </c>
      <c r="AA26" s="155">
        <v>13916931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3200000</v>
      </c>
      <c r="F27" s="60">
        <v>3200000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800000</v>
      </c>
      <c r="Y27" s="60">
        <v>-800000</v>
      </c>
      <c r="Z27" s="140">
        <v>-100</v>
      </c>
      <c r="AA27" s="155">
        <v>3200000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38000000</v>
      </c>
      <c r="F28" s="60">
        <v>38000000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9500000</v>
      </c>
      <c r="Y28" s="60">
        <v>-9500000</v>
      </c>
      <c r="Z28" s="140">
        <v>-100</v>
      </c>
      <c r="AA28" s="155">
        <v>38000000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1940</v>
      </c>
      <c r="J29" s="60">
        <v>1940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1940</v>
      </c>
      <c r="X29" s="60">
        <v>0</v>
      </c>
      <c r="Y29" s="60">
        <v>1940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800000</v>
      </c>
      <c r="F32" s="60">
        <v>800000</v>
      </c>
      <c r="G32" s="60">
        <v>0</v>
      </c>
      <c r="H32" s="60">
        <v>18510</v>
      </c>
      <c r="I32" s="60">
        <v>180198</v>
      </c>
      <c r="J32" s="60">
        <v>198708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198708</v>
      </c>
      <c r="X32" s="60">
        <v>200000</v>
      </c>
      <c r="Y32" s="60">
        <v>-1292</v>
      </c>
      <c r="Z32" s="140">
        <v>-0.65</v>
      </c>
      <c r="AA32" s="155">
        <v>800000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72017</v>
      </c>
      <c r="I33" s="60">
        <v>0</v>
      </c>
      <c r="J33" s="60">
        <v>72017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72017</v>
      </c>
      <c r="X33" s="60">
        <v>0</v>
      </c>
      <c r="Y33" s="60">
        <v>72017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60015325</v>
      </c>
      <c r="F34" s="60">
        <v>60015325</v>
      </c>
      <c r="G34" s="60">
        <v>728861</v>
      </c>
      <c r="H34" s="60">
        <v>5573555</v>
      </c>
      <c r="I34" s="60">
        <v>4380159</v>
      </c>
      <c r="J34" s="60">
        <v>10682575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10682575</v>
      </c>
      <c r="X34" s="60">
        <v>15003831</v>
      </c>
      <c r="Y34" s="60">
        <v>-4321256</v>
      </c>
      <c r="Z34" s="140">
        <v>-28.8</v>
      </c>
      <c r="AA34" s="155">
        <v>60015325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3186597</v>
      </c>
      <c r="F35" s="60">
        <v>3186597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796649</v>
      </c>
      <c r="Y35" s="60">
        <v>-796649</v>
      </c>
      <c r="Z35" s="140">
        <v>-100</v>
      </c>
      <c r="AA35" s="155">
        <v>3186597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168377095</v>
      </c>
      <c r="F36" s="190">
        <f t="shared" si="1"/>
        <v>168377095</v>
      </c>
      <c r="G36" s="190">
        <f t="shared" si="1"/>
        <v>5172716</v>
      </c>
      <c r="H36" s="190">
        <f t="shared" si="1"/>
        <v>9923756</v>
      </c>
      <c r="I36" s="190">
        <f t="shared" si="1"/>
        <v>8960358</v>
      </c>
      <c r="J36" s="190">
        <f t="shared" si="1"/>
        <v>24056830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24056830</v>
      </c>
      <c r="X36" s="190">
        <f t="shared" si="1"/>
        <v>42094274</v>
      </c>
      <c r="Y36" s="190">
        <f t="shared" si="1"/>
        <v>-18037444</v>
      </c>
      <c r="Z36" s="191">
        <f>+IF(X36&lt;&gt;0,+(Y36/X36)*100,0)</f>
        <v>-42.85011305813232</v>
      </c>
      <c r="AA36" s="188">
        <f>SUM(AA25:AA35)</f>
        <v>168377095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-14080254</v>
      </c>
      <c r="F38" s="106">
        <f t="shared" si="2"/>
        <v>-14080254</v>
      </c>
      <c r="G38" s="106">
        <f t="shared" si="2"/>
        <v>-4380547</v>
      </c>
      <c r="H38" s="106">
        <f t="shared" si="2"/>
        <v>-8182560</v>
      </c>
      <c r="I38" s="106">
        <f t="shared" si="2"/>
        <v>-7471605</v>
      </c>
      <c r="J38" s="106">
        <f t="shared" si="2"/>
        <v>-20034712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-20034712</v>
      </c>
      <c r="X38" s="106">
        <f>IF(F22=F36,0,X22-X36)</f>
        <v>-3520063</v>
      </c>
      <c r="Y38" s="106">
        <f t="shared" si="2"/>
        <v>-16514649</v>
      </c>
      <c r="Z38" s="201">
        <f>+IF(X38&lt;&gt;0,+(Y38/X38)*100,0)</f>
        <v>469.15776791494926</v>
      </c>
      <c r="AA38" s="199">
        <f>+AA22-AA36</f>
        <v>-14080254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114066000</v>
      </c>
      <c r="F39" s="60">
        <v>114066000</v>
      </c>
      <c r="G39" s="60">
        <v>17895</v>
      </c>
      <c r="H39" s="60">
        <v>22440000</v>
      </c>
      <c r="I39" s="60">
        <v>2488000</v>
      </c>
      <c r="J39" s="60">
        <v>24945895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24945895</v>
      </c>
      <c r="X39" s="60">
        <v>28516500</v>
      </c>
      <c r="Y39" s="60">
        <v>-3570605</v>
      </c>
      <c r="Z39" s="140">
        <v>-12.52</v>
      </c>
      <c r="AA39" s="155">
        <v>114066000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99985746</v>
      </c>
      <c r="F42" s="88">
        <f t="shared" si="3"/>
        <v>99985746</v>
      </c>
      <c r="G42" s="88">
        <f t="shared" si="3"/>
        <v>-4362652</v>
      </c>
      <c r="H42" s="88">
        <f t="shared" si="3"/>
        <v>14257440</v>
      </c>
      <c r="I42" s="88">
        <f t="shared" si="3"/>
        <v>-4983605</v>
      </c>
      <c r="J42" s="88">
        <f t="shared" si="3"/>
        <v>4911183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4911183</v>
      </c>
      <c r="X42" s="88">
        <f t="shared" si="3"/>
        <v>24996437</v>
      </c>
      <c r="Y42" s="88">
        <f t="shared" si="3"/>
        <v>-20085254</v>
      </c>
      <c r="Z42" s="208">
        <f>+IF(X42&lt;&gt;0,+(Y42/X42)*100,0)</f>
        <v>-80.35246783371565</v>
      </c>
      <c r="AA42" s="206">
        <f>SUM(AA38:AA41)</f>
        <v>99985746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99985746</v>
      </c>
      <c r="F44" s="77">
        <f t="shared" si="4"/>
        <v>99985746</v>
      </c>
      <c r="G44" s="77">
        <f t="shared" si="4"/>
        <v>-4362652</v>
      </c>
      <c r="H44" s="77">
        <f t="shared" si="4"/>
        <v>14257440</v>
      </c>
      <c r="I44" s="77">
        <f t="shared" si="4"/>
        <v>-4983605</v>
      </c>
      <c r="J44" s="77">
        <f t="shared" si="4"/>
        <v>4911183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4911183</v>
      </c>
      <c r="X44" s="77">
        <f t="shared" si="4"/>
        <v>24996437</v>
      </c>
      <c r="Y44" s="77">
        <f t="shared" si="4"/>
        <v>-20085254</v>
      </c>
      <c r="Z44" s="212">
        <f>+IF(X44&lt;&gt;0,+(Y44/X44)*100,0)</f>
        <v>-80.35246783371565</v>
      </c>
      <c r="AA44" s="210">
        <f>+AA42-AA43</f>
        <v>99985746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99985746</v>
      </c>
      <c r="F46" s="88">
        <f t="shared" si="5"/>
        <v>99985746</v>
      </c>
      <c r="G46" s="88">
        <f t="shared" si="5"/>
        <v>-4362652</v>
      </c>
      <c r="H46" s="88">
        <f t="shared" si="5"/>
        <v>14257440</v>
      </c>
      <c r="I46" s="88">
        <f t="shared" si="5"/>
        <v>-4983605</v>
      </c>
      <c r="J46" s="88">
        <f t="shared" si="5"/>
        <v>4911183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4911183</v>
      </c>
      <c r="X46" s="88">
        <f t="shared" si="5"/>
        <v>24996437</v>
      </c>
      <c r="Y46" s="88">
        <f t="shared" si="5"/>
        <v>-20085254</v>
      </c>
      <c r="Z46" s="208">
        <f>+IF(X46&lt;&gt;0,+(Y46/X46)*100,0)</f>
        <v>-80.35246783371565</v>
      </c>
      <c r="AA46" s="206">
        <f>SUM(AA44:AA45)</f>
        <v>99985746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99985746</v>
      </c>
      <c r="F48" s="219">
        <f t="shared" si="6"/>
        <v>99985746</v>
      </c>
      <c r="G48" s="219">
        <f t="shared" si="6"/>
        <v>-4362652</v>
      </c>
      <c r="H48" s="220">
        <f t="shared" si="6"/>
        <v>14257440</v>
      </c>
      <c r="I48" s="220">
        <f t="shared" si="6"/>
        <v>-4983605</v>
      </c>
      <c r="J48" s="220">
        <f t="shared" si="6"/>
        <v>4911183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4911183</v>
      </c>
      <c r="X48" s="220">
        <f t="shared" si="6"/>
        <v>24996437</v>
      </c>
      <c r="Y48" s="220">
        <f t="shared" si="6"/>
        <v>-20085254</v>
      </c>
      <c r="Z48" s="221">
        <f>+IF(X48&lt;&gt;0,+(Y48/X48)*100,0)</f>
        <v>-80.35246783371565</v>
      </c>
      <c r="AA48" s="222">
        <f>SUM(AA46:AA47)</f>
        <v>99985746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3180000</v>
      </c>
      <c r="F5" s="100">
        <f t="shared" si="0"/>
        <v>3180000</v>
      </c>
      <c r="G5" s="100">
        <f t="shared" si="0"/>
        <v>0</v>
      </c>
      <c r="H5" s="100">
        <f t="shared" si="0"/>
        <v>2980</v>
      </c>
      <c r="I5" s="100">
        <f t="shared" si="0"/>
        <v>57750</v>
      </c>
      <c r="J5" s="100">
        <f t="shared" si="0"/>
        <v>60730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60730</v>
      </c>
      <c r="X5" s="100">
        <f t="shared" si="0"/>
        <v>795000</v>
      </c>
      <c r="Y5" s="100">
        <f t="shared" si="0"/>
        <v>-734270</v>
      </c>
      <c r="Z5" s="137">
        <f>+IF(X5&lt;&gt;0,+(Y5/X5)*100,0)</f>
        <v>-92.36100628930818</v>
      </c>
      <c r="AA5" s="153">
        <f>SUM(AA6:AA8)</f>
        <v>3180000</v>
      </c>
    </row>
    <row r="6" spans="1:27" ht="13.5">
      <c r="A6" s="138" t="s">
        <v>75</v>
      </c>
      <c r="B6" s="136"/>
      <c r="C6" s="155"/>
      <c r="D6" s="155"/>
      <c r="E6" s="156">
        <v>280000</v>
      </c>
      <c r="F6" s="60">
        <v>280000</v>
      </c>
      <c r="G6" s="60"/>
      <c r="H6" s="60"/>
      <c r="I6" s="60">
        <v>22800</v>
      </c>
      <c r="J6" s="60">
        <v>22800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22800</v>
      </c>
      <c r="X6" s="60">
        <v>70000</v>
      </c>
      <c r="Y6" s="60">
        <v>-47200</v>
      </c>
      <c r="Z6" s="140">
        <v>-67.43</v>
      </c>
      <c r="AA6" s="62">
        <v>280000</v>
      </c>
    </row>
    <row r="7" spans="1:27" ht="13.5">
      <c r="A7" s="138" t="s">
        <v>76</v>
      </c>
      <c r="B7" s="136"/>
      <c r="C7" s="157"/>
      <c r="D7" s="157"/>
      <c r="E7" s="158">
        <v>1150000</v>
      </c>
      <c r="F7" s="159">
        <v>1150000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287500</v>
      </c>
      <c r="Y7" s="159">
        <v>-287500</v>
      </c>
      <c r="Z7" s="141">
        <v>-100</v>
      </c>
      <c r="AA7" s="225">
        <v>1150000</v>
      </c>
    </row>
    <row r="8" spans="1:27" ht="13.5">
      <c r="A8" s="138" t="s">
        <v>77</v>
      </c>
      <c r="B8" s="136"/>
      <c r="C8" s="155"/>
      <c r="D8" s="155"/>
      <c r="E8" s="156">
        <v>1750000</v>
      </c>
      <c r="F8" s="60">
        <v>1750000</v>
      </c>
      <c r="G8" s="60"/>
      <c r="H8" s="60">
        <v>2980</v>
      </c>
      <c r="I8" s="60">
        <v>34950</v>
      </c>
      <c r="J8" s="60">
        <v>37930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37930</v>
      </c>
      <c r="X8" s="60">
        <v>437500</v>
      </c>
      <c r="Y8" s="60">
        <v>-399570</v>
      </c>
      <c r="Z8" s="140">
        <v>-91.33</v>
      </c>
      <c r="AA8" s="62">
        <v>1750000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2185000</v>
      </c>
      <c r="F9" s="100">
        <f t="shared" si="1"/>
        <v>2185000</v>
      </c>
      <c r="G9" s="100">
        <f t="shared" si="1"/>
        <v>64225</v>
      </c>
      <c r="H9" s="100">
        <f t="shared" si="1"/>
        <v>8042</v>
      </c>
      <c r="I9" s="100">
        <f t="shared" si="1"/>
        <v>191820</v>
      </c>
      <c r="J9" s="100">
        <f t="shared" si="1"/>
        <v>264087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264087</v>
      </c>
      <c r="X9" s="100">
        <f t="shared" si="1"/>
        <v>546250</v>
      </c>
      <c r="Y9" s="100">
        <f t="shared" si="1"/>
        <v>-282163</v>
      </c>
      <c r="Z9" s="137">
        <f>+IF(X9&lt;&gt;0,+(Y9/X9)*100,0)</f>
        <v>-51.65455377574371</v>
      </c>
      <c r="AA9" s="102">
        <f>SUM(AA10:AA14)</f>
        <v>2185000</v>
      </c>
    </row>
    <row r="10" spans="1:27" ht="13.5">
      <c r="A10" s="138" t="s">
        <v>79</v>
      </c>
      <c r="B10" s="136"/>
      <c r="C10" s="155"/>
      <c r="D10" s="155"/>
      <c r="E10" s="156">
        <v>1235000</v>
      </c>
      <c r="F10" s="60">
        <v>1235000</v>
      </c>
      <c r="G10" s="60">
        <v>64225</v>
      </c>
      <c r="H10" s="60"/>
      <c r="I10" s="60"/>
      <c r="J10" s="60">
        <v>64225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64225</v>
      </c>
      <c r="X10" s="60">
        <v>308750</v>
      </c>
      <c r="Y10" s="60">
        <v>-244525</v>
      </c>
      <c r="Z10" s="140">
        <v>-79.2</v>
      </c>
      <c r="AA10" s="62">
        <v>1235000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950000</v>
      </c>
      <c r="F12" s="60">
        <v>950000</v>
      </c>
      <c r="G12" s="60"/>
      <c r="H12" s="60">
        <v>8042</v>
      </c>
      <c r="I12" s="60">
        <v>191820</v>
      </c>
      <c r="J12" s="60">
        <v>199862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199862</v>
      </c>
      <c r="X12" s="60">
        <v>237500</v>
      </c>
      <c r="Y12" s="60">
        <v>-37638</v>
      </c>
      <c r="Z12" s="140">
        <v>-15.85</v>
      </c>
      <c r="AA12" s="62">
        <v>950000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133916000</v>
      </c>
      <c r="F15" s="100">
        <f t="shared" si="2"/>
        <v>133916000</v>
      </c>
      <c r="G15" s="100">
        <f t="shared" si="2"/>
        <v>17895</v>
      </c>
      <c r="H15" s="100">
        <f t="shared" si="2"/>
        <v>2920541</v>
      </c>
      <c r="I15" s="100">
        <f t="shared" si="2"/>
        <v>23609149</v>
      </c>
      <c r="J15" s="100">
        <f t="shared" si="2"/>
        <v>26547585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26547585</v>
      </c>
      <c r="X15" s="100">
        <f t="shared" si="2"/>
        <v>33479000</v>
      </c>
      <c r="Y15" s="100">
        <f t="shared" si="2"/>
        <v>-6931415</v>
      </c>
      <c r="Z15" s="137">
        <f>+IF(X15&lt;&gt;0,+(Y15/X15)*100,0)</f>
        <v>-20.703769527166283</v>
      </c>
      <c r="AA15" s="102">
        <f>SUM(AA16:AA18)</f>
        <v>133916000</v>
      </c>
    </row>
    <row r="16" spans="1:27" ht="13.5">
      <c r="A16" s="138" t="s">
        <v>85</v>
      </c>
      <c r="B16" s="136"/>
      <c r="C16" s="155"/>
      <c r="D16" s="155"/>
      <c r="E16" s="156">
        <v>2550000</v>
      </c>
      <c r="F16" s="60">
        <v>2550000</v>
      </c>
      <c r="G16" s="60"/>
      <c r="H16" s="60">
        <v>332687</v>
      </c>
      <c r="I16" s="60">
        <v>237697</v>
      </c>
      <c r="J16" s="60">
        <v>570384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570384</v>
      </c>
      <c r="X16" s="60">
        <v>637500</v>
      </c>
      <c r="Y16" s="60">
        <v>-67116</v>
      </c>
      <c r="Z16" s="140">
        <v>-10.53</v>
      </c>
      <c r="AA16" s="62">
        <v>2550000</v>
      </c>
    </row>
    <row r="17" spans="1:27" ht="13.5">
      <c r="A17" s="138" t="s">
        <v>86</v>
      </c>
      <c r="B17" s="136"/>
      <c r="C17" s="155"/>
      <c r="D17" s="155"/>
      <c r="E17" s="156">
        <v>131366000</v>
      </c>
      <c r="F17" s="60">
        <v>131366000</v>
      </c>
      <c r="G17" s="60">
        <v>17895</v>
      </c>
      <c r="H17" s="60">
        <v>2587854</v>
      </c>
      <c r="I17" s="60">
        <v>23371452</v>
      </c>
      <c r="J17" s="60">
        <v>25977201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25977201</v>
      </c>
      <c r="X17" s="60">
        <v>32841500</v>
      </c>
      <c r="Y17" s="60">
        <v>-6864299</v>
      </c>
      <c r="Z17" s="140">
        <v>-20.9</v>
      </c>
      <c r="AA17" s="62">
        <v>131366000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4250000</v>
      </c>
      <c r="F19" s="100">
        <f t="shared" si="3"/>
        <v>4250000</v>
      </c>
      <c r="G19" s="100">
        <f t="shared" si="3"/>
        <v>1535</v>
      </c>
      <c r="H19" s="100">
        <f t="shared" si="3"/>
        <v>162977</v>
      </c>
      <c r="I19" s="100">
        <f t="shared" si="3"/>
        <v>107482</v>
      </c>
      <c r="J19" s="100">
        <f t="shared" si="3"/>
        <v>271994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271994</v>
      </c>
      <c r="X19" s="100">
        <f t="shared" si="3"/>
        <v>1062500</v>
      </c>
      <c r="Y19" s="100">
        <f t="shared" si="3"/>
        <v>-790506</v>
      </c>
      <c r="Z19" s="137">
        <f>+IF(X19&lt;&gt;0,+(Y19/X19)*100,0)</f>
        <v>-74.40056470588236</v>
      </c>
      <c r="AA19" s="102">
        <f>SUM(AA20:AA23)</f>
        <v>4250000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4250000</v>
      </c>
      <c r="F23" s="60">
        <v>4250000</v>
      </c>
      <c r="G23" s="60">
        <v>1535</v>
      </c>
      <c r="H23" s="60">
        <v>162977</v>
      </c>
      <c r="I23" s="60">
        <v>107482</v>
      </c>
      <c r="J23" s="60">
        <v>271994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271994</v>
      </c>
      <c r="X23" s="60">
        <v>1062500</v>
      </c>
      <c r="Y23" s="60">
        <v>-790506</v>
      </c>
      <c r="Z23" s="140">
        <v>-74.4</v>
      </c>
      <c r="AA23" s="62">
        <v>4250000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143531000</v>
      </c>
      <c r="F25" s="219">
        <f t="shared" si="4"/>
        <v>143531000</v>
      </c>
      <c r="G25" s="219">
        <f t="shared" si="4"/>
        <v>83655</v>
      </c>
      <c r="H25" s="219">
        <f t="shared" si="4"/>
        <v>3094540</v>
      </c>
      <c r="I25" s="219">
        <f t="shared" si="4"/>
        <v>23966201</v>
      </c>
      <c r="J25" s="219">
        <f t="shared" si="4"/>
        <v>27144396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27144396</v>
      </c>
      <c r="X25" s="219">
        <f t="shared" si="4"/>
        <v>35882750</v>
      </c>
      <c r="Y25" s="219">
        <f t="shared" si="4"/>
        <v>-8738354</v>
      </c>
      <c r="Z25" s="231">
        <f>+IF(X25&lt;&gt;0,+(Y25/X25)*100,0)</f>
        <v>-24.352520361455017</v>
      </c>
      <c r="AA25" s="232">
        <f>+AA5+AA9+AA15+AA19+AA24</f>
        <v>143531000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52231000</v>
      </c>
      <c r="F28" s="60">
        <v>52231000</v>
      </c>
      <c r="G28" s="60">
        <v>82120</v>
      </c>
      <c r="H28" s="60">
        <v>3094541</v>
      </c>
      <c r="I28" s="60">
        <v>23966201</v>
      </c>
      <c r="J28" s="60">
        <v>27142862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27142862</v>
      </c>
      <c r="X28" s="60">
        <v>13057750</v>
      </c>
      <c r="Y28" s="60">
        <v>14085112</v>
      </c>
      <c r="Z28" s="140">
        <v>107.87</v>
      </c>
      <c r="AA28" s="155">
        <v>52231000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1535</v>
      </c>
      <c r="H29" s="60"/>
      <c r="I29" s="60"/>
      <c r="J29" s="60">
        <v>1535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1535</v>
      </c>
      <c r="X29" s="60"/>
      <c r="Y29" s="60">
        <v>1535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52231000</v>
      </c>
      <c r="F32" s="77">
        <f t="shared" si="5"/>
        <v>52231000</v>
      </c>
      <c r="G32" s="77">
        <f t="shared" si="5"/>
        <v>83655</v>
      </c>
      <c r="H32" s="77">
        <f t="shared" si="5"/>
        <v>3094541</v>
      </c>
      <c r="I32" s="77">
        <f t="shared" si="5"/>
        <v>23966201</v>
      </c>
      <c r="J32" s="77">
        <f t="shared" si="5"/>
        <v>27144397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27144397</v>
      </c>
      <c r="X32" s="77">
        <f t="shared" si="5"/>
        <v>13057750</v>
      </c>
      <c r="Y32" s="77">
        <f t="shared" si="5"/>
        <v>14086647</v>
      </c>
      <c r="Z32" s="212">
        <f>+IF(X32&lt;&gt;0,+(Y32/X32)*100,0)</f>
        <v>107.87958874997608</v>
      </c>
      <c r="AA32" s="79">
        <f>SUM(AA28:AA31)</f>
        <v>52231000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54000000</v>
      </c>
      <c r="F34" s="60">
        <v>54000000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13500000</v>
      </c>
      <c r="Y34" s="60">
        <v>-13500000</v>
      </c>
      <c r="Z34" s="140">
        <v>-100</v>
      </c>
      <c r="AA34" s="62">
        <v>54000000</v>
      </c>
    </row>
    <row r="35" spans="1:27" ht="13.5">
      <c r="A35" s="237" t="s">
        <v>53</v>
      </c>
      <c r="B35" s="136"/>
      <c r="C35" s="155"/>
      <c r="D35" s="155"/>
      <c r="E35" s="156">
        <v>37300000</v>
      </c>
      <c r="F35" s="60">
        <v>37300000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9325000</v>
      </c>
      <c r="Y35" s="60">
        <v>-9325000</v>
      </c>
      <c r="Z35" s="140">
        <v>-100</v>
      </c>
      <c r="AA35" s="62">
        <v>37300000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143531000</v>
      </c>
      <c r="F36" s="220">
        <f t="shared" si="6"/>
        <v>143531000</v>
      </c>
      <c r="G36" s="220">
        <f t="shared" si="6"/>
        <v>83655</v>
      </c>
      <c r="H36" s="220">
        <f t="shared" si="6"/>
        <v>3094541</v>
      </c>
      <c r="I36" s="220">
        <f t="shared" si="6"/>
        <v>23966201</v>
      </c>
      <c r="J36" s="220">
        <f t="shared" si="6"/>
        <v>27144397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27144397</v>
      </c>
      <c r="X36" s="220">
        <f t="shared" si="6"/>
        <v>35882750</v>
      </c>
      <c r="Y36" s="220">
        <f t="shared" si="6"/>
        <v>-8738353</v>
      </c>
      <c r="Z36" s="221">
        <f>+IF(X36&lt;&gt;0,+(Y36/X36)*100,0)</f>
        <v>-24.35251757460061</v>
      </c>
      <c r="AA36" s="239">
        <f>SUM(AA32:AA35)</f>
        <v>143531000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49511900</v>
      </c>
      <c r="D6" s="155"/>
      <c r="E6" s="59">
        <v>38223839</v>
      </c>
      <c r="F6" s="60">
        <v>38223839</v>
      </c>
      <c r="G6" s="60">
        <v>52496316</v>
      </c>
      <c r="H6" s="60">
        <v>65180525</v>
      </c>
      <c r="I6" s="60">
        <v>33844506</v>
      </c>
      <c r="J6" s="60">
        <v>33844506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33844506</v>
      </c>
      <c r="X6" s="60">
        <v>9555960</v>
      </c>
      <c r="Y6" s="60">
        <v>24288546</v>
      </c>
      <c r="Z6" s="140">
        <v>254.17</v>
      </c>
      <c r="AA6" s="62">
        <v>38223839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33364481</v>
      </c>
      <c r="H7" s="60">
        <v>33364481</v>
      </c>
      <c r="I7" s="60">
        <v>49511022</v>
      </c>
      <c r="J7" s="60">
        <v>49511022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49511022</v>
      </c>
      <c r="X7" s="60"/>
      <c r="Y7" s="60">
        <v>49511022</v>
      </c>
      <c r="Z7" s="140"/>
      <c r="AA7" s="62"/>
    </row>
    <row r="8" spans="1:27" ht="13.5">
      <c r="A8" s="249" t="s">
        <v>145</v>
      </c>
      <c r="B8" s="182"/>
      <c r="C8" s="155">
        <v>1714028</v>
      </c>
      <c r="D8" s="155"/>
      <c r="E8" s="59">
        <v>-20083000</v>
      </c>
      <c r="F8" s="60">
        <v>-20083000</v>
      </c>
      <c r="G8" s="60"/>
      <c r="H8" s="60">
        <v>-7640620</v>
      </c>
      <c r="I8" s="60">
        <v>8281976</v>
      </c>
      <c r="J8" s="60">
        <v>8281976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8281976</v>
      </c>
      <c r="X8" s="60">
        <v>-5020750</v>
      </c>
      <c r="Y8" s="60">
        <v>13302726</v>
      </c>
      <c r="Z8" s="140">
        <v>-264.95</v>
      </c>
      <c r="AA8" s="62">
        <v>-20083000</v>
      </c>
    </row>
    <row r="9" spans="1:27" ht="13.5">
      <c r="A9" s="249" t="s">
        <v>146</v>
      </c>
      <c r="B9" s="182"/>
      <c r="C9" s="155">
        <v>2729459</v>
      </c>
      <c r="D9" s="155"/>
      <c r="E9" s="59">
        <v>14645891</v>
      </c>
      <c r="F9" s="60">
        <v>14645891</v>
      </c>
      <c r="G9" s="60">
        <v>826108</v>
      </c>
      <c r="H9" s="60">
        <v>1993073</v>
      </c>
      <c r="I9" s="60">
        <v>1224631</v>
      </c>
      <c r="J9" s="60">
        <v>1224631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1224631</v>
      </c>
      <c r="X9" s="60">
        <v>3661473</v>
      </c>
      <c r="Y9" s="60">
        <v>-2436842</v>
      </c>
      <c r="Z9" s="140">
        <v>-66.55</v>
      </c>
      <c r="AA9" s="62">
        <v>14645891</v>
      </c>
    </row>
    <row r="10" spans="1:27" ht="13.5">
      <c r="A10" s="249" t="s">
        <v>147</v>
      </c>
      <c r="B10" s="182"/>
      <c r="C10" s="155">
        <v>106514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482117</v>
      </c>
      <c r="D11" s="155"/>
      <c r="E11" s="59">
        <v>451017</v>
      </c>
      <c r="F11" s="60">
        <v>451017</v>
      </c>
      <c r="G11" s="60">
        <v>840679</v>
      </c>
      <c r="H11" s="60">
        <v>840679</v>
      </c>
      <c r="I11" s="60">
        <v>818670</v>
      </c>
      <c r="J11" s="60">
        <v>818670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818670</v>
      </c>
      <c r="X11" s="60">
        <v>112754</v>
      </c>
      <c r="Y11" s="60">
        <v>705916</v>
      </c>
      <c r="Z11" s="140">
        <v>626.07</v>
      </c>
      <c r="AA11" s="62">
        <v>451017</v>
      </c>
    </row>
    <row r="12" spans="1:27" ht="13.5">
      <c r="A12" s="250" t="s">
        <v>56</v>
      </c>
      <c r="B12" s="251"/>
      <c r="C12" s="168">
        <f aca="true" t="shared" si="0" ref="C12:Y12">SUM(C6:C11)</f>
        <v>54544018</v>
      </c>
      <c r="D12" s="168">
        <f>SUM(D6:D11)</f>
        <v>0</v>
      </c>
      <c r="E12" s="72">
        <f t="shared" si="0"/>
        <v>33237747</v>
      </c>
      <c r="F12" s="73">
        <f t="shared" si="0"/>
        <v>33237747</v>
      </c>
      <c r="G12" s="73">
        <f t="shared" si="0"/>
        <v>87527584</v>
      </c>
      <c r="H12" s="73">
        <f t="shared" si="0"/>
        <v>93738138</v>
      </c>
      <c r="I12" s="73">
        <f t="shared" si="0"/>
        <v>93680805</v>
      </c>
      <c r="J12" s="73">
        <f t="shared" si="0"/>
        <v>93680805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93680805</v>
      </c>
      <c r="X12" s="73">
        <f t="shared" si="0"/>
        <v>8309437</v>
      </c>
      <c r="Y12" s="73">
        <f t="shared" si="0"/>
        <v>85371368</v>
      </c>
      <c r="Z12" s="170">
        <f>+IF(X12&lt;&gt;0,+(Y12/X12)*100,0)</f>
        <v>1027.4025544690935</v>
      </c>
      <c r="AA12" s="74">
        <f>SUM(AA6:AA11)</f>
        <v>33237747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14286000</v>
      </c>
      <c r="D17" s="155"/>
      <c r="E17" s="59">
        <v>14286000</v>
      </c>
      <c r="F17" s="60">
        <v>14286000</v>
      </c>
      <c r="G17" s="60">
        <v>14286000</v>
      </c>
      <c r="H17" s="60">
        <v>14286000</v>
      </c>
      <c r="I17" s="60">
        <v>14286000</v>
      </c>
      <c r="J17" s="60">
        <v>14286000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14286000</v>
      </c>
      <c r="X17" s="60">
        <v>3571500</v>
      </c>
      <c r="Y17" s="60">
        <v>10714500</v>
      </c>
      <c r="Z17" s="140">
        <v>300</v>
      </c>
      <c r="AA17" s="62">
        <v>14286000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231601459</v>
      </c>
      <c r="D19" s="155"/>
      <c r="E19" s="59">
        <v>374817000</v>
      </c>
      <c r="F19" s="60">
        <v>374817000</v>
      </c>
      <c r="G19" s="60">
        <v>216930656</v>
      </c>
      <c r="H19" s="60">
        <v>213856505</v>
      </c>
      <c r="I19" s="60">
        <v>213575203</v>
      </c>
      <c r="J19" s="60">
        <v>213575203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213575203</v>
      </c>
      <c r="X19" s="60">
        <v>93704250</v>
      </c>
      <c r="Y19" s="60">
        <v>119870953</v>
      </c>
      <c r="Z19" s="140">
        <v>127.92</v>
      </c>
      <c r="AA19" s="62">
        <v>374817000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997041</v>
      </c>
      <c r="D22" s="155"/>
      <c r="E22" s="59">
        <v>314151</v>
      </c>
      <c r="F22" s="60">
        <v>314151</v>
      </c>
      <c r="G22" s="60">
        <v>895144</v>
      </c>
      <c r="H22" s="60">
        <v>895144</v>
      </c>
      <c r="I22" s="60">
        <v>612090</v>
      </c>
      <c r="J22" s="60">
        <v>612090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612090</v>
      </c>
      <c r="X22" s="60">
        <v>78538</v>
      </c>
      <c r="Y22" s="60">
        <v>533552</v>
      </c>
      <c r="Z22" s="140">
        <v>679.36</v>
      </c>
      <c r="AA22" s="62">
        <v>314151</v>
      </c>
    </row>
    <row r="23" spans="1:27" ht="13.5">
      <c r="A23" s="249" t="s">
        <v>158</v>
      </c>
      <c r="B23" s="182"/>
      <c r="C23" s="155">
        <v>17719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246902219</v>
      </c>
      <c r="D24" s="168">
        <f>SUM(D15:D23)</f>
        <v>0</v>
      </c>
      <c r="E24" s="76">
        <f t="shared" si="1"/>
        <v>389417151</v>
      </c>
      <c r="F24" s="77">
        <f t="shared" si="1"/>
        <v>389417151</v>
      </c>
      <c r="G24" s="77">
        <f t="shared" si="1"/>
        <v>232111800</v>
      </c>
      <c r="H24" s="77">
        <f t="shared" si="1"/>
        <v>229037649</v>
      </c>
      <c r="I24" s="77">
        <f t="shared" si="1"/>
        <v>228473293</v>
      </c>
      <c r="J24" s="77">
        <f t="shared" si="1"/>
        <v>228473293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228473293</v>
      </c>
      <c r="X24" s="77">
        <f t="shared" si="1"/>
        <v>97354288</v>
      </c>
      <c r="Y24" s="77">
        <f t="shared" si="1"/>
        <v>131119005</v>
      </c>
      <c r="Z24" s="212">
        <f>+IF(X24&lt;&gt;0,+(Y24/X24)*100,0)</f>
        <v>134.6823110657437</v>
      </c>
      <c r="AA24" s="79">
        <f>SUM(AA15:AA23)</f>
        <v>389417151</v>
      </c>
    </row>
    <row r="25" spans="1:27" ht="13.5">
      <c r="A25" s="250" t="s">
        <v>159</v>
      </c>
      <c r="B25" s="251"/>
      <c r="C25" s="168">
        <f aca="true" t="shared" si="2" ref="C25:Y25">+C12+C24</f>
        <v>301446237</v>
      </c>
      <c r="D25" s="168">
        <f>+D12+D24</f>
        <v>0</v>
      </c>
      <c r="E25" s="72">
        <f t="shared" si="2"/>
        <v>422654898</v>
      </c>
      <c r="F25" s="73">
        <f t="shared" si="2"/>
        <v>422654898</v>
      </c>
      <c r="G25" s="73">
        <f t="shared" si="2"/>
        <v>319639384</v>
      </c>
      <c r="H25" s="73">
        <f t="shared" si="2"/>
        <v>322775787</v>
      </c>
      <c r="I25" s="73">
        <f t="shared" si="2"/>
        <v>322154098</v>
      </c>
      <c r="J25" s="73">
        <f t="shared" si="2"/>
        <v>322154098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322154098</v>
      </c>
      <c r="X25" s="73">
        <f t="shared" si="2"/>
        <v>105663725</v>
      </c>
      <c r="Y25" s="73">
        <f t="shared" si="2"/>
        <v>216490373</v>
      </c>
      <c r="Z25" s="170">
        <f>+IF(X25&lt;&gt;0,+(Y25/X25)*100,0)</f>
        <v>204.88618303017427</v>
      </c>
      <c r="AA25" s="74">
        <f>+AA12+AA24</f>
        <v>422654898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510138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348650</v>
      </c>
      <c r="D30" s="155"/>
      <c r="E30" s="59">
        <v>318749</v>
      </c>
      <c r="F30" s="60">
        <v>318749</v>
      </c>
      <c r="G30" s="60">
        <v>348650</v>
      </c>
      <c r="H30" s="60">
        <v>348650</v>
      </c>
      <c r="I30" s="60">
        <v>348650</v>
      </c>
      <c r="J30" s="60">
        <v>348650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348650</v>
      </c>
      <c r="X30" s="60">
        <v>79687</v>
      </c>
      <c r="Y30" s="60">
        <v>268963</v>
      </c>
      <c r="Z30" s="140">
        <v>337.52</v>
      </c>
      <c r="AA30" s="62">
        <v>318749</v>
      </c>
    </row>
    <row r="31" spans="1:27" ht="13.5">
      <c r="A31" s="249" t="s">
        <v>163</v>
      </c>
      <c r="B31" s="182"/>
      <c r="C31" s="155">
        <v>728738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36464880</v>
      </c>
      <c r="D32" s="155"/>
      <c r="E32" s="59">
        <v>12692859</v>
      </c>
      <c r="F32" s="60">
        <v>12692859</v>
      </c>
      <c r="G32" s="60">
        <v>16672254</v>
      </c>
      <c r="H32" s="60">
        <v>22609421</v>
      </c>
      <c r="I32" s="60">
        <v>25004319</v>
      </c>
      <c r="J32" s="60">
        <v>25004319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25004319</v>
      </c>
      <c r="X32" s="60">
        <v>3173215</v>
      </c>
      <c r="Y32" s="60">
        <v>21831104</v>
      </c>
      <c r="Z32" s="140">
        <v>687.98</v>
      </c>
      <c r="AA32" s="62">
        <v>12692859</v>
      </c>
    </row>
    <row r="33" spans="1:27" ht="13.5">
      <c r="A33" s="249" t="s">
        <v>165</v>
      </c>
      <c r="B33" s="182"/>
      <c r="C33" s="155">
        <v>72985</v>
      </c>
      <c r="D33" s="155"/>
      <c r="E33" s="59"/>
      <c r="F33" s="60"/>
      <c r="G33" s="60">
        <v>-61122</v>
      </c>
      <c r="H33" s="60">
        <v>-61122</v>
      </c>
      <c r="I33" s="60">
        <v>-61122</v>
      </c>
      <c r="J33" s="60">
        <v>-61122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-61122</v>
      </c>
      <c r="X33" s="60"/>
      <c r="Y33" s="60">
        <v>-61122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38125391</v>
      </c>
      <c r="D34" s="168">
        <f>SUM(D29:D33)</f>
        <v>0</v>
      </c>
      <c r="E34" s="72">
        <f t="shared" si="3"/>
        <v>13011608</v>
      </c>
      <c r="F34" s="73">
        <f t="shared" si="3"/>
        <v>13011608</v>
      </c>
      <c r="G34" s="73">
        <f t="shared" si="3"/>
        <v>16959782</v>
      </c>
      <c r="H34" s="73">
        <f t="shared" si="3"/>
        <v>22896949</v>
      </c>
      <c r="I34" s="73">
        <f t="shared" si="3"/>
        <v>25291847</v>
      </c>
      <c r="J34" s="73">
        <f t="shared" si="3"/>
        <v>25291847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25291847</v>
      </c>
      <c r="X34" s="73">
        <f t="shared" si="3"/>
        <v>3252902</v>
      </c>
      <c r="Y34" s="73">
        <f t="shared" si="3"/>
        <v>22038945</v>
      </c>
      <c r="Z34" s="170">
        <f>+IF(X34&lt;&gt;0,+(Y34/X34)*100,0)</f>
        <v>677.5164145738174</v>
      </c>
      <c r="AA34" s="74">
        <f>SUM(AA29:AA33)</f>
        <v>13011608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588079</v>
      </c>
      <c r="D37" s="155"/>
      <c r="E37" s="59">
        <v>936730</v>
      </c>
      <c r="F37" s="60">
        <v>936730</v>
      </c>
      <c r="G37" s="60">
        <v>588079</v>
      </c>
      <c r="H37" s="60">
        <v>588079</v>
      </c>
      <c r="I37" s="60">
        <v>588079</v>
      </c>
      <c r="J37" s="60">
        <v>588079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588079</v>
      </c>
      <c r="X37" s="60">
        <v>234183</v>
      </c>
      <c r="Y37" s="60">
        <v>353896</v>
      </c>
      <c r="Z37" s="140">
        <v>151.12</v>
      </c>
      <c r="AA37" s="62">
        <v>936730</v>
      </c>
    </row>
    <row r="38" spans="1:27" ht="13.5">
      <c r="A38" s="249" t="s">
        <v>165</v>
      </c>
      <c r="B38" s="182"/>
      <c r="C38" s="155">
        <v>9989493</v>
      </c>
      <c r="D38" s="155"/>
      <c r="E38" s="59">
        <v>6126599</v>
      </c>
      <c r="F38" s="60">
        <v>6126599</v>
      </c>
      <c r="G38" s="60">
        <v>6410791</v>
      </c>
      <c r="H38" s="60">
        <v>6410791</v>
      </c>
      <c r="I38" s="60">
        <v>9989493</v>
      </c>
      <c r="J38" s="60">
        <v>9989493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9989493</v>
      </c>
      <c r="X38" s="60">
        <v>1531650</v>
      </c>
      <c r="Y38" s="60">
        <v>8457843</v>
      </c>
      <c r="Z38" s="140">
        <v>552.2</v>
      </c>
      <c r="AA38" s="62">
        <v>6126599</v>
      </c>
    </row>
    <row r="39" spans="1:27" ht="13.5">
      <c r="A39" s="250" t="s">
        <v>59</v>
      </c>
      <c r="B39" s="253"/>
      <c r="C39" s="168">
        <f aca="true" t="shared" si="4" ref="C39:Y39">SUM(C37:C38)</f>
        <v>10577572</v>
      </c>
      <c r="D39" s="168">
        <f>SUM(D37:D38)</f>
        <v>0</v>
      </c>
      <c r="E39" s="76">
        <f t="shared" si="4"/>
        <v>7063329</v>
      </c>
      <c r="F39" s="77">
        <f t="shared" si="4"/>
        <v>7063329</v>
      </c>
      <c r="G39" s="77">
        <f t="shared" si="4"/>
        <v>6998870</v>
      </c>
      <c r="H39" s="77">
        <f t="shared" si="4"/>
        <v>6998870</v>
      </c>
      <c r="I39" s="77">
        <f t="shared" si="4"/>
        <v>10577572</v>
      </c>
      <c r="J39" s="77">
        <f t="shared" si="4"/>
        <v>10577572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10577572</v>
      </c>
      <c r="X39" s="77">
        <f t="shared" si="4"/>
        <v>1765833</v>
      </c>
      <c r="Y39" s="77">
        <f t="shared" si="4"/>
        <v>8811739</v>
      </c>
      <c r="Z39" s="212">
        <f>+IF(X39&lt;&gt;0,+(Y39/X39)*100,0)</f>
        <v>499.01315696331426</v>
      </c>
      <c r="AA39" s="79">
        <f>SUM(AA37:AA38)</f>
        <v>7063329</v>
      </c>
    </row>
    <row r="40" spans="1:27" ht="13.5">
      <c r="A40" s="250" t="s">
        <v>167</v>
      </c>
      <c r="B40" s="251"/>
      <c r="C40" s="168">
        <f aca="true" t="shared" si="5" ref="C40:Y40">+C34+C39</f>
        <v>48702963</v>
      </c>
      <c r="D40" s="168">
        <f>+D34+D39</f>
        <v>0</v>
      </c>
      <c r="E40" s="72">
        <f t="shared" si="5"/>
        <v>20074937</v>
      </c>
      <c r="F40" s="73">
        <f t="shared" si="5"/>
        <v>20074937</v>
      </c>
      <c r="G40" s="73">
        <f t="shared" si="5"/>
        <v>23958652</v>
      </c>
      <c r="H40" s="73">
        <f t="shared" si="5"/>
        <v>29895819</v>
      </c>
      <c r="I40" s="73">
        <f t="shared" si="5"/>
        <v>35869419</v>
      </c>
      <c r="J40" s="73">
        <f t="shared" si="5"/>
        <v>35869419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35869419</v>
      </c>
      <c r="X40" s="73">
        <f t="shared" si="5"/>
        <v>5018735</v>
      </c>
      <c r="Y40" s="73">
        <f t="shared" si="5"/>
        <v>30850684</v>
      </c>
      <c r="Z40" s="170">
        <f>+IF(X40&lt;&gt;0,+(Y40/X40)*100,0)</f>
        <v>614.7103602800307</v>
      </c>
      <c r="AA40" s="74">
        <f>+AA34+AA39</f>
        <v>20074937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252743274</v>
      </c>
      <c r="D42" s="257">
        <f>+D25-D40</f>
        <v>0</v>
      </c>
      <c r="E42" s="258">
        <f t="shared" si="6"/>
        <v>402579961</v>
      </c>
      <c r="F42" s="259">
        <f t="shared" si="6"/>
        <v>402579961</v>
      </c>
      <c r="G42" s="259">
        <f t="shared" si="6"/>
        <v>295680732</v>
      </c>
      <c r="H42" s="259">
        <f t="shared" si="6"/>
        <v>292879968</v>
      </c>
      <c r="I42" s="259">
        <f t="shared" si="6"/>
        <v>286284679</v>
      </c>
      <c r="J42" s="259">
        <f t="shared" si="6"/>
        <v>286284679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286284679</v>
      </c>
      <c r="X42" s="259">
        <f t="shared" si="6"/>
        <v>100644990</v>
      </c>
      <c r="Y42" s="259">
        <f t="shared" si="6"/>
        <v>185639689</v>
      </c>
      <c r="Z42" s="260">
        <f>+IF(X42&lt;&gt;0,+(Y42/X42)*100,0)</f>
        <v>184.45000491330964</v>
      </c>
      <c r="AA42" s="261">
        <f>+AA25-AA40</f>
        <v>402579961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252743274</v>
      </c>
      <c r="D45" s="155"/>
      <c r="E45" s="59">
        <v>402579961</v>
      </c>
      <c r="F45" s="60">
        <v>402579961</v>
      </c>
      <c r="G45" s="60">
        <v>295680732</v>
      </c>
      <c r="H45" s="60">
        <v>292879968</v>
      </c>
      <c r="I45" s="60">
        <v>286284679</v>
      </c>
      <c r="J45" s="60">
        <v>286284679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286284679</v>
      </c>
      <c r="X45" s="60">
        <v>100644990</v>
      </c>
      <c r="Y45" s="60">
        <v>185639689</v>
      </c>
      <c r="Z45" s="139">
        <v>184.45</v>
      </c>
      <c r="AA45" s="62">
        <v>402579961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252743274</v>
      </c>
      <c r="D48" s="217">
        <f>SUM(D45:D47)</f>
        <v>0</v>
      </c>
      <c r="E48" s="264">
        <f t="shared" si="7"/>
        <v>402579961</v>
      </c>
      <c r="F48" s="219">
        <f t="shared" si="7"/>
        <v>402579961</v>
      </c>
      <c r="G48" s="219">
        <f t="shared" si="7"/>
        <v>295680732</v>
      </c>
      <c r="H48" s="219">
        <f t="shared" si="7"/>
        <v>292879968</v>
      </c>
      <c r="I48" s="219">
        <f t="shared" si="7"/>
        <v>286284679</v>
      </c>
      <c r="J48" s="219">
        <f t="shared" si="7"/>
        <v>286284679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286284679</v>
      </c>
      <c r="X48" s="219">
        <f t="shared" si="7"/>
        <v>100644990</v>
      </c>
      <c r="Y48" s="219">
        <f t="shared" si="7"/>
        <v>185639689</v>
      </c>
      <c r="Z48" s="265">
        <f>+IF(X48&lt;&gt;0,+(Y48/X48)*100,0)</f>
        <v>184.45000491330964</v>
      </c>
      <c r="AA48" s="232">
        <f>SUM(AA45:AA47)</f>
        <v>402579961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20052830</v>
      </c>
      <c r="D6" s="155"/>
      <c r="E6" s="59">
        <v>31167370</v>
      </c>
      <c r="F6" s="60">
        <v>31167370</v>
      </c>
      <c r="G6" s="60">
        <v>754022</v>
      </c>
      <c r="H6" s="60">
        <v>1219351</v>
      </c>
      <c r="I6" s="60">
        <v>1080603</v>
      </c>
      <c r="J6" s="60">
        <v>3053976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3053976</v>
      </c>
      <c r="X6" s="60">
        <v>7793988</v>
      </c>
      <c r="Y6" s="60">
        <v>-4740012</v>
      </c>
      <c r="Z6" s="140">
        <v>-60.82</v>
      </c>
      <c r="AA6" s="62">
        <v>31167370</v>
      </c>
    </row>
    <row r="7" spans="1:27" ht="13.5">
      <c r="A7" s="249" t="s">
        <v>178</v>
      </c>
      <c r="B7" s="182"/>
      <c r="C7" s="155">
        <v>161673380</v>
      </c>
      <c r="D7" s="155"/>
      <c r="E7" s="59">
        <v>122752000</v>
      </c>
      <c r="F7" s="60">
        <v>122752000</v>
      </c>
      <c r="G7" s="60">
        <v>50933</v>
      </c>
      <c r="H7" s="60"/>
      <c r="I7" s="60"/>
      <c r="J7" s="60">
        <v>50933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50933</v>
      </c>
      <c r="X7" s="60">
        <v>44196000</v>
      </c>
      <c r="Y7" s="60">
        <v>-44145067</v>
      </c>
      <c r="Z7" s="140">
        <v>-99.88</v>
      </c>
      <c r="AA7" s="62">
        <v>122752000</v>
      </c>
    </row>
    <row r="8" spans="1:27" ht="13.5">
      <c r="A8" s="249" t="s">
        <v>179</v>
      </c>
      <c r="B8" s="182"/>
      <c r="C8" s="155">
        <v>19676576</v>
      </c>
      <c r="D8" s="155"/>
      <c r="E8" s="59">
        <v>114065700</v>
      </c>
      <c r="F8" s="60">
        <v>114065700</v>
      </c>
      <c r="G8" s="60">
        <v>17895</v>
      </c>
      <c r="H8" s="60"/>
      <c r="I8" s="60"/>
      <c r="J8" s="60">
        <v>17895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17895</v>
      </c>
      <c r="X8" s="60">
        <v>68439600</v>
      </c>
      <c r="Y8" s="60">
        <v>-68421705</v>
      </c>
      <c r="Z8" s="140">
        <v>-99.97</v>
      </c>
      <c r="AA8" s="62">
        <v>114065700</v>
      </c>
    </row>
    <row r="9" spans="1:27" ht="13.5">
      <c r="A9" s="249" t="s">
        <v>180</v>
      </c>
      <c r="B9" s="182"/>
      <c r="C9" s="155">
        <v>3389691</v>
      </c>
      <c r="D9" s="155"/>
      <c r="E9" s="59">
        <v>979992</v>
      </c>
      <c r="F9" s="60">
        <v>979992</v>
      </c>
      <c r="G9" s="60"/>
      <c r="H9" s="60">
        <v>360643</v>
      </c>
      <c r="I9" s="60">
        <v>322390</v>
      </c>
      <c r="J9" s="60">
        <v>683033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683033</v>
      </c>
      <c r="X9" s="60">
        <v>244998</v>
      </c>
      <c r="Y9" s="60">
        <v>438035</v>
      </c>
      <c r="Z9" s="140">
        <v>178.79</v>
      </c>
      <c r="AA9" s="62">
        <v>979992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-98601165</v>
      </c>
      <c r="D12" s="155"/>
      <c r="E12" s="59">
        <v>112807576</v>
      </c>
      <c r="F12" s="60">
        <v>112807576</v>
      </c>
      <c r="G12" s="60">
        <v>-4958668</v>
      </c>
      <c r="H12" s="60">
        <v>14270773</v>
      </c>
      <c r="I12" s="60">
        <v>-8770870</v>
      </c>
      <c r="J12" s="60">
        <v>541235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541235</v>
      </c>
      <c r="X12" s="60">
        <v>28201893</v>
      </c>
      <c r="Y12" s="60">
        <v>-27660658</v>
      </c>
      <c r="Z12" s="140">
        <v>-98.08</v>
      </c>
      <c r="AA12" s="62">
        <v>112807576</v>
      </c>
    </row>
    <row r="13" spans="1:27" ht="13.5">
      <c r="A13" s="249" t="s">
        <v>40</v>
      </c>
      <c r="B13" s="182"/>
      <c r="C13" s="155">
        <v>-972496</v>
      </c>
      <c r="D13" s="155"/>
      <c r="E13" s="59">
        <v>20004</v>
      </c>
      <c r="F13" s="60">
        <v>20004</v>
      </c>
      <c r="G13" s="60"/>
      <c r="H13" s="60"/>
      <c r="I13" s="60">
        <v>-1940</v>
      </c>
      <c r="J13" s="60">
        <v>-1940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-1940</v>
      </c>
      <c r="X13" s="60">
        <v>5001</v>
      </c>
      <c r="Y13" s="60">
        <v>-6941</v>
      </c>
      <c r="Z13" s="140">
        <v>-138.79</v>
      </c>
      <c r="AA13" s="62">
        <v>20004</v>
      </c>
    </row>
    <row r="14" spans="1:27" ht="13.5">
      <c r="A14" s="249" t="s">
        <v>42</v>
      </c>
      <c r="B14" s="182"/>
      <c r="C14" s="155">
        <v>-29171918</v>
      </c>
      <c r="D14" s="155"/>
      <c r="E14" s="59"/>
      <c r="F14" s="60"/>
      <c r="G14" s="60"/>
      <c r="H14" s="60">
        <v>-72017</v>
      </c>
      <c r="I14" s="60"/>
      <c r="J14" s="60">
        <v>-72017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-72017</v>
      </c>
      <c r="X14" s="60"/>
      <c r="Y14" s="60">
        <v>-72017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76046898</v>
      </c>
      <c r="D15" s="168">
        <f>SUM(D6:D14)</f>
        <v>0</v>
      </c>
      <c r="E15" s="72">
        <f t="shared" si="0"/>
        <v>381792642</v>
      </c>
      <c r="F15" s="73">
        <f t="shared" si="0"/>
        <v>381792642</v>
      </c>
      <c r="G15" s="73">
        <f t="shared" si="0"/>
        <v>-4135818</v>
      </c>
      <c r="H15" s="73">
        <f t="shared" si="0"/>
        <v>15778750</v>
      </c>
      <c r="I15" s="73">
        <f t="shared" si="0"/>
        <v>-7369817</v>
      </c>
      <c r="J15" s="73">
        <f t="shared" si="0"/>
        <v>4273115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4273115</v>
      </c>
      <c r="X15" s="73">
        <f t="shared" si="0"/>
        <v>148881480</v>
      </c>
      <c r="Y15" s="73">
        <f t="shared" si="0"/>
        <v>-144608365</v>
      </c>
      <c r="Z15" s="170">
        <f>+IF(X15&lt;&gt;0,+(Y15/X15)*100,0)</f>
        <v>-97.12985456619587</v>
      </c>
      <c r="AA15" s="74">
        <f>SUM(AA6:AA14)</f>
        <v>381792642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700000</v>
      </c>
      <c r="F19" s="60">
        <v>700000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700000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-49859469</v>
      </c>
      <c r="D24" s="155"/>
      <c r="E24" s="59">
        <v>141981000</v>
      </c>
      <c r="F24" s="60">
        <v>141981000</v>
      </c>
      <c r="G24" s="60">
        <v>-83654</v>
      </c>
      <c r="H24" s="60">
        <v>-3094541</v>
      </c>
      <c r="I24" s="60">
        <v>-23966202</v>
      </c>
      <c r="J24" s="60">
        <v>-27144397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-27144397</v>
      </c>
      <c r="X24" s="60">
        <v>35495250</v>
      </c>
      <c r="Y24" s="60">
        <v>-62639647</v>
      </c>
      <c r="Z24" s="140">
        <v>-176.47</v>
      </c>
      <c r="AA24" s="62">
        <v>141981000</v>
      </c>
    </row>
    <row r="25" spans="1:27" ht="13.5">
      <c r="A25" s="250" t="s">
        <v>191</v>
      </c>
      <c r="B25" s="251"/>
      <c r="C25" s="168">
        <f aca="true" t="shared" si="1" ref="C25:Y25">SUM(C19:C24)</f>
        <v>-49859469</v>
      </c>
      <c r="D25" s="168">
        <f>SUM(D19:D24)</f>
        <v>0</v>
      </c>
      <c r="E25" s="72">
        <f t="shared" si="1"/>
        <v>142681000</v>
      </c>
      <c r="F25" s="73">
        <f t="shared" si="1"/>
        <v>142681000</v>
      </c>
      <c r="G25" s="73">
        <f t="shared" si="1"/>
        <v>-83654</v>
      </c>
      <c r="H25" s="73">
        <f t="shared" si="1"/>
        <v>-3094541</v>
      </c>
      <c r="I25" s="73">
        <f t="shared" si="1"/>
        <v>-23966202</v>
      </c>
      <c r="J25" s="73">
        <f t="shared" si="1"/>
        <v>-27144397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-27144397</v>
      </c>
      <c r="X25" s="73">
        <f t="shared" si="1"/>
        <v>35495250</v>
      </c>
      <c r="Y25" s="73">
        <f t="shared" si="1"/>
        <v>-62639647</v>
      </c>
      <c r="Z25" s="170">
        <f>+IF(X25&lt;&gt;0,+(Y25/X25)*100,0)</f>
        <v>-176.4733224868116</v>
      </c>
      <c r="AA25" s="74">
        <f>SUM(AA19:AA24)</f>
        <v>142681000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26187429</v>
      </c>
      <c r="D36" s="153">
        <f>+D15+D25+D34</f>
        <v>0</v>
      </c>
      <c r="E36" s="99">
        <f t="shared" si="3"/>
        <v>524473642</v>
      </c>
      <c r="F36" s="100">
        <f t="shared" si="3"/>
        <v>524473642</v>
      </c>
      <c r="G36" s="100">
        <f t="shared" si="3"/>
        <v>-4219472</v>
      </c>
      <c r="H36" s="100">
        <f t="shared" si="3"/>
        <v>12684209</v>
      </c>
      <c r="I36" s="100">
        <f t="shared" si="3"/>
        <v>-31336019</v>
      </c>
      <c r="J36" s="100">
        <f t="shared" si="3"/>
        <v>-22871282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-22871282</v>
      </c>
      <c r="X36" s="100">
        <f t="shared" si="3"/>
        <v>184376730</v>
      </c>
      <c r="Y36" s="100">
        <f t="shared" si="3"/>
        <v>-207248012</v>
      </c>
      <c r="Z36" s="137">
        <f>+IF(X36&lt;&gt;0,+(Y36/X36)*100,0)</f>
        <v>-112.40464672521311</v>
      </c>
      <c r="AA36" s="102">
        <f>+AA15+AA25+AA34</f>
        <v>524473642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-4219472</v>
      </c>
      <c r="I37" s="100">
        <v>8464737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26187429</v>
      </c>
      <c r="D38" s="257"/>
      <c r="E38" s="258">
        <v>524473642</v>
      </c>
      <c r="F38" s="259">
        <v>524473642</v>
      </c>
      <c r="G38" s="259">
        <v>-4219472</v>
      </c>
      <c r="H38" s="259">
        <v>8464737</v>
      </c>
      <c r="I38" s="259">
        <v>-22871282</v>
      </c>
      <c r="J38" s="259">
        <v>-22871282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-22871282</v>
      </c>
      <c r="X38" s="259">
        <v>184376730</v>
      </c>
      <c r="Y38" s="259">
        <v>-207248012</v>
      </c>
      <c r="Z38" s="260">
        <v>-112.4</v>
      </c>
      <c r="AA38" s="261">
        <v>524473642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143531000</v>
      </c>
      <c r="F5" s="106">
        <f t="shared" si="0"/>
        <v>143531000</v>
      </c>
      <c r="G5" s="106">
        <f t="shared" si="0"/>
        <v>83655</v>
      </c>
      <c r="H5" s="106">
        <f t="shared" si="0"/>
        <v>3094540</v>
      </c>
      <c r="I5" s="106">
        <f t="shared" si="0"/>
        <v>23966201</v>
      </c>
      <c r="J5" s="106">
        <f t="shared" si="0"/>
        <v>27144396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27144396</v>
      </c>
      <c r="X5" s="106">
        <f t="shared" si="0"/>
        <v>35882750</v>
      </c>
      <c r="Y5" s="106">
        <f t="shared" si="0"/>
        <v>-8738354</v>
      </c>
      <c r="Z5" s="201">
        <f>+IF(X5&lt;&gt;0,+(Y5/X5)*100,0)</f>
        <v>-24.352520361455017</v>
      </c>
      <c r="AA5" s="199">
        <f>SUM(AA11:AA18)</f>
        <v>143531000</v>
      </c>
    </row>
    <row r="6" spans="1:27" ht="13.5">
      <c r="A6" s="291" t="s">
        <v>204</v>
      </c>
      <c r="B6" s="142"/>
      <c r="C6" s="62"/>
      <c r="D6" s="156"/>
      <c r="E6" s="60">
        <v>56566000</v>
      </c>
      <c r="F6" s="60">
        <v>56566000</v>
      </c>
      <c r="G6" s="60"/>
      <c r="H6" s="60">
        <v>2439443</v>
      </c>
      <c r="I6" s="60">
        <v>8053525</v>
      </c>
      <c r="J6" s="60">
        <v>10492968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10492968</v>
      </c>
      <c r="X6" s="60">
        <v>14141500</v>
      </c>
      <c r="Y6" s="60">
        <v>-3648532</v>
      </c>
      <c r="Z6" s="140">
        <v>-25.8</v>
      </c>
      <c r="AA6" s="155">
        <v>56566000</v>
      </c>
    </row>
    <row r="7" spans="1:27" ht="13.5">
      <c r="A7" s="291" t="s">
        <v>205</v>
      </c>
      <c r="B7" s="142"/>
      <c r="C7" s="62"/>
      <c r="D7" s="156"/>
      <c r="E7" s="60">
        <v>74000000</v>
      </c>
      <c r="F7" s="60">
        <v>74000000</v>
      </c>
      <c r="G7" s="60"/>
      <c r="H7" s="60">
        <v>148411</v>
      </c>
      <c r="I7" s="60">
        <v>15350877</v>
      </c>
      <c r="J7" s="60">
        <v>15499288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15499288</v>
      </c>
      <c r="X7" s="60">
        <v>18500000</v>
      </c>
      <c r="Y7" s="60">
        <v>-3000712</v>
      </c>
      <c r="Z7" s="140">
        <v>-16.22</v>
      </c>
      <c r="AA7" s="155">
        <v>74000000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17895</v>
      </c>
      <c r="H10" s="60"/>
      <c r="I10" s="60"/>
      <c r="J10" s="60">
        <v>17895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17895</v>
      </c>
      <c r="X10" s="60"/>
      <c r="Y10" s="60">
        <v>17895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130566000</v>
      </c>
      <c r="F11" s="295">
        <f t="shared" si="1"/>
        <v>130566000</v>
      </c>
      <c r="G11" s="295">
        <f t="shared" si="1"/>
        <v>17895</v>
      </c>
      <c r="H11" s="295">
        <f t="shared" si="1"/>
        <v>2587854</v>
      </c>
      <c r="I11" s="295">
        <f t="shared" si="1"/>
        <v>23404402</v>
      </c>
      <c r="J11" s="295">
        <f t="shared" si="1"/>
        <v>26010151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26010151</v>
      </c>
      <c r="X11" s="295">
        <f t="shared" si="1"/>
        <v>32641500</v>
      </c>
      <c r="Y11" s="295">
        <f t="shared" si="1"/>
        <v>-6631349</v>
      </c>
      <c r="Z11" s="296">
        <f>+IF(X11&lt;&gt;0,+(Y11/X11)*100,0)</f>
        <v>-20.315699339797497</v>
      </c>
      <c r="AA11" s="297">
        <f>SUM(AA6:AA10)</f>
        <v>130566000</v>
      </c>
    </row>
    <row r="12" spans="1:27" ht="13.5">
      <c r="A12" s="298" t="s">
        <v>210</v>
      </c>
      <c r="B12" s="136"/>
      <c r="C12" s="62"/>
      <c r="D12" s="156"/>
      <c r="E12" s="60">
        <v>3700000</v>
      </c>
      <c r="F12" s="60">
        <v>3700000</v>
      </c>
      <c r="G12" s="60"/>
      <c r="H12" s="60">
        <v>311687</v>
      </c>
      <c r="I12" s="60">
        <v>257651</v>
      </c>
      <c r="J12" s="60">
        <v>569338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569338</v>
      </c>
      <c r="X12" s="60">
        <v>925000</v>
      </c>
      <c r="Y12" s="60">
        <v>-355662</v>
      </c>
      <c r="Z12" s="140">
        <v>-38.45</v>
      </c>
      <c r="AA12" s="155">
        <v>3700000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7035000</v>
      </c>
      <c r="F15" s="60">
        <v>7035000</v>
      </c>
      <c r="G15" s="60">
        <v>65760</v>
      </c>
      <c r="H15" s="60">
        <v>194999</v>
      </c>
      <c r="I15" s="60">
        <v>304148</v>
      </c>
      <c r="J15" s="60">
        <v>564907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564907</v>
      </c>
      <c r="X15" s="60">
        <v>1758750</v>
      </c>
      <c r="Y15" s="60">
        <v>-1193843</v>
      </c>
      <c r="Z15" s="140">
        <v>-67.88</v>
      </c>
      <c r="AA15" s="155">
        <v>7035000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2230000</v>
      </c>
      <c r="F18" s="82">
        <v>2230000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557500</v>
      </c>
      <c r="Y18" s="82">
        <v>-557500</v>
      </c>
      <c r="Z18" s="270">
        <v>-100</v>
      </c>
      <c r="AA18" s="278">
        <v>2230000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56566000</v>
      </c>
      <c r="F36" s="60">
        <f t="shared" si="4"/>
        <v>56566000</v>
      </c>
      <c r="G36" s="60">
        <f t="shared" si="4"/>
        <v>0</v>
      </c>
      <c r="H36" s="60">
        <f t="shared" si="4"/>
        <v>2439443</v>
      </c>
      <c r="I36" s="60">
        <f t="shared" si="4"/>
        <v>8053525</v>
      </c>
      <c r="J36" s="60">
        <f t="shared" si="4"/>
        <v>10492968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10492968</v>
      </c>
      <c r="X36" s="60">
        <f t="shared" si="4"/>
        <v>14141500</v>
      </c>
      <c r="Y36" s="60">
        <f t="shared" si="4"/>
        <v>-3648532</v>
      </c>
      <c r="Z36" s="140">
        <f aca="true" t="shared" si="5" ref="Z36:Z49">+IF(X36&lt;&gt;0,+(Y36/X36)*100,0)</f>
        <v>-25.80017678464095</v>
      </c>
      <c r="AA36" s="155">
        <f>AA6+AA21</f>
        <v>56566000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74000000</v>
      </c>
      <c r="F37" s="60">
        <f t="shared" si="4"/>
        <v>74000000</v>
      </c>
      <c r="G37" s="60">
        <f t="shared" si="4"/>
        <v>0</v>
      </c>
      <c r="H37" s="60">
        <f t="shared" si="4"/>
        <v>148411</v>
      </c>
      <c r="I37" s="60">
        <f t="shared" si="4"/>
        <v>15350877</v>
      </c>
      <c r="J37" s="60">
        <f t="shared" si="4"/>
        <v>15499288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15499288</v>
      </c>
      <c r="X37" s="60">
        <f t="shared" si="4"/>
        <v>18500000</v>
      </c>
      <c r="Y37" s="60">
        <f t="shared" si="4"/>
        <v>-3000712</v>
      </c>
      <c r="Z37" s="140">
        <f t="shared" si="5"/>
        <v>-16.220064864864863</v>
      </c>
      <c r="AA37" s="155">
        <f>AA7+AA22</f>
        <v>74000000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17895</v>
      </c>
      <c r="H40" s="60">
        <f t="shared" si="4"/>
        <v>0</v>
      </c>
      <c r="I40" s="60">
        <f t="shared" si="4"/>
        <v>0</v>
      </c>
      <c r="J40" s="60">
        <f t="shared" si="4"/>
        <v>17895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17895</v>
      </c>
      <c r="X40" s="60">
        <f t="shared" si="4"/>
        <v>0</v>
      </c>
      <c r="Y40" s="60">
        <f t="shared" si="4"/>
        <v>17895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130566000</v>
      </c>
      <c r="F41" s="295">
        <f t="shared" si="6"/>
        <v>130566000</v>
      </c>
      <c r="G41" s="295">
        <f t="shared" si="6"/>
        <v>17895</v>
      </c>
      <c r="H41" s="295">
        <f t="shared" si="6"/>
        <v>2587854</v>
      </c>
      <c r="I41" s="295">
        <f t="shared" si="6"/>
        <v>23404402</v>
      </c>
      <c r="J41" s="295">
        <f t="shared" si="6"/>
        <v>26010151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26010151</v>
      </c>
      <c r="X41" s="295">
        <f t="shared" si="6"/>
        <v>32641500</v>
      </c>
      <c r="Y41" s="295">
        <f t="shared" si="6"/>
        <v>-6631349</v>
      </c>
      <c r="Z41" s="296">
        <f t="shared" si="5"/>
        <v>-20.315699339797497</v>
      </c>
      <c r="AA41" s="297">
        <f>SUM(AA36:AA40)</f>
        <v>130566000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3700000</v>
      </c>
      <c r="F42" s="54">
        <f t="shared" si="7"/>
        <v>3700000</v>
      </c>
      <c r="G42" s="54">
        <f t="shared" si="7"/>
        <v>0</v>
      </c>
      <c r="H42" s="54">
        <f t="shared" si="7"/>
        <v>311687</v>
      </c>
      <c r="I42" s="54">
        <f t="shared" si="7"/>
        <v>257651</v>
      </c>
      <c r="J42" s="54">
        <f t="shared" si="7"/>
        <v>569338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569338</v>
      </c>
      <c r="X42" s="54">
        <f t="shared" si="7"/>
        <v>925000</v>
      </c>
      <c r="Y42" s="54">
        <f t="shared" si="7"/>
        <v>-355662</v>
      </c>
      <c r="Z42" s="184">
        <f t="shared" si="5"/>
        <v>-38.44994594594595</v>
      </c>
      <c r="AA42" s="130">
        <f aca="true" t="shared" si="8" ref="AA42:AA48">AA12+AA27</f>
        <v>3700000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7035000</v>
      </c>
      <c r="F45" s="54">
        <f t="shared" si="7"/>
        <v>7035000</v>
      </c>
      <c r="G45" s="54">
        <f t="shared" si="7"/>
        <v>65760</v>
      </c>
      <c r="H45" s="54">
        <f t="shared" si="7"/>
        <v>194999</v>
      </c>
      <c r="I45" s="54">
        <f t="shared" si="7"/>
        <v>304148</v>
      </c>
      <c r="J45" s="54">
        <f t="shared" si="7"/>
        <v>564907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564907</v>
      </c>
      <c r="X45" s="54">
        <f t="shared" si="7"/>
        <v>1758750</v>
      </c>
      <c r="Y45" s="54">
        <f t="shared" si="7"/>
        <v>-1193843</v>
      </c>
      <c r="Z45" s="184">
        <f t="shared" si="5"/>
        <v>-67.88019900497513</v>
      </c>
      <c r="AA45" s="130">
        <f t="shared" si="8"/>
        <v>7035000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2230000</v>
      </c>
      <c r="F48" s="54">
        <f t="shared" si="7"/>
        <v>2230000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557500</v>
      </c>
      <c r="Y48" s="54">
        <f t="shared" si="7"/>
        <v>-557500</v>
      </c>
      <c r="Z48" s="184">
        <f t="shared" si="5"/>
        <v>-100</v>
      </c>
      <c r="AA48" s="130">
        <f t="shared" si="8"/>
        <v>2230000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143531000</v>
      </c>
      <c r="F49" s="220">
        <f t="shared" si="9"/>
        <v>143531000</v>
      </c>
      <c r="G49" s="220">
        <f t="shared" si="9"/>
        <v>83655</v>
      </c>
      <c r="H49" s="220">
        <f t="shared" si="9"/>
        <v>3094540</v>
      </c>
      <c r="I49" s="220">
        <f t="shared" si="9"/>
        <v>23966201</v>
      </c>
      <c r="J49" s="220">
        <f t="shared" si="9"/>
        <v>27144396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27144396</v>
      </c>
      <c r="X49" s="220">
        <f t="shared" si="9"/>
        <v>35882750</v>
      </c>
      <c r="Y49" s="220">
        <f t="shared" si="9"/>
        <v>-8738354</v>
      </c>
      <c r="Z49" s="221">
        <f t="shared" si="5"/>
        <v>-24.352520361455017</v>
      </c>
      <c r="AA49" s="222">
        <f>SUM(AA41:AA48)</f>
        <v>143531000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2946579</v>
      </c>
      <c r="F51" s="54">
        <f t="shared" si="10"/>
        <v>2946579</v>
      </c>
      <c r="G51" s="54">
        <f t="shared" si="10"/>
        <v>225246</v>
      </c>
      <c r="H51" s="54">
        <f t="shared" si="10"/>
        <v>0</v>
      </c>
      <c r="I51" s="54">
        <f t="shared" si="10"/>
        <v>0</v>
      </c>
      <c r="J51" s="54">
        <f t="shared" si="10"/>
        <v>225246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225246</v>
      </c>
      <c r="X51" s="54">
        <f t="shared" si="10"/>
        <v>736645</v>
      </c>
      <c r="Y51" s="54">
        <f t="shared" si="10"/>
        <v>-511399</v>
      </c>
      <c r="Z51" s="184">
        <f>+IF(X51&lt;&gt;0,+(Y51/X51)*100,0)</f>
        <v>-69.42272057775455</v>
      </c>
      <c r="AA51" s="130">
        <f>SUM(AA57:AA61)</f>
        <v>2946579</v>
      </c>
    </row>
    <row r="52" spans="1:27" ht="13.5">
      <c r="A52" s="310" t="s">
        <v>204</v>
      </c>
      <c r="B52" s="142"/>
      <c r="C52" s="62"/>
      <c r="D52" s="156"/>
      <c r="E52" s="60">
        <v>600000</v>
      </c>
      <c r="F52" s="60">
        <v>600000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150000</v>
      </c>
      <c r="Y52" s="60">
        <v>-150000</v>
      </c>
      <c r="Z52" s="140">
        <v>-100</v>
      </c>
      <c r="AA52" s="155">
        <v>600000</v>
      </c>
    </row>
    <row r="53" spans="1:27" ht="13.5">
      <c r="A53" s="310" t="s">
        <v>205</v>
      </c>
      <c r="B53" s="142"/>
      <c r="C53" s="62"/>
      <c r="D53" s="156"/>
      <c r="E53" s="60">
        <v>600000</v>
      </c>
      <c r="F53" s="60">
        <v>600000</v>
      </c>
      <c r="G53" s="60">
        <v>17000</v>
      </c>
      <c r="H53" s="60"/>
      <c r="I53" s="60"/>
      <c r="J53" s="60">
        <v>17000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17000</v>
      </c>
      <c r="X53" s="60">
        <v>150000</v>
      </c>
      <c r="Y53" s="60">
        <v>-133000</v>
      </c>
      <c r="Z53" s="140">
        <v>-88.67</v>
      </c>
      <c r="AA53" s="155">
        <v>600000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1200000</v>
      </c>
      <c r="F57" s="295">
        <f t="shared" si="11"/>
        <v>1200000</v>
      </c>
      <c r="G57" s="295">
        <f t="shared" si="11"/>
        <v>17000</v>
      </c>
      <c r="H57" s="295">
        <f t="shared" si="11"/>
        <v>0</v>
      </c>
      <c r="I57" s="295">
        <f t="shared" si="11"/>
        <v>0</v>
      </c>
      <c r="J57" s="295">
        <f t="shared" si="11"/>
        <v>17000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17000</v>
      </c>
      <c r="X57" s="295">
        <f t="shared" si="11"/>
        <v>300000</v>
      </c>
      <c r="Y57" s="295">
        <f t="shared" si="11"/>
        <v>-283000</v>
      </c>
      <c r="Z57" s="296">
        <f>+IF(X57&lt;&gt;0,+(Y57/X57)*100,0)</f>
        <v>-94.33333333333334</v>
      </c>
      <c r="AA57" s="297">
        <f>SUM(AA52:AA56)</f>
        <v>1200000</v>
      </c>
    </row>
    <row r="58" spans="1:27" ht="13.5">
      <c r="A58" s="311" t="s">
        <v>210</v>
      </c>
      <c r="B58" s="136"/>
      <c r="C58" s="62"/>
      <c r="D58" s="156"/>
      <c r="E58" s="60">
        <v>571200</v>
      </c>
      <c r="F58" s="60">
        <v>571200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142800</v>
      </c>
      <c r="Y58" s="60">
        <v>-142800</v>
      </c>
      <c r="Z58" s="140">
        <v>-100</v>
      </c>
      <c r="AA58" s="155">
        <v>571200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1175379</v>
      </c>
      <c r="F61" s="60">
        <v>1175379</v>
      </c>
      <c r="G61" s="60">
        <v>208246</v>
      </c>
      <c r="H61" s="60"/>
      <c r="I61" s="60"/>
      <c r="J61" s="60">
        <v>208246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208246</v>
      </c>
      <c r="X61" s="60">
        <v>293845</v>
      </c>
      <c r="Y61" s="60">
        <v>-85599</v>
      </c>
      <c r="Z61" s="140">
        <v>-29.13</v>
      </c>
      <c r="AA61" s="155">
        <v>1175379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2908723</v>
      </c>
      <c r="F68" s="60"/>
      <c r="G68" s="60">
        <v>18750</v>
      </c>
      <c r="H68" s="60">
        <v>536320</v>
      </c>
      <c r="I68" s="60">
        <v>848157</v>
      </c>
      <c r="J68" s="60">
        <v>1403227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1403227</v>
      </c>
      <c r="X68" s="60"/>
      <c r="Y68" s="60">
        <v>1403227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2908723</v>
      </c>
      <c r="F69" s="220">
        <f t="shared" si="12"/>
        <v>0</v>
      </c>
      <c r="G69" s="220">
        <f t="shared" si="12"/>
        <v>18750</v>
      </c>
      <c r="H69" s="220">
        <f t="shared" si="12"/>
        <v>536320</v>
      </c>
      <c r="I69" s="220">
        <f t="shared" si="12"/>
        <v>848157</v>
      </c>
      <c r="J69" s="220">
        <f t="shared" si="12"/>
        <v>1403227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1403227</v>
      </c>
      <c r="X69" s="220">
        <f t="shared" si="12"/>
        <v>0</v>
      </c>
      <c r="Y69" s="220">
        <f t="shared" si="12"/>
        <v>1403227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130566000</v>
      </c>
      <c r="F5" s="358">
        <f t="shared" si="0"/>
        <v>130566000</v>
      </c>
      <c r="G5" s="358">
        <f t="shared" si="0"/>
        <v>17895</v>
      </c>
      <c r="H5" s="356">
        <f t="shared" si="0"/>
        <v>2587854</v>
      </c>
      <c r="I5" s="356">
        <f t="shared" si="0"/>
        <v>23404402</v>
      </c>
      <c r="J5" s="358">
        <f t="shared" si="0"/>
        <v>26010151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26010151</v>
      </c>
      <c r="X5" s="356">
        <f t="shared" si="0"/>
        <v>32641500</v>
      </c>
      <c r="Y5" s="358">
        <f t="shared" si="0"/>
        <v>-6631349</v>
      </c>
      <c r="Z5" s="359">
        <f>+IF(X5&lt;&gt;0,+(Y5/X5)*100,0)</f>
        <v>-20.315699339797497</v>
      </c>
      <c r="AA5" s="360">
        <f>+AA6+AA8+AA11+AA13+AA15</f>
        <v>130566000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56566000</v>
      </c>
      <c r="F6" s="59">
        <f t="shared" si="1"/>
        <v>56566000</v>
      </c>
      <c r="G6" s="59">
        <f t="shared" si="1"/>
        <v>0</v>
      </c>
      <c r="H6" s="60">
        <f t="shared" si="1"/>
        <v>2439443</v>
      </c>
      <c r="I6" s="60">
        <f t="shared" si="1"/>
        <v>8053525</v>
      </c>
      <c r="J6" s="59">
        <f t="shared" si="1"/>
        <v>10492968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10492968</v>
      </c>
      <c r="X6" s="60">
        <f t="shared" si="1"/>
        <v>14141500</v>
      </c>
      <c r="Y6" s="59">
        <f t="shared" si="1"/>
        <v>-3648532</v>
      </c>
      <c r="Z6" s="61">
        <f>+IF(X6&lt;&gt;0,+(Y6/X6)*100,0)</f>
        <v>-25.80017678464095</v>
      </c>
      <c r="AA6" s="62">
        <f t="shared" si="1"/>
        <v>56566000</v>
      </c>
    </row>
    <row r="7" spans="1:27" ht="13.5">
      <c r="A7" s="291" t="s">
        <v>228</v>
      </c>
      <c r="B7" s="142"/>
      <c r="C7" s="60"/>
      <c r="D7" s="340"/>
      <c r="E7" s="60">
        <v>56566000</v>
      </c>
      <c r="F7" s="59">
        <v>56566000</v>
      </c>
      <c r="G7" s="59"/>
      <c r="H7" s="60">
        <v>2439443</v>
      </c>
      <c r="I7" s="60">
        <v>8053525</v>
      </c>
      <c r="J7" s="59">
        <v>10492968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10492968</v>
      </c>
      <c r="X7" s="60">
        <v>14141500</v>
      </c>
      <c r="Y7" s="59">
        <v>-3648532</v>
      </c>
      <c r="Z7" s="61">
        <v>-25.8</v>
      </c>
      <c r="AA7" s="62">
        <v>56566000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74000000</v>
      </c>
      <c r="F8" s="59">
        <f t="shared" si="2"/>
        <v>74000000</v>
      </c>
      <c r="G8" s="59">
        <f t="shared" si="2"/>
        <v>0</v>
      </c>
      <c r="H8" s="60">
        <f t="shared" si="2"/>
        <v>148411</v>
      </c>
      <c r="I8" s="60">
        <f t="shared" si="2"/>
        <v>15350877</v>
      </c>
      <c r="J8" s="59">
        <f t="shared" si="2"/>
        <v>15499288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15499288</v>
      </c>
      <c r="X8" s="60">
        <f t="shared" si="2"/>
        <v>18500000</v>
      </c>
      <c r="Y8" s="59">
        <f t="shared" si="2"/>
        <v>-3000712</v>
      </c>
      <c r="Z8" s="61">
        <f>+IF(X8&lt;&gt;0,+(Y8/X8)*100,0)</f>
        <v>-16.220064864864863</v>
      </c>
      <c r="AA8" s="62">
        <f>SUM(AA9:AA10)</f>
        <v>74000000</v>
      </c>
    </row>
    <row r="9" spans="1:27" ht="13.5">
      <c r="A9" s="291" t="s">
        <v>229</v>
      </c>
      <c r="B9" s="142"/>
      <c r="C9" s="60"/>
      <c r="D9" s="340"/>
      <c r="E9" s="60">
        <v>74000000</v>
      </c>
      <c r="F9" s="59">
        <v>74000000</v>
      </c>
      <c r="G9" s="59"/>
      <c r="H9" s="60"/>
      <c r="I9" s="60">
        <v>15350877</v>
      </c>
      <c r="J9" s="59">
        <v>15350877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15350877</v>
      </c>
      <c r="X9" s="60">
        <v>18500000</v>
      </c>
      <c r="Y9" s="59">
        <v>-3149123</v>
      </c>
      <c r="Z9" s="61">
        <v>-17.02</v>
      </c>
      <c r="AA9" s="62">
        <v>74000000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148411</v>
      </c>
      <c r="I10" s="60"/>
      <c r="J10" s="59">
        <v>148411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148411</v>
      </c>
      <c r="X10" s="60"/>
      <c r="Y10" s="59">
        <v>148411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17895</v>
      </c>
      <c r="H15" s="60">
        <f t="shared" si="5"/>
        <v>0</v>
      </c>
      <c r="I15" s="60">
        <f t="shared" si="5"/>
        <v>0</v>
      </c>
      <c r="J15" s="59">
        <f t="shared" si="5"/>
        <v>17895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17895</v>
      </c>
      <c r="X15" s="60">
        <f t="shared" si="5"/>
        <v>0</v>
      </c>
      <c r="Y15" s="59">
        <f t="shared" si="5"/>
        <v>17895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>
        <v>17895</v>
      </c>
      <c r="H20" s="60"/>
      <c r="I20" s="60"/>
      <c r="J20" s="59">
        <v>17895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17895</v>
      </c>
      <c r="X20" s="60"/>
      <c r="Y20" s="59">
        <v>17895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3700000</v>
      </c>
      <c r="F22" s="345">
        <f t="shared" si="6"/>
        <v>3700000</v>
      </c>
      <c r="G22" s="345">
        <f t="shared" si="6"/>
        <v>0</v>
      </c>
      <c r="H22" s="343">
        <f t="shared" si="6"/>
        <v>311687</v>
      </c>
      <c r="I22" s="343">
        <f t="shared" si="6"/>
        <v>257651</v>
      </c>
      <c r="J22" s="345">
        <f t="shared" si="6"/>
        <v>569338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569338</v>
      </c>
      <c r="X22" s="343">
        <f t="shared" si="6"/>
        <v>925000</v>
      </c>
      <c r="Y22" s="345">
        <f t="shared" si="6"/>
        <v>-355662</v>
      </c>
      <c r="Z22" s="336">
        <f>+IF(X22&lt;&gt;0,+(Y22/X22)*100,0)</f>
        <v>-38.44994594594595</v>
      </c>
      <c r="AA22" s="350">
        <f>SUM(AA23:AA32)</f>
        <v>3700000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>
        <v>19954</v>
      </c>
      <c r="J25" s="59">
        <v>19954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19954</v>
      </c>
      <c r="X25" s="60"/>
      <c r="Y25" s="59">
        <v>19954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3700000</v>
      </c>
      <c r="F32" s="59">
        <v>3700000</v>
      </c>
      <c r="G32" s="59"/>
      <c r="H32" s="60">
        <v>311687</v>
      </c>
      <c r="I32" s="60">
        <v>237697</v>
      </c>
      <c r="J32" s="59">
        <v>549384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549384</v>
      </c>
      <c r="X32" s="60">
        <v>925000</v>
      </c>
      <c r="Y32" s="59">
        <v>-375616</v>
      </c>
      <c r="Z32" s="61">
        <v>-40.61</v>
      </c>
      <c r="AA32" s="62">
        <v>3700000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7035000</v>
      </c>
      <c r="F40" s="345">
        <f t="shared" si="9"/>
        <v>7035000</v>
      </c>
      <c r="G40" s="345">
        <f t="shared" si="9"/>
        <v>65760</v>
      </c>
      <c r="H40" s="343">
        <f t="shared" si="9"/>
        <v>194999</v>
      </c>
      <c r="I40" s="343">
        <f t="shared" si="9"/>
        <v>304148</v>
      </c>
      <c r="J40" s="345">
        <f t="shared" si="9"/>
        <v>564907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564907</v>
      </c>
      <c r="X40" s="343">
        <f t="shared" si="9"/>
        <v>1758750</v>
      </c>
      <c r="Y40" s="345">
        <f t="shared" si="9"/>
        <v>-1193843</v>
      </c>
      <c r="Z40" s="336">
        <f>+IF(X40&lt;&gt;0,+(Y40/X40)*100,0)</f>
        <v>-67.88019900497513</v>
      </c>
      <c r="AA40" s="350">
        <f>SUM(AA41:AA49)</f>
        <v>7035000</v>
      </c>
    </row>
    <row r="41" spans="1:27" ht="13.5">
      <c r="A41" s="361" t="s">
        <v>247</v>
      </c>
      <c r="B41" s="142"/>
      <c r="C41" s="362"/>
      <c r="D41" s="363"/>
      <c r="E41" s="362">
        <v>450000</v>
      </c>
      <c r="F41" s="364">
        <v>450000</v>
      </c>
      <c r="G41" s="364"/>
      <c r="H41" s="362">
        <v>161223</v>
      </c>
      <c r="I41" s="362"/>
      <c r="J41" s="364">
        <v>161223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161223</v>
      </c>
      <c r="X41" s="362">
        <v>112500</v>
      </c>
      <c r="Y41" s="364">
        <v>48723</v>
      </c>
      <c r="Z41" s="365">
        <v>43.31</v>
      </c>
      <c r="AA41" s="366">
        <v>450000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4000000</v>
      </c>
      <c r="F43" s="370">
        <v>4000000</v>
      </c>
      <c r="G43" s="370"/>
      <c r="H43" s="305">
        <v>9796</v>
      </c>
      <c r="I43" s="305">
        <v>107482</v>
      </c>
      <c r="J43" s="370">
        <v>117278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117278</v>
      </c>
      <c r="X43" s="305">
        <v>1000000</v>
      </c>
      <c r="Y43" s="370">
        <v>-882722</v>
      </c>
      <c r="Z43" s="371">
        <v>-88.27</v>
      </c>
      <c r="AA43" s="303">
        <v>4000000</v>
      </c>
    </row>
    <row r="44" spans="1:27" ht="13.5">
      <c r="A44" s="361" t="s">
        <v>250</v>
      </c>
      <c r="B44" s="136"/>
      <c r="C44" s="60"/>
      <c r="D44" s="368"/>
      <c r="E44" s="54">
        <v>1135000</v>
      </c>
      <c r="F44" s="53">
        <v>1135000</v>
      </c>
      <c r="G44" s="53">
        <v>64225</v>
      </c>
      <c r="H44" s="54">
        <v>23980</v>
      </c>
      <c r="I44" s="54">
        <v>57750</v>
      </c>
      <c r="J44" s="53">
        <v>145955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145955</v>
      </c>
      <c r="X44" s="54">
        <v>283750</v>
      </c>
      <c r="Y44" s="53">
        <v>-137795</v>
      </c>
      <c r="Z44" s="94">
        <v>-48.56</v>
      </c>
      <c r="AA44" s="95">
        <v>1135000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>
        <v>138916</v>
      </c>
      <c r="J48" s="53">
        <v>138916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138916</v>
      </c>
      <c r="X48" s="54"/>
      <c r="Y48" s="53">
        <v>138916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1450000</v>
      </c>
      <c r="F49" s="53">
        <v>1450000</v>
      </c>
      <c r="G49" s="53">
        <v>1535</v>
      </c>
      <c r="H49" s="54"/>
      <c r="I49" s="54"/>
      <c r="J49" s="53">
        <v>1535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1535</v>
      </c>
      <c r="X49" s="54">
        <v>362500</v>
      </c>
      <c r="Y49" s="53">
        <v>-360965</v>
      </c>
      <c r="Z49" s="94">
        <v>-99.58</v>
      </c>
      <c r="AA49" s="95">
        <v>1450000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2230000</v>
      </c>
      <c r="F57" s="345">
        <f t="shared" si="13"/>
        <v>2230000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557500</v>
      </c>
      <c r="Y57" s="345">
        <f t="shared" si="13"/>
        <v>-557500</v>
      </c>
      <c r="Z57" s="336">
        <f>+IF(X57&lt;&gt;0,+(Y57/X57)*100,0)</f>
        <v>-100</v>
      </c>
      <c r="AA57" s="350">
        <f t="shared" si="13"/>
        <v>2230000</v>
      </c>
    </row>
    <row r="58" spans="1:27" ht="13.5">
      <c r="A58" s="361" t="s">
        <v>216</v>
      </c>
      <c r="B58" s="136"/>
      <c r="C58" s="60"/>
      <c r="D58" s="340"/>
      <c r="E58" s="60">
        <v>2230000</v>
      </c>
      <c r="F58" s="59">
        <v>2230000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557500</v>
      </c>
      <c r="Y58" s="59">
        <v>-557500</v>
      </c>
      <c r="Z58" s="61">
        <v>-100</v>
      </c>
      <c r="AA58" s="62">
        <v>2230000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143531000</v>
      </c>
      <c r="F60" s="264">
        <f t="shared" si="14"/>
        <v>143531000</v>
      </c>
      <c r="G60" s="264">
        <f t="shared" si="14"/>
        <v>83655</v>
      </c>
      <c r="H60" s="219">
        <f t="shared" si="14"/>
        <v>3094540</v>
      </c>
      <c r="I60" s="219">
        <f t="shared" si="14"/>
        <v>23966201</v>
      </c>
      <c r="J60" s="264">
        <f t="shared" si="14"/>
        <v>27144396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27144396</v>
      </c>
      <c r="X60" s="219">
        <f t="shared" si="14"/>
        <v>35882750</v>
      </c>
      <c r="Y60" s="264">
        <f t="shared" si="14"/>
        <v>-8738354</v>
      </c>
      <c r="Z60" s="337">
        <f>+IF(X60&lt;&gt;0,+(Y60/X60)*100,0)</f>
        <v>-24.352520361455017</v>
      </c>
      <c r="AA60" s="232">
        <f>+AA57+AA54+AA51+AA40+AA37+AA34+AA22+AA5</f>
        <v>143531000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2013-11-05T07:59:59Z</dcterms:created>
  <dcterms:modified xsi:type="dcterms:W3CDTF">2013-11-05T08:00:03Z</dcterms:modified>
  <cp:category/>
  <cp:version/>
  <cp:contentType/>
  <cp:contentStatus/>
</cp:coreProperties>
</file>