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<sst xmlns="http://schemas.openxmlformats.org/spreadsheetml/2006/main" count="855" uniqueCount="302">
  <si>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Mbizana(EC443)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</si>
  <si>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</si>
  <si>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</si>
  <si>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</si>
  <si>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</si>
  <si>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</si>
  <si>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</si>
  <si>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</si>
  <si>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</si>
  <si>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</si>
  <si>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</si>
  <si>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</si>
  <si>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</si>
  <si>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</si>
  <si>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</si>
  <si>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</si>
  <si>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</si>
  <si>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</si>
  <si>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</si>
  <si>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</si>
  <si>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</si>
  <si>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</si>
  <si>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</si>
  <si>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</si>
  <si>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</si>
  <si>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</si>
  <si>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</si>
  <si>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</si>
  <si>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</si>
  <si>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</si>
  <si>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</si>
  <si>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</si>
  <si>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</si>
  <si>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</si>
  <si>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</si>
  <si>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</si>
  <si>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</si>
  <si>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</si>
  <si>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</si>
  <si>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</si>
  <si>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</si>
  <si>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</si>
  <si>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</si>
  <si>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</si>
  <si>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</si>
  <si>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</si>
  <si>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</si>
  <si>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</si>
  <si>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</si>
  <si>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</si>
  <si>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</si>
  <si>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</si>
  <si>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</si>
  <si>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</si>
  <si>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</si>
  <si>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</si>
  <si>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</si>
  <si>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</si>
  <si>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</si>
  <si>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</si>
  <si>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</si>
  <si>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</si>
  <si>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</si>
  <si>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</si>
  <si>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</si>
  <si>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</si>
  <si>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</si>
  <si>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</si>
  <si>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</si>
  <si>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</si>
  <si>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Mbizana(EC443)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</si>
  <si>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</si>
  <si>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</si>
  <si>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</si>
  <si>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</si>
  <si>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</si>
  <si>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</si>
  <si>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</si>
  <si>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</si>
  <si>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</si>
  <si>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</si>
  <si>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</si>
  <si>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</si>
  <si>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</si>
  <si>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</si>
  <si>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</si>
  <si>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</si>
  <si>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</si>
  <si>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</si>
  <si>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</si>
  <si>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</si>
  <si>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</si>
  <si>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</si>
  <si>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</si>
  <si>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</si>
  <si>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</si>
  <si>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</si>
  <si>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</si>
  <si>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</si>
  <si>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</si>
  <si>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Mbizana(EC443)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</si>
  <si>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</si>
  <si>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</si>
  <si>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</si>
  <si>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</si>
  <si>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</si>
  <si>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</si>
  <si>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</si>
  <si>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</si>
  <si>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</si>
  <si>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</si>
  <si>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</si>
  <si>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</si>
  <si>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</si>
  <si>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</si>
  <si>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</si>
  <si>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</si>
  <si>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</si>
  <si>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</si>
  <si>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</si>
  <si>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</si>
  <si>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</si>
  <si>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</si>
  <si>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</si>
  <si>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</si>
  <si>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</si>
  <si>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</si>
  <si>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</si>
  <si>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</si>
  <si>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Mbizana(EC443)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</si>
  <si>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</si>
  <si>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</si>
  <si>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</si>
  <si>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</si>
  <si>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</si>
  <si>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</si>
  <si>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</si>
  <si>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</si>
  <si>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</si>
  <si>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</si>
  <si>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Mbizana(EC443)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</si>
  <si>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</si>
  <si>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</si>
  <si>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</si>
  <si>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</si>
  <si>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</si>
  <si>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</si>
  <si>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</si>
  <si>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</si>
  <si>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</si>
  <si>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</si>
  <si>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</si>
  <si>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</si>
  <si>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</si>
  <si>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</si>
  <si>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</si>
  <si>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</si>
  <si>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</si>
  <si>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</si>
  <si>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</si>
  <si>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</si>
  <si>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</si>
  <si>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</si>
  <si>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</si>
  <si>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</si>
  <si>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</si>
  <si>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</si>
  <si>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</si>
  <si>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</si>
  <si>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</si>
  <si>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</si>
  <si>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</si>
  <si>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</si>
  <si>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</si>
  <si>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Mbizana(EC443)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</si>
  <si>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</si>
  <si>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</si>
  <si>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</si>
  <si>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</si>
  <si>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</si>
  <si>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</si>
  <si>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</si>
  <si>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</si>
  <si>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</si>
  <si>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</si>
  <si>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</si>
  <si>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</si>
  <si>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</si>
  <si>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</si>
  <si>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</si>
  <si>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</si>
  <si>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</si>
  <si>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</si>
  <si>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</si>
  <si>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</si>
  <si>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</si>
  <si>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</si>
  <si>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</si>
  <si>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</si>
  <si>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</si>
  <si>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</si>
  <si>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Mbizana(EC443)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</si>
  <si>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</si>
  <si>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</si>
  <si>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</si>
  <si>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</si>
  <si>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</si>
  <si>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</si>
  <si>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</si>
  <si>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</si>
  <si>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</si>
  <si>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</si>
  <si>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</si>
  <si>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</si>
  <si>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</si>
  <si>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</si>
  <si>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</si>
  <si>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</si>
  <si>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</si>
  <si>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</si>
  <si>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</si>
  <si>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</si>
  <si>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</si>
  <si>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</si>
  <si>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</si>
  <si>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</si>
  <si>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Mbizana(EC443)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</si>
  <si>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</si>
  <si>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</si>
  <si>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</si>
  <si>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</si>
  <si>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</si>
  <si>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</si>
  <si>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</si>
  <si>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</si>
  <si>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</si>
  <si>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</si>
  <si>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</si>
  <si>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</si>
  <si>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</si>
  <si>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</si>
  <si>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</si>
  <si>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</si>
  <si>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</si>
  <si>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</si>
  <si>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</si>
  <si>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</si>
  <si>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</si>
  <si>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</si>
  <si>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</si>
  <si>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</si>
  <si>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</si>
  <si>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</si>
  <si>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</si>
  <si>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</si>
  <si>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</si>
  <si>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</si>
  <si>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</si>
  <si>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</si>
  <si>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</si>
  <si>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</si>
  <si>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</si>
  <si>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Mbizana(EC443)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</si>
  <si>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</si>
  <si>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</si>
  <si>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Eastern Cape: Mbizana(EC443)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</si>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</sst>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12673801</v>
      </c>
      <c r="E5" s="60">
        <v>12673801</v>
      </c>
      <c r="F5" s="60">
        <v>82491</v>
      </c>
      <c r="G5" s="60">
        <v>739374</v>
      </c>
      <c r="H5" s="60">
        <v>673514</v>
      </c>
      <c r="I5" s="60">
        <v>1495379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1495379</v>
      </c>
      <c r="W5" s="60">
        <v>3168450</v>
      </c>
      <c r="X5" s="60">
        <v>-1673071</v>
      </c>
      <c r="Y5" s="61">
        <v>-52.8</v>
      </c>
      <c r="Z5" s="62">
        <v>12673801</v>
      </c>
    </row>
    <row r="6" spans="1:26" ht="13.5">
      <c r="A6" s="58" t="s">
        <v>32</v>
      </c>
      <c r="B6" s="19">
        <v>0</v>
      </c>
      <c r="C6" s="19">
        <v>0</v>
      </c>
      <c r="D6" s="59">
        <v>32111155</v>
      </c>
      <c r="E6" s="60">
        <v>32111155</v>
      </c>
      <c r="F6" s="60">
        <v>2230937</v>
      </c>
      <c r="G6" s="60">
        <v>889547</v>
      </c>
      <c r="H6" s="60">
        <v>1320446</v>
      </c>
      <c r="I6" s="60">
        <v>4440930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4440930</v>
      </c>
      <c r="W6" s="60">
        <v>8027789</v>
      </c>
      <c r="X6" s="60">
        <v>-3586859</v>
      </c>
      <c r="Y6" s="61">
        <v>-44.68</v>
      </c>
      <c r="Z6" s="62">
        <v>32111155</v>
      </c>
    </row>
    <row r="7" spans="1:26" ht="13.5">
      <c r="A7" s="58" t="s">
        <v>33</v>
      </c>
      <c r="B7" s="19">
        <v>0</v>
      </c>
      <c r="C7" s="19">
        <v>0</v>
      </c>
      <c r="D7" s="59">
        <v>4065487</v>
      </c>
      <c r="E7" s="60">
        <v>4065487</v>
      </c>
      <c r="F7" s="60">
        <v>354913</v>
      </c>
      <c r="G7" s="60">
        <v>449093</v>
      </c>
      <c r="H7" s="60">
        <v>499991</v>
      </c>
      <c r="I7" s="60">
        <v>1303997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1303997</v>
      </c>
      <c r="W7" s="60">
        <v>1016372</v>
      </c>
      <c r="X7" s="60">
        <v>287625</v>
      </c>
      <c r="Y7" s="61">
        <v>28.3</v>
      </c>
      <c r="Z7" s="62">
        <v>4065487</v>
      </c>
    </row>
    <row r="8" spans="1:26" ht="13.5">
      <c r="A8" s="58" t="s">
        <v>34</v>
      </c>
      <c r="B8" s="19">
        <v>0</v>
      </c>
      <c r="C8" s="19">
        <v>0</v>
      </c>
      <c r="D8" s="59">
        <v>113440356</v>
      </c>
      <c r="E8" s="60">
        <v>113440356</v>
      </c>
      <c r="F8" s="60">
        <v>59765002</v>
      </c>
      <c r="G8" s="60">
        <v>12299575</v>
      </c>
      <c r="H8" s="60">
        <v>11537351</v>
      </c>
      <c r="I8" s="60">
        <v>83601928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83601928</v>
      </c>
      <c r="W8" s="60">
        <v>28360089</v>
      </c>
      <c r="X8" s="60">
        <v>55241839</v>
      </c>
      <c r="Y8" s="61">
        <v>194.79</v>
      </c>
      <c r="Z8" s="62">
        <v>113440356</v>
      </c>
    </row>
    <row r="9" spans="1:26" ht="13.5">
      <c r="A9" s="58" t="s">
        <v>35</v>
      </c>
      <c r="B9" s="19">
        <v>0</v>
      </c>
      <c r="C9" s="19">
        <v>0</v>
      </c>
      <c r="D9" s="59">
        <v>22371541</v>
      </c>
      <c r="E9" s="60">
        <v>22371541</v>
      </c>
      <c r="F9" s="60">
        <v>397479</v>
      </c>
      <c r="G9" s="60">
        <v>4473090</v>
      </c>
      <c r="H9" s="60">
        <v>1303131</v>
      </c>
      <c r="I9" s="60">
        <v>6173700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6173700</v>
      </c>
      <c r="W9" s="60">
        <v>5592885</v>
      </c>
      <c r="X9" s="60">
        <v>580815</v>
      </c>
      <c r="Y9" s="61">
        <v>10.38</v>
      </c>
      <c r="Z9" s="62">
        <v>22371541</v>
      </c>
    </row>
    <row r="10" spans="1:26" ht="25.5">
      <c r="A10" s="63" t="s">
        <v>277</v>
      </c>
      <c r="B10" s="64">
        <f>SUM(B5:B9)</f>
        <v>0</v>
      </c>
      <c r="C10" s="64">
        <f>SUM(C5:C9)</f>
        <v>0</v>
      </c>
      <c r="D10" s="65">
        <f aca="true" t="shared" si="0" ref="D10:Z10">SUM(D5:D9)</f>
        <v>184662340</v>
      </c>
      <c r="E10" s="66">
        <f t="shared" si="0"/>
        <v>184662340</v>
      </c>
      <c r="F10" s="66">
        <f t="shared" si="0"/>
        <v>62830822</v>
      </c>
      <c r="G10" s="66">
        <f t="shared" si="0"/>
        <v>18850679</v>
      </c>
      <c r="H10" s="66">
        <f t="shared" si="0"/>
        <v>15334433</v>
      </c>
      <c r="I10" s="66">
        <f t="shared" si="0"/>
        <v>97015934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97015934</v>
      </c>
      <c r="W10" s="66">
        <f t="shared" si="0"/>
        <v>46165585</v>
      </c>
      <c r="X10" s="66">
        <f t="shared" si="0"/>
        <v>50850349</v>
      </c>
      <c r="Y10" s="67">
        <f>+IF(W10&lt;&gt;0,(X10/W10)*100,0)</f>
        <v>110.14774100663946</v>
      </c>
      <c r="Z10" s="68">
        <f t="shared" si="0"/>
        <v>184662340</v>
      </c>
    </row>
    <row r="11" spans="1:26" ht="13.5">
      <c r="A11" s="58" t="s">
        <v>37</v>
      </c>
      <c r="B11" s="19">
        <v>0</v>
      </c>
      <c r="C11" s="19">
        <v>0</v>
      </c>
      <c r="D11" s="59">
        <v>67735688</v>
      </c>
      <c r="E11" s="60">
        <v>67735688</v>
      </c>
      <c r="F11" s="60">
        <v>4145236</v>
      </c>
      <c r="G11" s="60">
        <v>8352395</v>
      </c>
      <c r="H11" s="60">
        <v>3559824</v>
      </c>
      <c r="I11" s="60">
        <v>16057455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16057455</v>
      </c>
      <c r="W11" s="60">
        <v>16933922</v>
      </c>
      <c r="X11" s="60">
        <v>-876467</v>
      </c>
      <c r="Y11" s="61">
        <v>-5.18</v>
      </c>
      <c r="Z11" s="62">
        <v>67735688</v>
      </c>
    </row>
    <row r="12" spans="1:26" ht="13.5">
      <c r="A12" s="58" t="s">
        <v>38</v>
      </c>
      <c r="B12" s="19">
        <v>0</v>
      </c>
      <c r="C12" s="19">
        <v>0</v>
      </c>
      <c r="D12" s="59">
        <v>15262206</v>
      </c>
      <c r="E12" s="60">
        <v>15262206</v>
      </c>
      <c r="F12" s="60">
        <v>1274522</v>
      </c>
      <c r="G12" s="60">
        <v>1310050</v>
      </c>
      <c r="H12" s="60">
        <v>1269523</v>
      </c>
      <c r="I12" s="60">
        <v>3854095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3854095</v>
      </c>
      <c r="W12" s="60">
        <v>3815552</v>
      </c>
      <c r="X12" s="60">
        <v>38543</v>
      </c>
      <c r="Y12" s="61">
        <v>1.01</v>
      </c>
      <c r="Z12" s="62">
        <v>15262206</v>
      </c>
    </row>
    <row r="13" spans="1:26" ht="13.5">
      <c r="A13" s="58" t="s">
        <v>278</v>
      </c>
      <c r="B13" s="19">
        <v>0</v>
      </c>
      <c r="C13" s="19">
        <v>0</v>
      </c>
      <c r="D13" s="59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0</v>
      </c>
      <c r="Y13" s="61">
        <v>0</v>
      </c>
      <c r="Z13" s="62">
        <v>0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0</v>
      </c>
      <c r="C15" s="19">
        <v>0</v>
      </c>
      <c r="D15" s="59">
        <v>24000000</v>
      </c>
      <c r="E15" s="60">
        <v>24000000</v>
      </c>
      <c r="F15" s="60">
        <v>2361846</v>
      </c>
      <c r="G15" s="60">
        <v>2200430</v>
      </c>
      <c r="H15" s="60">
        <v>0</v>
      </c>
      <c r="I15" s="60">
        <v>4562276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4562276</v>
      </c>
      <c r="W15" s="60">
        <v>6000000</v>
      </c>
      <c r="X15" s="60">
        <v>-1437724</v>
      </c>
      <c r="Y15" s="61">
        <v>-23.96</v>
      </c>
      <c r="Z15" s="62">
        <v>24000000</v>
      </c>
    </row>
    <row r="16" spans="1:26" ht="13.5">
      <c r="A16" s="69" t="s">
        <v>42</v>
      </c>
      <c r="B16" s="19">
        <v>0</v>
      </c>
      <c r="C16" s="19">
        <v>0</v>
      </c>
      <c r="D16" s="59">
        <v>4035962</v>
      </c>
      <c r="E16" s="60">
        <v>4035962</v>
      </c>
      <c r="F16" s="60">
        <v>0</v>
      </c>
      <c r="G16" s="60">
        <v>404389</v>
      </c>
      <c r="H16" s="60">
        <v>0</v>
      </c>
      <c r="I16" s="60">
        <v>404389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404389</v>
      </c>
      <c r="W16" s="60">
        <v>1008991</v>
      </c>
      <c r="X16" s="60">
        <v>-604602</v>
      </c>
      <c r="Y16" s="61">
        <v>-59.92</v>
      </c>
      <c r="Z16" s="62">
        <v>4035962</v>
      </c>
    </row>
    <row r="17" spans="1:26" ht="13.5">
      <c r="A17" s="58" t="s">
        <v>43</v>
      </c>
      <c r="B17" s="19">
        <v>0</v>
      </c>
      <c r="C17" s="19">
        <v>0</v>
      </c>
      <c r="D17" s="59">
        <v>64807426</v>
      </c>
      <c r="E17" s="60">
        <v>64807426</v>
      </c>
      <c r="F17" s="60">
        <v>2650967</v>
      </c>
      <c r="G17" s="60">
        <v>5338183</v>
      </c>
      <c r="H17" s="60">
        <v>7563022</v>
      </c>
      <c r="I17" s="60">
        <v>15552172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15552172</v>
      </c>
      <c r="W17" s="60">
        <v>16201857</v>
      </c>
      <c r="X17" s="60">
        <v>-649685</v>
      </c>
      <c r="Y17" s="61">
        <v>-4.01</v>
      </c>
      <c r="Z17" s="62">
        <v>64807426</v>
      </c>
    </row>
    <row r="18" spans="1:26" ht="13.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175841282</v>
      </c>
      <c r="E18" s="73">
        <f t="shared" si="1"/>
        <v>175841282</v>
      </c>
      <c r="F18" s="73">
        <f t="shared" si="1"/>
        <v>10432571</v>
      </c>
      <c r="G18" s="73">
        <f t="shared" si="1"/>
        <v>17605447</v>
      </c>
      <c r="H18" s="73">
        <f t="shared" si="1"/>
        <v>12392369</v>
      </c>
      <c r="I18" s="73">
        <f t="shared" si="1"/>
        <v>40430387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40430387</v>
      </c>
      <c r="W18" s="73">
        <f t="shared" si="1"/>
        <v>43960322</v>
      </c>
      <c r="X18" s="73">
        <f t="shared" si="1"/>
        <v>-3529935</v>
      </c>
      <c r="Y18" s="67">
        <f>+IF(W18&lt;&gt;0,(X18/W18)*100,0)</f>
        <v>-8.029820618693376</v>
      </c>
      <c r="Z18" s="74">
        <f t="shared" si="1"/>
        <v>175841282</v>
      </c>
    </row>
    <row r="19" spans="1:26" ht="13.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8821058</v>
      </c>
      <c r="E19" s="77">
        <f t="shared" si="2"/>
        <v>8821058</v>
      </c>
      <c r="F19" s="77">
        <f t="shared" si="2"/>
        <v>52398251</v>
      </c>
      <c r="G19" s="77">
        <f t="shared" si="2"/>
        <v>1245232</v>
      </c>
      <c r="H19" s="77">
        <f t="shared" si="2"/>
        <v>2942064</v>
      </c>
      <c r="I19" s="77">
        <f t="shared" si="2"/>
        <v>56585547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56585547</v>
      </c>
      <c r="W19" s="77">
        <f>IF(E10=E18,0,W10-W18)</f>
        <v>2205263</v>
      </c>
      <c r="X19" s="77">
        <f t="shared" si="2"/>
        <v>54380284</v>
      </c>
      <c r="Y19" s="78">
        <f>+IF(W19&lt;&gt;0,(X19/W19)*100,0)</f>
        <v>2465.931909255268</v>
      </c>
      <c r="Z19" s="79">
        <f t="shared" si="2"/>
        <v>8821058</v>
      </c>
    </row>
    <row r="20" spans="1:26" ht="13.5">
      <c r="A20" s="58" t="s">
        <v>46</v>
      </c>
      <c r="B20" s="19">
        <v>0</v>
      </c>
      <c r="C20" s="19">
        <v>0</v>
      </c>
      <c r="D20" s="59">
        <v>345878</v>
      </c>
      <c r="E20" s="60">
        <v>345878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86470</v>
      </c>
      <c r="X20" s="60">
        <v>-86470</v>
      </c>
      <c r="Y20" s="61">
        <v>-100</v>
      </c>
      <c r="Z20" s="62">
        <v>345878</v>
      </c>
    </row>
    <row r="21" spans="1:26" ht="13.5">
      <c r="A21" s="58" t="s">
        <v>279</v>
      </c>
      <c r="B21" s="80">
        <v>0</v>
      </c>
      <c r="C21" s="80">
        <v>0</v>
      </c>
      <c r="D21" s="81">
        <v>1552800</v>
      </c>
      <c r="E21" s="82">
        <v>1552800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388200</v>
      </c>
      <c r="X21" s="82">
        <v>-388200</v>
      </c>
      <c r="Y21" s="83">
        <v>-100</v>
      </c>
      <c r="Z21" s="84">
        <v>1552800</v>
      </c>
    </row>
    <row r="22" spans="1:26" ht="25.5">
      <c r="A22" s="85" t="s">
        <v>280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10719736</v>
      </c>
      <c r="E22" s="88">
        <f t="shared" si="3"/>
        <v>10719736</v>
      </c>
      <c r="F22" s="88">
        <f t="shared" si="3"/>
        <v>52398251</v>
      </c>
      <c r="G22" s="88">
        <f t="shared" si="3"/>
        <v>1245232</v>
      </c>
      <c r="H22" s="88">
        <f t="shared" si="3"/>
        <v>2942064</v>
      </c>
      <c r="I22" s="88">
        <f t="shared" si="3"/>
        <v>56585547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56585547</v>
      </c>
      <c r="W22" s="88">
        <f t="shared" si="3"/>
        <v>2679933</v>
      </c>
      <c r="X22" s="88">
        <f t="shared" si="3"/>
        <v>53905614</v>
      </c>
      <c r="Y22" s="89">
        <f>+IF(W22&lt;&gt;0,(X22/W22)*100,0)</f>
        <v>2011.4537938075318</v>
      </c>
      <c r="Z22" s="90">
        <f t="shared" si="3"/>
        <v>10719736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10719736</v>
      </c>
      <c r="E24" s="77">
        <f t="shared" si="4"/>
        <v>10719736</v>
      </c>
      <c r="F24" s="77">
        <f t="shared" si="4"/>
        <v>52398251</v>
      </c>
      <c r="G24" s="77">
        <f t="shared" si="4"/>
        <v>1245232</v>
      </c>
      <c r="H24" s="77">
        <f t="shared" si="4"/>
        <v>2942064</v>
      </c>
      <c r="I24" s="77">
        <f t="shared" si="4"/>
        <v>56585547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56585547</v>
      </c>
      <c r="W24" s="77">
        <f t="shared" si="4"/>
        <v>2679933</v>
      </c>
      <c r="X24" s="77">
        <f t="shared" si="4"/>
        <v>53905614</v>
      </c>
      <c r="Y24" s="78">
        <f>+IF(W24&lt;&gt;0,(X24/W24)*100,0)</f>
        <v>2011.4537938075318</v>
      </c>
      <c r="Z24" s="79">
        <f t="shared" si="4"/>
        <v>10719736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1897200</v>
      </c>
      <c r="E27" s="100">
        <v>1897200</v>
      </c>
      <c r="F27" s="100">
        <v>11297435</v>
      </c>
      <c r="G27" s="100">
        <v>8110035</v>
      </c>
      <c r="H27" s="100">
        <v>5774137</v>
      </c>
      <c r="I27" s="100">
        <v>25181607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25181607</v>
      </c>
      <c r="W27" s="100">
        <v>474300</v>
      </c>
      <c r="X27" s="100">
        <v>24707307</v>
      </c>
      <c r="Y27" s="101">
        <v>5209.22</v>
      </c>
      <c r="Z27" s="102">
        <v>1897200</v>
      </c>
    </row>
    <row r="28" spans="1:26" ht="13.5">
      <c r="A28" s="103" t="s">
        <v>46</v>
      </c>
      <c r="B28" s="19">
        <v>0</v>
      </c>
      <c r="C28" s="19">
        <v>0</v>
      </c>
      <c r="D28" s="59">
        <v>0</v>
      </c>
      <c r="E28" s="60">
        <v>0</v>
      </c>
      <c r="F28" s="60">
        <v>11297435</v>
      </c>
      <c r="G28" s="60">
        <v>8107499</v>
      </c>
      <c r="H28" s="60">
        <v>5759244</v>
      </c>
      <c r="I28" s="60">
        <v>25164178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25164178</v>
      </c>
      <c r="W28" s="60">
        <v>0</v>
      </c>
      <c r="X28" s="60">
        <v>25164178</v>
      </c>
      <c r="Y28" s="61">
        <v>0</v>
      </c>
      <c r="Z28" s="62">
        <v>0</v>
      </c>
    </row>
    <row r="29" spans="1:26" ht="13.5">
      <c r="A29" s="58" t="s">
        <v>282</v>
      </c>
      <c r="B29" s="19">
        <v>0</v>
      </c>
      <c r="C29" s="19">
        <v>0</v>
      </c>
      <c r="D29" s="59">
        <v>1897200</v>
      </c>
      <c r="E29" s="60">
        <v>1897200</v>
      </c>
      <c r="F29" s="60">
        <v>0</v>
      </c>
      <c r="G29" s="60">
        <v>2536</v>
      </c>
      <c r="H29" s="60">
        <v>14893</v>
      </c>
      <c r="I29" s="60">
        <v>17429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17429</v>
      </c>
      <c r="W29" s="60">
        <v>474300</v>
      </c>
      <c r="X29" s="60">
        <v>-456871</v>
      </c>
      <c r="Y29" s="61">
        <v>-96.33</v>
      </c>
      <c r="Z29" s="62">
        <v>1897200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1897200</v>
      </c>
      <c r="E32" s="100">
        <f t="shared" si="5"/>
        <v>1897200</v>
      </c>
      <c r="F32" s="100">
        <f t="shared" si="5"/>
        <v>11297435</v>
      </c>
      <c r="G32" s="100">
        <f t="shared" si="5"/>
        <v>8110035</v>
      </c>
      <c r="H32" s="100">
        <f t="shared" si="5"/>
        <v>5774137</v>
      </c>
      <c r="I32" s="100">
        <f t="shared" si="5"/>
        <v>25181607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25181607</v>
      </c>
      <c r="W32" s="100">
        <f t="shared" si="5"/>
        <v>474300</v>
      </c>
      <c r="X32" s="100">
        <f t="shared" si="5"/>
        <v>24707307</v>
      </c>
      <c r="Y32" s="101">
        <f>+IF(W32&lt;&gt;0,(X32/W32)*100,0)</f>
        <v>5209.215053763441</v>
      </c>
      <c r="Z32" s="102">
        <f t="shared" si="5"/>
        <v>1897200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0</v>
      </c>
      <c r="C35" s="19">
        <v>0</v>
      </c>
      <c r="D35" s="59">
        <v>0</v>
      </c>
      <c r="E35" s="60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1">
        <v>0</v>
      </c>
      <c r="Z35" s="62">
        <v>0</v>
      </c>
    </row>
    <row r="36" spans="1:26" ht="13.5">
      <c r="A36" s="58" t="s">
        <v>57</v>
      </c>
      <c r="B36" s="19">
        <v>0</v>
      </c>
      <c r="C36" s="19">
        <v>0</v>
      </c>
      <c r="D36" s="59">
        <v>0</v>
      </c>
      <c r="E36" s="60">
        <v>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0</v>
      </c>
      <c r="X36" s="60">
        <v>0</v>
      </c>
      <c r="Y36" s="61">
        <v>0</v>
      </c>
      <c r="Z36" s="62">
        <v>0</v>
      </c>
    </row>
    <row r="37" spans="1:26" ht="13.5">
      <c r="A37" s="58" t="s">
        <v>58</v>
      </c>
      <c r="B37" s="19">
        <v>0</v>
      </c>
      <c r="C37" s="19">
        <v>0</v>
      </c>
      <c r="D37" s="59">
        <v>0</v>
      </c>
      <c r="E37" s="60">
        <v>0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0</v>
      </c>
      <c r="X37" s="60">
        <v>0</v>
      </c>
      <c r="Y37" s="61">
        <v>0</v>
      </c>
      <c r="Z37" s="62">
        <v>0</v>
      </c>
    </row>
    <row r="38" spans="1:26" ht="13.5">
      <c r="A38" s="58" t="s">
        <v>59</v>
      </c>
      <c r="B38" s="19">
        <v>0</v>
      </c>
      <c r="C38" s="19">
        <v>0</v>
      </c>
      <c r="D38" s="59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0</v>
      </c>
      <c r="X38" s="60">
        <v>0</v>
      </c>
      <c r="Y38" s="61">
        <v>0</v>
      </c>
      <c r="Z38" s="62">
        <v>0</v>
      </c>
    </row>
    <row r="39" spans="1:26" ht="13.5">
      <c r="A39" s="58" t="s">
        <v>60</v>
      </c>
      <c r="B39" s="19">
        <v>0</v>
      </c>
      <c r="C39" s="19">
        <v>0</v>
      </c>
      <c r="D39" s="59">
        <v>0</v>
      </c>
      <c r="E39" s="60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0</v>
      </c>
      <c r="Y39" s="61">
        <v>0</v>
      </c>
      <c r="Z39" s="62">
        <v>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0</v>
      </c>
      <c r="C42" s="19">
        <v>0</v>
      </c>
      <c r="D42" s="59">
        <v>68827471</v>
      </c>
      <c r="E42" s="60">
        <v>68827471</v>
      </c>
      <c r="F42" s="60">
        <v>74455741</v>
      </c>
      <c r="G42" s="60">
        <v>-14367613</v>
      </c>
      <c r="H42" s="60">
        <v>-8618149</v>
      </c>
      <c r="I42" s="60">
        <v>51469979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51469979</v>
      </c>
      <c r="W42" s="60">
        <v>34945534</v>
      </c>
      <c r="X42" s="60">
        <v>16524445</v>
      </c>
      <c r="Y42" s="61">
        <v>47.29</v>
      </c>
      <c r="Z42" s="62">
        <v>68827471</v>
      </c>
    </row>
    <row r="43" spans="1:26" ht="13.5">
      <c r="A43" s="58" t="s">
        <v>63</v>
      </c>
      <c r="B43" s="19">
        <v>0</v>
      </c>
      <c r="C43" s="19">
        <v>0</v>
      </c>
      <c r="D43" s="59">
        <v>-79880760</v>
      </c>
      <c r="E43" s="60">
        <v>-79880760</v>
      </c>
      <c r="F43" s="60">
        <v>-11146535</v>
      </c>
      <c r="G43" s="60">
        <v>-7880036</v>
      </c>
      <c r="H43" s="60">
        <v>-5948729</v>
      </c>
      <c r="I43" s="60">
        <v>-24975300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-24975300</v>
      </c>
      <c r="W43" s="60">
        <v>-19970190</v>
      </c>
      <c r="X43" s="60">
        <v>-5005110</v>
      </c>
      <c r="Y43" s="61">
        <v>25.06</v>
      </c>
      <c r="Z43" s="62">
        <v>-79880760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0</v>
      </c>
      <c r="C45" s="22">
        <v>0</v>
      </c>
      <c r="D45" s="99">
        <v>110871597</v>
      </c>
      <c r="E45" s="100">
        <v>110871597</v>
      </c>
      <c r="F45" s="100">
        <v>186057021</v>
      </c>
      <c r="G45" s="100">
        <v>163809372</v>
      </c>
      <c r="H45" s="100">
        <v>149242494</v>
      </c>
      <c r="I45" s="100">
        <v>149242494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149242494</v>
      </c>
      <c r="W45" s="100">
        <v>136900230</v>
      </c>
      <c r="X45" s="100">
        <v>12342264</v>
      </c>
      <c r="Y45" s="101">
        <v>9.02</v>
      </c>
      <c r="Z45" s="102">
        <v>110871597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1187875</v>
      </c>
      <c r="C51" s="52">
        <v>0</v>
      </c>
      <c r="D51" s="129">
        <v>2609831</v>
      </c>
      <c r="E51" s="54">
        <v>83210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28965</v>
      </c>
      <c r="W51" s="54">
        <v>0</v>
      </c>
      <c r="X51" s="54">
        <v>0</v>
      </c>
      <c r="Y51" s="54">
        <v>0</v>
      </c>
      <c r="Z51" s="130">
        <v>3909881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83.34802392720263</v>
      </c>
      <c r="E58" s="7">
        <f t="shared" si="6"/>
        <v>83.34802392720263</v>
      </c>
      <c r="F58" s="7">
        <f t="shared" si="6"/>
        <v>149.4249658947674</v>
      </c>
      <c r="G58" s="7">
        <f t="shared" si="6"/>
        <v>97.95545784223192</v>
      </c>
      <c r="H58" s="7">
        <f t="shared" si="6"/>
        <v>100</v>
      </c>
      <c r="I58" s="7">
        <f t="shared" si="6"/>
        <v>118.58684247904294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118.58684247904294</v>
      </c>
      <c r="W58" s="7">
        <f t="shared" si="6"/>
        <v>83.34802392720263</v>
      </c>
      <c r="X58" s="7">
        <f t="shared" si="6"/>
        <v>0</v>
      </c>
      <c r="Y58" s="7">
        <f t="shared" si="6"/>
        <v>0</v>
      </c>
      <c r="Z58" s="8">
        <f t="shared" si="6"/>
        <v>83.34802392720263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68.00103615324242</v>
      </c>
      <c r="E59" s="10">
        <f t="shared" si="7"/>
        <v>68.00103615324242</v>
      </c>
      <c r="F59" s="10">
        <f t="shared" si="7"/>
        <v>2772.61034537101</v>
      </c>
      <c r="G59" s="10">
        <f t="shared" si="7"/>
        <v>100</v>
      </c>
      <c r="H59" s="10">
        <f t="shared" si="7"/>
        <v>100</v>
      </c>
      <c r="I59" s="10">
        <f t="shared" si="7"/>
        <v>247.43172132282183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247.43172132282183</v>
      </c>
      <c r="W59" s="10">
        <f t="shared" si="7"/>
        <v>68.00104151872367</v>
      </c>
      <c r="X59" s="10">
        <f t="shared" si="7"/>
        <v>0</v>
      </c>
      <c r="Y59" s="10">
        <f t="shared" si="7"/>
        <v>0</v>
      </c>
      <c r="Z59" s="11">
        <f t="shared" si="7"/>
        <v>68.00103615324242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89.64361450094212</v>
      </c>
      <c r="E60" s="13">
        <f t="shared" si="7"/>
        <v>89.64361450094212</v>
      </c>
      <c r="F60" s="13">
        <f t="shared" si="7"/>
        <v>52.4302120588793</v>
      </c>
      <c r="G60" s="13">
        <f t="shared" si="7"/>
        <v>98.49676295912414</v>
      </c>
      <c r="H60" s="13">
        <f t="shared" si="7"/>
        <v>100</v>
      </c>
      <c r="I60" s="13">
        <f t="shared" si="7"/>
        <v>75.80182529335072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75.80182529335072</v>
      </c>
      <c r="W60" s="13">
        <f t="shared" si="7"/>
        <v>89.64361170927636</v>
      </c>
      <c r="X60" s="13">
        <f t="shared" si="7"/>
        <v>0</v>
      </c>
      <c r="Y60" s="13">
        <f t="shared" si="7"/>
        <v>0</v>
      </c>
      <c r="Z60" s="14">
        <f t="shared" si="7"/>
        <v>89.64361450094212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89.62090521567563</v>
      </c>
      <c r="E61" s="13">
        <f t="shared" si="7"/>
        <v>89.62090521567563</v>
      </c>
      <c r="F61" s="13">
        <f t="shared" si="7"/>
        <v>48.11160920451736</v>
      </c>
      <c r="G61" s="13">
        <f t="shared" si="7"/>
        <v>100</v>
      </c>
      <c r="H61" s="13">
        <f t="shared" si="7"/>
        <v>100</v>
      </c>
      <c r="I61" s="13">
        <f t="shared" si="7"/>
        <v>73.33579277059683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73.33579277059683</v>
      </c>
      <c r="W61" s="13">
        <f t="shared" si="7"/>
        <v>89.62090234232478</v>
      </c>
      <c r="X61" s="13">
        <f t="shared" si="7"/>
        <v>0</v>
      </c>
      <c r="Y61" s="13">
        <f t="shared" si="7"/>
        <v>0</v>
      </c>
      <c r="Z61" s="14">
        <f t="shared" si="7"/>
        <v>89.62090521567563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90.41286914515582</v>
      </c>
      <c r="E64" s="13">
        <f t="shared" si="7"/>
        <v>90.41286914515582</v>
      </c>
      <c r="F64" s="13">
        <f t="shared" si="7"/>
        <v>0</v>
      </c>
      <c r="G64" s="13">
        <f t="shared" si="7"/>
        <v>100</v>
      </c>
      <c r="H64" s="13">
        <f t="shared" si="7"/>
        <v>100</v>
      </c>
      <c r="I64" s="13">
        <f t="shared" si="7"/>
        <v>65.91772448724362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65.91772448724362</v>
      </c>
      <c r="W64" s="13">
        <f t="shared" si="7"/>
        <v>90.41286914515582</v>
      </c>
      <c r="X64" s="13">
        <f t="shared" si="7"/>
        <v>0</v>
      </c>
      <c r="Y64" s="13">
        <f t="shared" si="7"/>
        <v>0</v>
      </c>
      <c r="Z64" s="14">
        <f t="shared" si="7"/>
        <v>90.41286914515582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382.10439724798084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382.10439724798084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100</v>
      </c>
      <c r="I66" s="16">
        <f t="shared" si="7"/>
        <v>40.144138843947644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40.144138843947644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/>
      <c r="C67" s="24"/>
      <c r="D67" s="25">
        <v>44876788</v>
      </c>
      <c r="E67" s="26">
        <v>44876788</v>
      </c>
      <c r="F67" s="26">
        <v>2313428</v>
      </c>
      <c r="G67" s="26">
        <v>1649269</v>
      </c>
      <c r="H67" s="26">
        <v>2007607</v>
      </c>
      <c r="I67" s="26">
        <v>5970304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5970304</v>
      </c>
      <c r="W67" s="26">
        <v>11219197</v>
      </c>
      <c r="X67" s="26"/>
      <c r="Y67" s="25"/>
      <c r="Z67" s="27">
        <v>44876788</v>
      </c>
    </row>
    <row r="68" spans="1:26" ht="13.5" hidden="1">
      <c r="A68" s="37" t="s">
        <v>31</v>
      </c>
      <c r="B68" s="19"/>
      <c r="C68" s="19"/>
      <c r="D68" s="20">
        <v>12673801</v>
      </c>
      <c r="E68" s="21">
        <v>12673801</v>
      </c>
      <c r="F68" s="21">
        <v>82491</v>
      </c>
      <c r="G68" s="21">
        <v>739374</v>
      </c>
      <c r="H68" s="21">
        <v>673514</v>
      </c>
      <c r="I68" s="21">
        <v>1495379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1495379</v>
      </c>
      <c r="W68" s="21">
        <v>3168450</v>
      </c>
      <c r="X68" s="21"/>
      <c r="Y68" s="20"/>
      <c r="Z68" s="23">
        <v>12673801</v>
      </c>
    </row>
    <row r="69" spans="1:26" ht="13.5" hidden="1">
      <c r="A69" s="38" t="s">
        <v>32</v>
      </c>
      <c r="B69" s="19"/>
      <c r="C69" s="19"/>
      <c r="D69" s="20">
        <v>32111155</v>
      </c>
      <c r="E69" s="21">
        <v>32111155</v>
      </c>
      <c r="F69" s="21">
        <v>2230937</v>
      </c>
      <c r="G69" s="21">
        <v>889547</v>
      </c>
      <c r="H69" s="21">
        <v>1320446</v>
      </c>
      <c r="I69" s="21">
        <v>4440930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4440930</v>
      </c>
      <c r="W69" s="21">
        <v>8027789</v>
      </c>
      <c r="X69" s="21"/>
      <c r="Y69" s="20"/>
      <c r="Z69" s="23">
        <v>32111155</v>
      </c>
    </row>
    <row r="70" spans="1:26" ht="13.5" hidden="1">
      <c r="A70" s="39" t="s">
        <v>103</v>
      </c>
      <c r="B70" s="19"/>
      <c r="C70" s="19"/>
      <c r="D70" s="20">
        <v>31190379</v>
      </c>
      <c r="E70" s="21">
        <v>31190379</v>
      </c>
      <c r="F70" s="21">
        <v>2143730</v>
      </c>
      <c r="G70" s="21">
        <v>794717</v>
      </c>
      <c r="H70" s="21">
        <v>1233239</v>
      </c>
      <c r="I70" s="21">
        <v>4171686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>
        <v>4171686</v>
      </c>
      <c r="W70" s="21">
        <v>7797595</v>
      </c>
      <c r="X70" s="21"/>
      <c r="Y70" s="20"/>
      <c r="Z70" s="23">
        <v>31190379</v>
      </c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>
        <v>920776</v>
      </c>
      <c r="E73" s="21">
        <v>920776</v>
      </c>
      <c r="F73" s="21">
        <v>87207</v>
      </c>
      <c r="G73" s="21">
        <v>81458</v>
      </c>
      <c r="H73" s="21">
        <v>87207</v>
      </c>
      <c r="I73" s="21">
        <v>255872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255872</v>
      </c>
      <c r="W73" s="21">
        <v>230194</v>
      </c>
      <c r="X73" s="21"/>
      <c r="Y73" s="20"/>
      <c r="Z73" s="23">
        <v>920776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>
        <v>13372</v>
      </c>
      <c r="H74" s="21"/>
      <c r="I74" s="21">
        <v>13372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13372</v>
      </c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>
        <v>91832</v>
      </c>
      <c r="E75" s="30">
        <v>91832</v>
      </c>
      <c r="F75" s="30"/>
      <c r="G75" s="30">
        <v>20348</v>
      </c>
      <c r="H75" s="30">
        <v>13647</v>
      </c>
      <c r="I75" s="30">
        <v>33995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33995</v>
      </c>
      <c r="W75" s="30">
        <v>22958</v>
      </c>
      <c r="X75" s="30"/>
      <c r="Y75" s="29"/>
      <c r="Z75" s="31">
        <v>91832</v>
      </c>
    </row>
    <row r="76" spans="1:26" ht="13.5" hidden="1">
      <c r="A76" s="42" t="s">
        <v>286</v>
      </c>
      <c r="B76" s="32"/>
      <c r="C76" s="32"/>
      <c r="D76" s="33">
        <v>37403916</v>
      </c>
      <c r="E76" s="34">
        <v>37403916</v>
      </c>
      <c r="F76" s="34">
        <v>3456839</v>
      </c>
      <c r="G76" s="34">
        <v>1615549</v>
      </c>
      <c r="H76" s="34">
        <v>2007607</v>
      </c>
      <c r="I76" s="34">
        <v>7079995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7079995</v>
      </c>
      <c r="W76" s="34">
        <v>9350979</v>
      </c>
      <c r="X76" s="34"/>
      <c r="Y76" s="33"/>
      <c r="Z76" s="35">
        <v>37403916</v>
      </c>
    </row>
    <row r="77" spans="1:26" ht="13.5" hidden="1">
      <c r="A77" s="37" t="s">
        <v>31</v>
      </c>
      <c r="B77" s="19"/>
      <c r="C77" s="19"/>
      <c r="D77" s="20">
        <v>8618316</v>
      </c>
      <c r="E77" s="21">
        <v>8618316</v>
      </c>
      <c r="F77" s="21">
        <v>2287154</v>
      </c>
      <c r="G77" s="21">
        <v>739374</v>
      </c>
      <c r="H77" s="21">
        <v>673514</v>
      </c>
      <c r="I77" s="21">
        <v>3700042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3700042</v>
      </c>
      <c r="W77" s="21">
        <v>2154579</v>
      </c>
      <c r="X77" s="21"/>
      <c r="Y77" s="20"/>
      <c r="Z77" s="23">
        <v>8618316</v>
      </c>
    </row>
    <row r="78" spans="1:26" ht="13.5" hidden="1">
      <c r="A78" s="38" t="s">
        <v>32</v>
      </c>
      <c r="B78" s="19"/>
      <c r="C78" s="19"/>
      <c r="D78" s="20">
        <v>28785600</v>
      </c>
      <c r="E78" s="21">
        <v>28785600</v>
      </c>
      <c r="F78" s="21">
        <v>1169685</v>
      </c>
      <c r="G78" s="21">
        <v>876175</v>
      </c>
      <c r="H78" s="21">
        <v>1320446</v>
      </c>
      <c r="I78" s="21">
        <v>3366306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3366306</v>
      </c>
      <c r="W78" s="21">
        <v>7196400</v>
      </c>
      <c r="X78" s="21"/>
      <c r="Y78" s="20"/>
      <c r="Z78" s="23">
        <v>28785600</v>
      </c>
    </row>
    <row r="79" spans="1:26" ht="13.5" hidden="1">
      <c r="A79" s="39" t="s">
        <v>103</v>
      </c>
      <c r="B79" s="19"/>
      <c r="C79" s="19"/>
      <c r="D79" s="20">
        <v>27953100</v>
      </c>
      <c r="E79" s="21">
        <v>27953100</v>
      </c>
      <c r="F79" s="21">
        <v>1031383</v>
      </c>
      <c r="G79" s="21">
        <v>794717</v>
      </c>
      <c r="H79" s="21">
        <v>1233239</v>
      </c>
      <c r="I79" s="21">
        <v>3059339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>
        <v>3059339</v>
      </c>
      <c r="W79" s="21">
        <v>6988275</v>
      </c>
      <c r="X79" s="21"/>
      <c r="Y79" s="20"/>
      <c r="Z79" s="23">
        <v>27953100</v>
      </c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>
        <v>87207</v>
      </c>
      <c r="G81" s="21"/>
      <c r="H81" s="21"/>
      <c r="I81" s="21">
        <v>87207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>
        <v>87207</v>
      </c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>
        <v>832500</v>
      </c>
      <c r="E82" s="21">
        <v>832500</v>
      </c>
      <c r="F82" s="21"/>
      <c r="G82" s="21">
        <v>81458</v>
      </c>
      <c r="H82" s="21">
        <v>87207</v>
      </c>
      <c r="I82" s="21">
        <v>168665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168665</v>
      </c>
      <c r="W82" s="21">
        <v>208125</v>
      </c>
      <c r="X82" s="21"/>
      <c r="Y82" s="20"/>
      <c r="Z82" s="23">
        <v>832500</v>
      </c>
    </row>
    <row r="83" spans="1:26" ht="13.5" hidden="1">
      <c r="A83" s="39" t="s">
        <v>107</v>
      </c>
      <c r="B83" s="19"/>
      <c r="C83" s="19"/>
      <c r="D83" s="20"/>
      <c r="E83" s="21"/>
      <c r="F83" s="21">
        <v>51095</v>
      </c>
      <c r="G83" s="21"/>
      <c r="H83" s="21"/>
      <c r="I83" s="21">
        <v>51095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>
        <v>51095</v>
      </c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>
        <v>13647</v>
      </c>
      <c r="I84" s="30">
        <v>13647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>
        <v>13647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96806412</v>
      </c>
      <c r="F5" s="100">
        <f t="shared" si="0"/>
        <v>96806412</v>
      </c>
      <c r="G5" s="100">
        <f t="shared" si="0"/>
        <v>57632398</v>
      </c>
      <c r="H5" s="100">
        <f t="shared" si="0"/>
        <v>11745438</v>
      </c>
      <c r="I5" s="100">
        <f t="shared" si="0"/>
        <v>10505005</v>
      </c>
      <c r="J5" s="100">
        <f t="shared" si="0"/>
        <v>79882841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79882841</v>
      </c>
      <c r="X5" s="100">
        <f t="shared" si="0"/>
        <v>24201604</v>
      </c>
      <c r="Y5" s="100">
        <f t="shared" si="0"/>
        <v>55681237</v>
      </c>
      <c r="Z5" s="137">
        <f>+IF(X5&lt;&gt;0,+(Y5/X5)*100,0)</f>
        <v>230.0725067644277</v>
      </c>
      <c r="AA5" s="153">
        <f>SUM(AA6:AA8)</f>
        <v>96806412</v>
      </c>
    </row>
    <row r="6" spans="1:27" ht="13.5">
      <c r="A6" s="138" t="s">
        <v>75</v>
      </c>
      <c r="B6" s="136"/>
      <c r="C6" s="155"/>
      <c r="D6" s="155"/>
      <c r="E6" s="156">
        <v>48719780</v>
      </c>
      <c r="F6" s="60">
        <v>48719780</v>
      </c>
      <c r="G6" s="60">
        <v>3139568</v>
      </c>
      <c r="H6" s="60">
        <v>7449220</v>
      </c>
      <c r="I6" s="60">
        <v>7335610</v>
      </c>
      <c r="J6" s="60">
        <v>17924398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17924398</v>
      </c>
      <c r="X6" s="60">
        <v>12179945</v>
      </c>
      <c r="Y6" s="60">
        <v>5744453</v>
      </c>
      <c r="Z6" s="140">
        <v>47.16</v>
      </c>
      <c r="AA6" s="155">
        <v>48719780</v>
      </c>
    </row>
    <row r="7" spans="1:27" ht="13.5">
      <c r="A7" s="138" t="s">
        <v>76</v>
      </c>
      <c r="B7" s="136"/>
      <c r="C7" s="157"/>
      <c r="D7" s="157"/>
      <c r="E7" s="158">
        <v>20207850</v>
      </c>
      <c r="F7" s="159">
        <v>20207850</v>
      </c>
      <c r="G7" s="159">
        <v>53038043</v>
      </c>
      <c r="H7" s="159">
        <v>2103123</v>
      </c>
      <c r="I7" s="159">
        <v>2340761</v>
      </c>
      <c r="J7" s="159">
        <v>57481927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57481927</v>
      </c>
      <c r="X7" s="159">
        <v>5051963</v>
      </c>
      <c r="Y7" s="159">
        <v>52429964</v>
      </c>
      <c r="Z7" s="141">
        <v>1037.81</v>
      </c>
      <c r="AA7" s="157">
        <v>20207850</v>
      </c>
    </row>
    <row r="8" spans="1:27" ht="13.5">
      <c r="A8" s="138" t="s">
        <v>77</v>
      </c>
      <c r="B8" s="136"/>
      <c r="C8" s="155"/>
      <c r="D8" s="155"/>
      <c r="E8" s="156">
        <v>27878782</v>
      </c>
      <c r="F8" s="60">
        <v>27878782</v>
      </c>
      <c r="G8" s="60">
        <v>1454787</v>
      </c>
      <c r="H8" s="60">
        <v>2193095</v>
      </c>
      <c r="I8" s="60">
        <v>828634</v>
      </c>
      <c r="J8" s="60">
        <v>4476516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4476516</v>
      </c>
      <c r="X8" s="60">
        <v>6969696</v>
      </c>
      <c r="Y8" s="60">
        <v>-2493180</v>
      </c>
      <c r="Z8" s="140">
        <v>-35.77</v>
      </c>
      <c r="AA8" s="155">
        <v>27878782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17930615</v>
      </c>
      <c r="F9" s="100">
        <f t="shared" si="1"/>
        <v>17930615</v>
      </c>
      <c r="G9" s="100">
        <f t="shared" si="1"/>
        <v>693411</v>
      </c>
      <c r="H9" s="100">
        <f t="shared" si="1"/>
        <v>918525</v>
      </c>
      <c r="I9" s="100">
        <f t="shared" si="1"/>
        <v>1010926</v>
      </c>
      <c r="J9" s="100">
        <f t="shared" si="1"/>
        <v>2622862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2622862</v>
      </c>
      <c r="X9" s="100">
        <f t="shared" si="1"/>
        <v>4482654</v>
      </c>
      <c r="Y9" s="100">
        <f t="shared" si="1"/>
        <v>-1859792</v>
      </c>
      <c r="Z9" s="137">
        <f>+IF(X9&lt;&gt;0,+(Y9/X9)*100,0)</f>
        <v>-41.48863597324264</v>
      </c>
      <c r="AA9" s="153">
        <f>SUM(AA10:AA14)</f>
        <v>17930615</v>
      </c>
    </row>
    <row r="10" spans="1:27" ht="13.5">
      <c r="A10" s="138" t="s">
        <v>79</v>
      </c>
      <c r="B10" s="136"/>
      <c r="C10" s="155"/>
      <c r="D10" s="155"/>
      <c r="E10" s="156">
        <v>17930615</v>
      </c>
      <c r="F10" s="60">
        <v>17930615</v>
      </c>
      <c r="G10" s="60">
        <v>693411</v>
      </c>
      <c r="H10" s="60">
        <v>918525</v>
      </c>
      <c r="I10" s="60">
        <v>1010926</v>
      </c>
      <c r="J10" s="60">
        <v>2622862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2622862</v>
      </c>
      <c r="X10" s="60">
        <v>4482654</v>
      </c>
      <c r="Y10" s="60">
        <v>-1859792</v>
      </c>
      <c r="Z10" s="140">
        <v>-41.49</v>
      </c>
      <c r="AA10" s="155">
        <v>17930615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29725183</v>
      </c>
      <c r="F15" s="100">
        <f t="shared" si="2"/>
        <v>29725183</v>
      </c>
      <c r="G15" s="100">
        <f t="shared" si="2"/>
        <v>921032</v>
      </c>
      <c r="H15" s="100">
        <f t="shared" si="2"/>
        <v>3244673</v>
      </c>
      <c r="I15" s="100">
        <f t="shared" si="2"/>
        <v>2007446</v>
      </c>
      <c r="J15" s="100">
        <f t="shared" si="2"/>
        <v>6173151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6173151</v>
      </c>
      <c r="X15" s="100">
        <f t="shared" si="2"/>
        <v>7431296</v>
      </c>
      <c r="Y15" s="100">
        <f t="shared" si="2"/>
        <v>-1258145</v>
      </c>
      <c r="Z15" s="137">
        <f>+IF(X15&lt;&gt;0,+(Y15/X15)*100,0)</f>
        <v>-16.93035777339511</v>
      </c>
      <c r="AA15" s="153">
        <f>SUM(AA16:AA18)</f>
        <v>29725183</v>
      </c>
    </row>
    <row r="16" spans="1:27" ht="13.5">
      <c r="A16" s="138" t="s">
        <v>85</v>
      </c>
      <c r="B16" s="136"/>
      <c r="C16" s="155"/>
      <c r="D16" s="155"/>
      <c r="E16" s="156">
        <v>29725183</v>
      </c>
      <c r="F16" s="60">
        <v>29725183</v>
      </c>
      <c r="G16" s="60">
        <v>181532</v>
      </c>
      <c r="H16" s="60">
        <v>3244673</v>
      </c>
      <c r="I16" s="60">
        <v>300058</v>
      </c>
      <c r="J16" s="60">
        <v>3726263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3726263</v>
      </c>
      <c r="X16" s="60">
        <v>7431296</v>
      </c>
      <c r="Y16" s="60">
        <v>-3705033</v>
      </c>
      <c r="Z16" s="140">
        <v>-49.86</v>
      </c>
      <c r="AA16" s="155">
        <v>29725183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>
        <v>739500</v>
      </c>
      <c r="H17" s="60"/>
      <c r="I17" s="60">
        <v>1707388</v>
      </c>
      <c r="J17" s="60">
        <v>2446888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2446888</v>
      </c>
      <c r="X17" s="60"/>
      <c r="Y17" s="60">
        <v>2446888</v>
      </c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42098808</v>
      </c>
      <c r="F19" s="100">
        <f t="shared" si="3"/>
        <v>42098808</v>
      </c>
      <c r="G19" s="100">
        <f t="shared" si="3"/>
        <v>3583981</v>
      </c>
      <c r="H19" s="100">
        <f t="shared" si="3"/>
        <v>2942043</v>
      </c>
      <c r="I19" s="100">
        <f t="shared" si="3"/>
        <v>1811056</v>
      </c>
      <c r="J19" s="100">
        <f t="shared" si="3"/>
        <v>8337080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8337080</v>
      </c>
      <c r="X19" s="100">
        <f t="shared" si="3"/>
        <v>10524702</v>
      </c>
      <c r="Y19" s="100">
        <f t="shared" si="3"/>
        <v>-2187622</v>
      </c>
      <c r="Z19" s="137">
        <f>+IF(X19&lt;&gt;0,+(Y19/X19)*100,0)</f>
        <v>-20.785595639667516</v>
      </c>
      <c r="AA19" s="153">
        <f>SUM(AA20:AA23)</f>
        <v>42098808</v>
      </c>
    </row>
    <row r="20" spans="1:27" ht="13.5">
      <c r="A20" s="138" t="s">
        <v>89</v>
      </c>
      <c r="B20" s="136"/>
      <c r="C20" s="155"/>
      <c r="D20" s="155"/>
      <c r="E20" s="156">
        <v>32173547</v>
      </c>
      <c r="F20" s="60">
        <v>32173547</v>
      </c>
      <c r="G20" s="60">
        <v>2443153</v>
      </c>
      <c r="H20" s="60">
        <v>2364861</v>
      </c>
      <c r="I20" s="60">
        <v>1261241</v>
      </c>
      <c r="J20" s="60">
        <v>6069255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6069255</v>
      </c>
      <c r="X20" s="60">
        <v>8043387</v>
      </c>
      <c r="Y20" s="60">
        <v>-1974132</v>
      </c>
      <c r="Z20" s="140">
        <v>-24.54</v>
      </c>
      <c r="AA20" s="155">
        <v>32173547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>
        <v>570414</v>
      </c>
      <c r="H22" s="159"/>
      <c r="I22" s="159"/>
      <c r="J22" s="159">
        <v>570414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570414</v>
      </c>
      <c r="X22" s="159"/>
      <c r="Y22" s="159">
        <v>570414</v>
      </c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>
        <v>9925261</v>
      </c>
      <c r="F23" s="60">
        <v>9925261</v>
      </c>
      <c r="G23" s="60">
        <v>570414</v>
      </c>
      <c r="H23" s="60">
        <v>577182</v>
      </c>
      <c r="I23" s="60">
        <v>549815</v>
      </c>
      <c r="J23" s="60">
        <v>1697411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1697411</v>
      </c>
      <c r="X23" s="60">
        <v>2481315</v>
      </c>
      <c r="Y23" s="60">
        <v>-783904</v>
      </c>
      <c r="Z23" s="140">
        <v>-31.59</v>
      </c>
      <c r="AA23" s="155">
        <v>9925261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186561018</v>
      </c>
      <c r="F25" s="73">
        <f t="shared" si="4"/>
        <v>186561018</v>
      </c>
      <c r="G25" s="73">
        <f t="shared" si="4"/>
        <v>62830822</v>
      </c>
      <c r="H25" s="73">
        <f t="shared" si="4"/>
        <v>18850679</v>
      </c>
      <c r="I25" s="73">
        <f t="shared" si="4"/>
        <v>15334433</v>
      </c>
      <c r="J25" s="73">
        <f t="shared" si="4"/>
        <v>97015934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97015934</v>
      </c>
      <c r="X25" s="73">
        <f t="shared" si="4"/>
        <v>46640256</v>
      </c>
      <c r="Y25" s="73">
        <f t="shared" si="4"/>
        <v>50375678</v>
      </c>
      <c r="Z25" s="170">
        <f>+IF(X25&lt;&gt;0,+(Y25/X25)*100,0)</f>
        <v>108.00900835535722</v>
      </c>
      <c r="AA25" s="168">
        <f>+AA5+AA9+AA15+AA19+AA24</f>
        <v>186561018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93475444</v>
      </c>
      <c r="F28" s="100">
        <f t="shared" si="5"/>
        <v>93475444</v>
      </c>
      <c r="G28" s="100">
        <f t="shared" si="5"/>
        <v>5234141</v>
      </c>
      <c r="H28" s="100">
        <f t="shared" si="5"/>
        <v>10500206</v>
      </c>
      <c r="I28" s="100">
        <f t="shared" si="5"/>
        <v>8661735</v>
      </c>
      <c r="J28" s="100">
        <f t="shared" si="5"/>
        <v>24396082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24396082</v>
      </c>
      <c r="X28" s="100">
        <f t="shared" si="5"/>
        <v>23368862</v>
      </c>
      <c r="Y28" s="100">
        <f t="shared" si="5"/>
        <v>1027220</v>
      </c>
      <c r="Z28" s="137">
        <f>+IF(X28&lt;&gt;0,+(Y28/X28)*100,0)</f>
        <v>4.3956783175834575</v>
      </c>
      <c r="AA28" s="153">
        <f>SUM(AA29:AA31)</f>
        <v>93475444</v>
      </c>
    </row>
    <row r="29" spans="1:27" ht="13.5">
      <c r="A29" s="138" t="s">
        <v>75</v>
      </c>
      <c r="B29" s="136"/>
      <c r="C29" s="155"/>
      <c r="D29" s="155"/>
      <c r="E29" s="156">
        <v>48719780</v>
      </c>
      <c r="F29" s="60">
        <v>48719780</v>
      </c>
      <c r="G29" s="60">
        <v>3139568</v>
      </c>
      <c r="H29" s="60">
        <v>7449220</v>
      </c>
      <c r="I29" s="60">
        <v>7335610</v>
      </c>
      <c r="J29" s="60">
        <v>17924398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17924398</v>
      </c>
      <c r="X29" s="60">
        <v>12179945</v>
      </c>
      <c r="Y29" s="60">
        <v>5744453</v>
      </c>
      <c r="Z29" s="140">
        <v>47.16</v>
      </c>
      <c r="AA29" s="155">
        <v>48719780</v>
      </c>
    </row>
    <row r="30" spans="1:27" ht="13.5">
      <c r="A30" s="138" t="s">
        <v>76</v>
      </c>
      <c r="B30" s="136"/>
      <c r="C30" s="157"/>
      <c r="D30" s="157"/>
      <c r="E30" s="158">
        <v>20207850</v>
      </c>
      <c r="F30" s="159">
        <v>20207850</v>
      </c>
      <c r="G30" s="159">
        <v>639786</v>
      </c>
      <c r="H30" s="159">
        <v>857891</v>
      </c>
      <c r="I30" s="159">
        <v>497491</v>
      </c>
      <c r="J30" s="159">
        <v>1995168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1995168</v>
      </c>
      <c r="X30" s="159">
        <v>5051963</v>
      </c>
      <c r="Y30" s="159">
        <v>-3056795</v>
      </c>
      <c r="Z30" s="141">
        <v>-60.51</v>
      </c>
      <c r="AA30" s="157">
        <v>20207850</v>
      </c>
    </row>
    <row r="31" spans="1:27" ht="13.5">
      <c r="A31" s="138" t="s">
        <v>77</v>
      </c>
      <c r="B31" s="136"/>
      <c r="C31" s="155"/>
      <c r="D31" s="155"/>
      <c r="E31" s="156">
        <v>24547814</v>
      </c>
      <c r="F31" s="60">
        <v>24547814</v>
      </c>
      <c r="G31" s="60">
        <v>1454787</v>
      </c>
      <c r="H31" s="60">
        <v>2193095</v>
      </c>
      <c r="I31" s="60">
        <v>828634</v>
      </c>
      <c r="J31" s="60">
        <v>4476516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4476516</v>
      </c>
      <c r="X31" s="60">
        <v>6136954</v>
      </c>
      <c r="Y31" s="60">
        <v>-1660438</v>
      </c>
      <c r="Z31" s="140">
        <v>-27.06</v>
      </c>
      <c r="AA31" s="155">
        <v>24547814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14825015</v>
      </c>
      <c r="F32" s="100">
        <f t="shared" si="6"/>
        <v>14825015</v>
      </c>
      <c r="G32" s="100">
        <f t="shared" si="6"/>
        <v>693411</v>
      </c>
      <c r="H32" s="100">
        <f t="shared" si="6"/>
        <v>918525</v>
      </c>
      <c r="I32" s="100">
        <f t="shared" si="6"/>
        <v>1010926</v>
      </c>
      <c r="J32" s="100">
        <f t="shared" si="6"/>
        <v>2622862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2622862</v>
      </c>
      <c r="X32" s="100">
        <f t="shared" si="6"/>
        <v>3706254</v>
      </c>
      <c r="Y32" s="100">
        <f t="shared" si="6"/>
        <v>-1083392</v>
      </c>
      <c r="Z32" s="137">
        <f>+IF(X32&lt;&gt;0,+(Y32/X32)*100,0)</f>
        <v>-29.23145580416237</v>
      </c>
      <c r="AA32" s="153">
        <f>SUM(AA33:AA37)</f>
        <v>14825015</v>
      </c>
    </row>
    <row r="33" spans="1:27" ht="13.5">
      <c r="A33" s="138" t="s">
        <v>79</v>
      </c>
      <c r="B33" s="136"/>
      <c r="C33" s="155"/>
      <c r="D33" s="155"/>
      <c r="E33" s="156">
        <v>14825015</v>
      </c>
      <c r="F33" s="60">
        <v>14825015</v>
      </c>
      <c r="G33" s="60">
        <v>693411</v>
      </c>
      <c r="H33" s="60">
        <v>918525</v>
      </c>
      <c r="I33" s="60">
        <v>1010926</v>
      </c>
      <c r="J33" s="60">
        <v>2622862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2622862</v>
      </c>
      <c r="X33" s="60">
        <v>3706254</v>
      </c>
      <c r="Y33" s="60">
        <v>-1083392</v>
      </c>
      <c r="Z33" s="140">
        <v>-29.23</v>
      </c>
      <c r="AA33" s="155">
        <v>14825015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29725183</v>
      </c>
      <c r="F38" s="100">
        <f t="shared" si="7"/>
        <v>29725183</v>
      </c>
      <c r="G38" s="100">
        <f t="shared" si="7"/>
        <v>921038</v>
      </c>
      <c r="H38" s="100">
        <f t="shared" si="7"/>
        <v>3244673</v>
      </c>
      <c r="I38" s="100">
        <f t="shared" si="7"/>
        <v>2007446</v>
      </c>
      <c r="J38" s="100">
        <f t="shared" si="7"/>
        <v>6173157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6173157</v>
      </c>
      <c r="X38" s="100">
        <f t="shared" si="7"/>
        <v>7431296</v>
      </c>
      <c r="Y38" s="100">
        <f t="shared" si="7"/>
        <v>-1258139</v>
      </c>
      <c r="Z38" s="137">
        <f>+IF(X38&lt;&gt;0,+(Y38/X38)*100,0)</f>
        <v>-16.93027703377715</v>
      </c>
      <c r="AA38" s="153">
        <f>SUM(AA39:AA41)</f>
        <v>29725183</v>
      </c>
    </row>
    <row r="39" spans="1:27" ht="13.5">
      <c r="A39" s="138" t="s">
        <v>85</v>
      </c>
      <c r="B39" s="136"/>
      <c r="C39" s="155"/>
      <c r="D39" s="155"/>
      <c r="E39" s="156">
        <v>29725183</v>
      </c>
      <c r="F39" s="60">
        <v>29725183</v>
      </c>
      <c r="G39" s="60">
        <v>181538</v>
      </c>
      <c r="H39" s="60">
        <v>3244673</v>
      </c>
      <c r="I39" s="60">
        <v>300058</v>
      </c>
      <c r="J39" s="60">
        <v>3726269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3726269</v>
      </c>
      <c r="X39" s="60">
        <v>7431296</v>
      </c>
      <c r="Y39" s="60">
        <v>-3705027</v>
      </c>
      <c r="Z39" s="140">
        <v>-49.86</v>
      </c>
      <c r="AA39" s="155">
        <v>29725183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>
        <v>739500</v>
      </c>
      <c r="H40" s="60"/>
      <c r="I40" s="60">
        <v>1707388</v>
      </c>
      <c r="J40" s="60">
        <v>2446888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2446888</v>
      </c>
      <c r="X40" s="60"/>
      <c r="Y40" s="60">
        <v>2446888</v>
      </c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37815640</v>
      </c>
      <c r="F42" s="100">
        <f t="shared" si="8"/>
        <v>37815640</v>
      </c>
      <c r="G42" s="100">
        <f t="shared" si="8"/>
        <v>3583981</v>
      </c>
      <c r="H42" s="100">
        <f t="shared" si="8"/>
        <v>2942043</v>
      </c>
      <c r="I42" s="100">
        <f t="shared" si="8"/>
        <v>712262</v>
      </c>
      <c r="J42" s="100">
        <f t="shared" si="8"/>
        <v>7238286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7238286</v>
      </c>
      <c r="X42" s="100">
        <f t="shared" si="8"/>
        <v>9453910</v>
      </c>
      <c r="Y42" s="100">
        <f t="shared" si="8"/>
        <v>-2215624</v>
      </c>
      <c r="Z42" s="137">
        <f>+IF(X42&lt;&gt;0,+(Y42/X42)*100,0)</f>
        <v>-23.43605978901851</v>
      </c>
      <c r="AA42" s="153">
        <f>SUM(AA43:AA46)</f>
        <v>37815640</v>
      </c>
    </row>
    <row r="43" spans="1:27" ht="13.5">
      <c r="A43" s="138" t="s">
        <v>89</v>
      </c>
      <c r="B43" s="136"/>
      <c r="C43" s="155"/>
      <c r="D43" s="155"/>
      <c r="E43" s="156">
        <v>27890379</v>
      </c>
      <c r="F43" s="60">
        <v>27890379</v>
      </c>
      <c r="G43" s="60">
        <v>2443153</v>
      </c>
      <c r="H43" s="60">
        <v>2364861</v>
      </c>
      <c r="I43" s="60">
        <v>162447</v>
      </c>
      <c r="J43" s="60">
        <v>4970461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>
        <v>4970461</v>
      </c>
      <c r="X43" s="60">
        <v>6972595</v>
      </c>
      <c r="Y43" s="60">
        <v>-2002134</v>
      </c>
      <c r="Z43" s="140">
        <v>-28.71</v>
      </c>
      <c r="AA43" s="155">
        <v>27890379</v>
      </c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>
        <v>570414</v>
      </c>
      <c r="H45" s="159"/>
      <c r="I45" s="159"/>
      <c r="J45" s="159">
        <v>570414</v>
      </c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>
        <v>570414</v>
      </c>
      <c r="X45" s="159"/>
      <c r="Y45" s="159">
        <v>570414</v>
      </c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>
        <v>9925261</v>
      </c>
      <c r="F46" s="60">
        <v>9925261</v>
      </c>
      <c r="G46" s="60">
        <v>570414</v>
      </c>
      <c r="H46" s="60">
        <v>577182</v>
      </c>
      <c r="I46" s="60">
        <v>549815</v>
      </c>
      <c r="J46" s="60">
        <v>1697411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1697411</v>
      </c>
      <c r="X46" s="60">
        <v>2481315</v>
      </c>
      <c r="Y46" s="60">
        <v>-783904</v>
      </c>
      <c r="Z46" s="140">
        <v>-31.59</v>
      </c>
      <c r="AA46" s="155">
        <v>9925261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175841282</v>
      </c>
      <c r="F48" s="73">
        <f t="shared" si="9"/>
        <v>175841282</v>
      </c>
      <c r="G48" s="73">
        <f t="shared" si="9"/>
        <v>10432571</v>
      </c>
      <c r="H48" s="73">
        <f t="shared" si="9"/>
        <v>17605447</v>
      </c>
      <c r="I48" s="73">
        <f t="shared" si="9"/>
        <v>12392369</v>
      </c>
      <c r="J48" s="73">
        <f t="shared" si="9"/>
        <v>40430387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40430387</v>
      </c>
      <c r="X48" s="73">
        <f t="shared" si="9"/>
        <v>43960322</v>
      </c>
      <c r="Y48" s="73">
        <f t="shared" si="9"/>
        <v>-3529935</v>
      </c>
      <c r="Z48" s="170">
        <f>+IF(X48&lt;&gt;0,+(Y48/X48)*100,0)</f>
        <v>-8.029820618693376</v>
      </c>
      <c r="AA48" s="168">
        <f>+AA28+AA32+AA38+AA42+AA47</f>
        <v>175841282</v>
      </c>
    </row>
    <row r="49" spans="1:27" ht="13.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10719736</v>
      </c>
      <c r="F49" s="173">
        <f t="shared" si="10"/>
        <v>10719736</v>
      </c>
      <c r="G49" s="173">
        <f t="shared" si="10"/>
        <v>52398251</v>
      </c>
      <c r="H49" s="173">
        <f t="shared" si="10"/>
        <v>1245232</v>
      </c>
      <c r="I49" s="173">
        <f t="shared" si="10"/>
        <v>2942064</v>
      </c>
      <c r="J49" s="173">
        <f t="shared" si="10"/>
        <v>56585547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56585547</v>
      </c>
      <c r="X49" s="173">
        <f>IF(F25=F48,0,X25-X48)</f>
        <v>2679934</v>
      </c>
      <c r="Y49" s="173">
        <f t="shared" si="10"/>
        <v>53905613</v>
      </c>
      <c r="Z49" s="174">
        <f>+IF(X49&lt;&gt;0,+(Y49/X49)*100,0)</f>
        <v>2011.4530059322356</v>
      </c>
      <c r="AA49" s="171">
        <f>+AA25-AA48</f>
        <v>10719736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12673801</v>
      </c>
      <c r="F5" s="60">
        <v>12673801</v>
      </c>
      <c r="G5" s="60">
        <v>82491</v>
      </c>
      <c r="H5" s="60">
        <v>739374</v>
      </c>
      <c r="I5" s="60">
        <v>673514</v>
      </c>
      <c r="J5" s="60">
        <v>1495379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1495379</v>
      </c>
      <c r="X5" s="60">
        <v>3168450</v>
      </c>
      <c r="Y5" s="60">
        <v>-1673071</v>
      </c>
      <c r="Z5" s="140">
        <v>-52.8</v>
      </c>
      <c r="AA5" s="155">
        <v>12673801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31190379</v>
      </c>
      <c r="F7" s="60">
        <v>31190379</v>
      </c>
      <c r="G7" s="60">
        <v>2143730</v>
      </c>
      <c r="H7" s="60">
        <v>794717</v>
      </c>
      <c r="I7" s="60">
        <v>1233239</v>
      </c>
      <c r="J7" s="60">
        <v>4171686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4171686</v>
      </c>
      <c r="X7" s="60">
        <v>7797595</v>
      </c>
      <c r="Y7" s="60">
        <v>-3625909</v>
      </c>
      <c r="Z7" s="140">
        <v>-46.5</v>
      </c>
      <c r="AA7" s="155">
        <v>31190379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920776</v>
      </c>
      <c r="F10" s="54">
        <v>920776</v>
      </c>
      <c r="G10" s="54">
        <v>87207</v>
      </c>
      <c r="H10" s="54">
        <v>81458</v>
      </c>
      <c r="I10" s="54">
        <v>87207</v>
      </c>
      <c r="J10" s="54">
        <v>255872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255872</v>
      </c>
      <c r="X10" s="54">
        <v>230194</v>
      </c>
      <c r="Y10" s="54">
        <v>25678</v>
      </c>
      <c r="Z10" s="184">
        <v>11.15</v>
      </c>
      <c r="AA10" s="130">
        <v>920776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13372</v>
      </c>
      <c r="I11" s="60">
        <v>0</v>
      </c>
      <c r="J11" s="60">
        <v>13372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13372</v>
      </c>
      <c r="X11" s="60">
        <v>0</v>
      </c>
      <c r="Y11" s="60">
        <v>13372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0</v>
      </c>
      <c r="F12" s="60">
        <v>0</v>
      </c>
      <c r="G12" s="60">
        <v>85024</v>
      </c>
      <c r="H12" s="60">
        <v>3314</v>
      </c>
      <c r="I12" s="60">
        <v>2010</v>
      </c>
      <c r="J12" s="60">
        <v>90348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90348</v>
      </c>
      <c r="X12" s="60">
        <v>0</v>
      </c>
      <c r="Y12" s="60">
        <v>90348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0</v>
      </c>
      <c r="D13" s="155">
        <v>0</v>
      </c>
      <c r="E13" s="156">
        <v>4065487</v>
      </c>
      <c r="F13" s="60">
        <v>4065487</v>
      </c>
      <c r="G13" s="60">
        <v>354913</v>
      </c>
      <c r="H13" s="60">
        <v>449093</v>
      </c>
      <c r="I13" s="60">
        <v>499991</v>
      </c>
      <c r="J13" s="60">
        <v>1303997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1303997</v>
      </c>
      <c r="X13" s="60">
        <v>1016372</v>
      </c>
      <c r="Y13" s="60">
        <v>287625</v>
      </c>
      <c r="Z13" s="140">
        <v>28.3</v>
      </c>
      <c r="AA13" s="155">
        <v>4065487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91832</v>
      </c>
      <c r="F14" s="60">
        <v>91832</v>
      </c>
      <c r="G14" s="60">
        <v>0</v>
      </c>
      <c r="H14" s="60">
        <v>20348</v>
      </c>
      <c r="I14" s="60">
        <v>13647</v>
      </c>
      <c r="J14" s="60">
        <v>33995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33995</v>
      </c>
      <c r="X14" s="60">
        <v>22958</v>
      </c>
      <c r="Y14" s="60">
        <v>11037</v>
      </c>
      <c r="Z14" s="140">
        <v>48.07</v>
      </c>
      <c r="AA14" s="155">
        <v>91832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300000</v>
      </c>
      <c r="F16" s="60">
        <v>300000</v>
      </c>
      <c r="G16" s="60">
        <v>6550</v>
      </c>
      <c r="H16" s="60">
        <v>6750</v>
      </c>
      <c r="I16" s="60">
        <v>20800</v>
      </c>
      <c r="J16" s="60">
        <v>34100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34100</v>
      </c>
      <c r="X16" s="60">
        <v>75000</v>
      </c>
      <c r="Y16" s="60">
        <v>-40900</v>
      </c>
      <c r="Z16" s="140">
        <v>-54.53</v>
      </c>
      <c r="AA16" s="155">
        <v>300000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1161600</v>
      </c>
      <c r="F17" s="60">
        <v>1161600</v>
      </c>
      <c r="G17" s="60">
        <v>123425</v>
      </c>
      <c r="H17" s="60">
        <v>114589</v>
      </c>
      <c r="I17" s="60">
        <v>17519</v>
      </c>
      <c r="J17" s="60">
        <v>255533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255533</v>
      </c>
      <c r="X17" s="60">
        <v>290400</v>
      </c>
      <c r="Y17" s="60">
        <v>-34867</v>
      </c>
      <c r="Z17" s="140">
        <v>-12.01</v>
      </c>
      <c r="AA17" s="155">
        <v>1161600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583029</v>
      </c>
      <c r="F18" s="60">
        <v>583029</v>
      </c>
      <c r="G18" s="60">
        <v>77182</v>
      </c>
      <c r="H18" s="60">
        <v>43483</v>
      </c>
      <c r="I18" s="60">
        <v>73725</v>
      </c>
      <c r="J18" s="60">
        <v>194390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194390</v>
      </c>
      <c r="X18" s="60">
        <v>145757</v>
      </c>
      <c r="Y18" s="60">
        <v>48633</v>
      </c>
      <c r="Z18" s="140">
        <v>33.37</v>
      </c>
      <c r="AA18" s="155">
        <v>583029</v>
      </c>
    </row>
    <row r="19" spans="1:27" ht="13.5">
      <c r="A19" s="181" t="s">
        <v>34</v>
      </c>
      <c r="B19" s="185"/>
      <c r="C19" s="155">
        <v>0</v>
      </c>
      <c r="D19" s="155">
        <v>0</v>
      </c>
      <c r="E19" s="156">
        <v>113440356</v>
      </c>
      <c r="F19" s="60">
        <v>113440356</v>
      </c>
      <c r="G19" s="60">
        <v>59765002</v>
      </c>
      <c r="H19" s="60">
        <v>12299575</v>
      </c>
      <c r="I19" s="60">
        <v>11537351</v>
      </c>
      <c r="J19" s="60">
        <v>83601928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83601928</v>
      </c>
      <c r="X19" s="60">
        <v>28360089</v>
      </c>
      <c r="Y19" s="60">
        <v>55241839</v>
      </c>
      <c r="Z19" s="140">
        <v>194.79</v>
      </c>
      <c r="AA19" s="155">
        <v>113440356</v>
      </c>
    </row>
    <row r="20" spans="1:27" ht="13.5">
      <c r="A20" s="181" t="s">
        <v>35</v>
      </c>
      <c r="B20" s="185"/>
      <c r="C20" s="155">
        <v>0</v>
      </c>
      <c r="D20" s="155">
        <v>0</v>
      </c>
      <c r="E20" s="156">
        <v>20235080</v>
      </c>
      <c r="F20" s="54">
        <v>20235080</v>
      </c>
      <c r="G20" s="54">
        <v>105298</v>
      </c>
      <c r="H20" s="54">
        <v>4284606</v>
      </c>
      <c r="I20" s="54">
        <v>1175430</v>
      </c>
      <c r="J20" s="54">
        <v>5565334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5565334</v>
      </c>
      <c r="X20" s="54">
        <v>5058770</v>
      </c>
      <c r="Y20" s="54">
        <v>506564</v>
      </c>
      <c r="Z20" s="184">
        <v>10.01</v>
      </c>
      <c r="AA20" s="130">
        <v>20235080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184662340</v>
      </c>
      <c r="F22" s="190">
        <f t="shared" si="0"/>
        <v>184662340</v>
      </c>
      <c r="G22" s="190">
        <f t="shared" si="0"/>
        <v>62830822</v>
      </c>
      <c r="H22" s="190">
        <f t="shared" si="0"/>
        <v>18850679</v>
      </c>
      <c r="I22" s="190">
        <f t="shared" si="0"/>
        <v>15334433</v>
      </c>
      <c r="J22" s="190">
        <f t="shared" si="0"/>
        <v>97015934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97015934</v>
      </c>
      <c r="X22" s="190">
        <f t="shared" si="0"/>
        <v>46165585</v>
      </c>
      <c r="Y22" s="190">
        <f t="shared" si="0"/>
        <v>50850349</v>
      </c>
      <c r="Z22" s="191">
        <f>+IF(X22&lt;&gt;0,+(Y22/X22)*100,0)</f>
        <v>110.14774100663946</v>
      </c>
      <c r="AA22" s="188">
        <f>SUM(AA5:AA21)</f>
        <v>184662340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0</v>
      </c>
      <c r="D25" s="155">
        <v>0</v>
      </c>
      <c r="E25" s="156">
        <v>67735688</v>
      </c>
      <c r="F25" s="60">
        <v>67735688</v>
      </c>
      <c r="G25" s="60">
        <v>4145236</v>
      </c>
      <c r="H25" s="60">
        <v>8352395</v>
      </c>
      <c r="I25" s="60">
        <v>3559824</v>
      </c>
      <c r="J25" s="60">
        <v>16057455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16057455</v>
      </c>
      <c r="X25" s="60">
        <v>16933922</v>
      </c>
      <c r="Y25" s="60">
        <v>-876467</v>
      </c>
      <c r="Z25" s="140">
        <v>-5.18</v>
      </c>
      <c r="AA25" s="155">
        <v>67735688</v>
      </c>
    </row>
    <row r="26" spans="1:27" ht="13.5">
      <c r="A26" s="183" t="s">
        <v>38</v>
      </c>
      <c r="B26" s="182"/>
      <c r="C26" s="155">
        <v>0</v>
      </c>
      <c r="D26" s="155">
        <v>0</v>
      </c>
      <c r="E26" s="156">
        <v>15262206</v>
      </c>
      <c r="F26" s="60">
        <v>15262206</v>
      </c>
      <c r="G26" s="60">
        <v>1274522</v>
      </c>
      <c r="H26" s="60">
        <v>1310050</v>
      </c>
      <c r="I26" s="60">
        <v>1269523</v>
      </c>
      <c r="J26" s="60">
        <v>3854095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3854095</v>
      </c>
      <c r="X26" s="60">
        <v>3815552</v>
      </c>
      <c r="Y26" s="60">
        <v>38543</v>
      </c>
      <c r="Z26" s="140">
        <v>1.01</v>
      </c>
      <c r="AA26" s="155">
        <v>15262206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0</v>
      </c>
      <c r="D28" s="155">
        <v>0</v>
      </c>
      <c r="E28" s="156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  <c r="Y28" s="60">
        <v>0</v>
      </c>
      <c r="Z28" s="140">
        <v>0</v>
      </c>
      <c r="AA28" s="155">
        <v>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24000000</v>
      </c>
      <c r="F30" s="60">
        <v>24000000</v>
      </c>
      <c r="G30" s="60">
        <v>2361846</v>
      </c>
      <c r="H30" s="60">
        <v>2200430</v>
      </c>
      <c r="I30" s="60">
        <v>0</v>
      </c>
      <c r="J30" s="60">
        <v>4562276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4562276</v>
      </c>
      <c r="X30" s="60">
        <v>6000000</v>
      </c>
      <c r="Y30" s="60">
        <v>-1437724</v>
      </c>
      <c r="Z30" s="140">
        <v>-23.96</v>
      </c>
      <c r="AA30" s="155">
        <v>24000000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580736</v>
      </c>
      <c r="F32" s="60">
        <v>580736</v>
      </c>
      <c r="G32" s="60">
        <v>0</v>
      </c>
      <c r="H32" s="60">
        <v>2235972</v>
      </c>
      <c r="I32" s="60">
        <v>0</v>
      </c>
      <c r="J32" s="60">
        <v>2235972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2235972</v>
      </c>
      <c r="X32" s="60">
        <v>145184</v>
      </c>
      <c r="Y32" s="60">
        <v>2090788</v>
      </c>
      <c r="Z32" s="140">
        <v>1440.1</v>
      </c>
      <c r="AA32" s="155">
        <v>580736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4035962</v>
      </c>
      <c r="F33" s="60">
        <v>4035962</v>
      </c>
      <c r="G33" s="60">
        <v>0</v>
      </c>
      <c r="H33" s="60">
        <v>404389</v>
      </c>
      <c r="I33" s="60">
        <v>0</v>
      </c>
      <c r="J33" s="60">
        <v>404389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404389</v>
      </c>
      <c r="X33" s="60">
        <v>1008991</v>
      </c>
      <c r="Y33" s="60">
        <v>-604602</v>
      </c>
      <c r="Z33" s="140">
        <v>-59.92</v>
      </c>
      <c r="AA33" s="155">
        <v>4035962</v>
      </c>
    </row>
    <row r="34" spans="1:27" ht="13.5">
      <c r="A34" s="183" t="s">
        <v>43</v>
      </c>
      <c r="B34" s="182"/>
      <c r="C34" s="155">
        <v>0</v>
      </c>
      <c r="D34" s="155">
        <v>0</v>
      </c>
      <c r="E34" s="156">
        <v>64226690</v>
      </c>
      <c r="F34" s="60">
        <v>64226690</v>
      </c>
      <c r="G34" s="60">
        <v>2650967</v>
      </c>
      <c r="H34" s="60">
        <v>3102211</v>
      </c>
      <c r="I34" s="60">
        <v>7563022</v>
      </c>
      <c r="J34" s="60">
        <v>13316200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13316200</v>
      </c>
      <c r="X34" s="60">
        <v>16056673</v>
      </c>
      <c r="Y34" s="60">
        <v>-2740473</v>
      </c>
      <c r="Z34" s="140">
        <v>-17.07</v>
      </c>
      <c r="AA34" s="155">
        <v>64226690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175841282</v>
      </c>
      <c r="F36" s="190">
        <f t="shared" si="1"/>
        <v>175841282</v>
      </c>
      <c r="G36" s="190">
        <f t="shared" si="1"/>
        <v>10432571</v>
      </c>
      <c r="H36" s="190">
        <f t="shared" si="1"/>
        <v>17605447</v>
      </c>
      <c r="I36" s="190">
        <f t="shared" si="1"/>
        <v>12392369</v>
      </c>
      <c r="J36" s="190">
        <f t="shared" si="1"/>
        <v>40430387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40430387</v>
      </c>
      <c r="X36" s="190">
        <f t="shared" si="1"/>
        <v>43960322</v>
      </c>
      <c r="Y36" s="190">
        <f t="shared" si="1"/>
        <v>-3529935</v>
      </c>
      <c r="Z36" s="191">
        <f>+IF(X36&lt;&gt;0,+(Y36/X36)*100,0)</f>
        <v>-8.029820618693376</v>
      </c>
      <c r="AA36" s="188">
        <f>SUM(AA25:AA35)</f>
        <v>175841282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8821058</v>
      </c>
      <c r="F38" s="106">
        <f t="shared" si="2"/>
        <v>8821058</v>
      </c>
      <c r="G38" s="106">
        <f t="shared" si="2"/>
        <v>52398251</v>
      </c>
      <c r="H38" s="106">
        <f t="shared" si="2"/>
        <v>1245232</v>
      </c>
      <c r="I38" s="106">
        <f t="shared" si="2"/>
        <v>2942064</v>
      </c>
      <c r="J38" s="106">
        <f t="shared" si="2"/>
        <v>56585547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56585547</v>
      </c>
      <c r="X38" s="106">
        <f>IF(F22=F36,0,X22-X36)</f>
        <v>2205263</v>
      </c>
      <c r="Y38" s="106">
        <f t="shared" si="2"/>
        <v>54380284</v>
      </c>
      <c r="Z38" s="201">
        <f>+IF(X38&lt;&gt;0,+(Y38/X38)*100,0)</f>
        <v>2465.931909255268</v>
      </c>
      <c r="AA38" s="199">
        <f>+AA22-AA36</f>
        <v>8821058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345878</v>
      </c>
      <c r="F39" s="60">
        <v>345878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86470</v>
      </c>
      <c r="Y39" s="60">
        <v>-86470</v>
      </c>
      <c r="Z39" s="140">
        <v>-100</v>
      </c>
      <c r="AA39" s="155">
        <v>345878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1552800</v>
      </c>
      <c r="F41" s="60">
        <v>1552800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388200</v>
      </c>
      <c r="Y41" s="202">
        <v>-388200</v>
      </c>
      <c r="Z41" s="203">
        <v>-100</v>
      </c>
      <c r="AA41" s="204">
        <v>1552800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10719736</v>
      </c>
      <c r="F42" s="88">
        <f t="shared" si="3"/>
        <v>10719736</v>
      </c>
      <c r="G42" s="88">
        <f t="shared" si="3"/>
        <v>52398251</v>
      </c>
      <c r="H42" s="88">
        <f t="shared" si="3"/>
        <v>1245232</v>
      </c>
      <c r="I42" s="88">
        <f t="shared" si="3"/>
        <v>2942064</v>
      </c>
      <c r="J42" s="88">
        <f t="shared" si="3"/>
        <v>56585547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56585547</v>
      </c>
      <c r="X42" s="88">
        <f t="shared" si="3"/>
        <v>2679933</v>
      </c>
      <c r="Y42" s="88">
        <f t="shared" si="3"/>
        <v>53905614</v>
      </c>
      <c r="Z42" s="208">
        <f>+IF(X42&lt;&gt;0,+(Y42/X42)*100,0)</f>
        <v>2011.4537938075318</v>
      </c>
      <c r="AA42" s="206">
        <f>SUM(AA38:AA41)</f>
        <v>10719736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10719736</v>
      </c>
      <c r="F44" s="77">
        <f t="shared" si="4"/>
        <v>10719736</v>
      </c>
      <c r="G44" s="77">
        <f t="shared" si="4"/>
        <v>52398251</v>
      </c>
      <c r="H44" s="77">
        <f t="shared" si="4"/>
        <v>1245232</v>
      </c>
      <c r="I44" s="77">
        <f t="shared" si="4"/>
        <v>2942064</v>
      </c>
      <c r="J44" s="77">
        <f t="shared" si="4"/>
        <v>56585547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56585547</v>
      </c>
      <c r="X44" s="77">
        <f t="shared" si="4"/>
        <v>2679933</v>
      </c>
      <c r="Y44" s="77">
        <f t="shared" si="4"/>
        <v>53905614</v>
      </c>
      <c r="Z44" s="212">
        <f>+IF(X44&lt;&gt;0,+(Y44/X44)*100,0)</f>
        <v>2011.4537938075318</v>
      </c>
      <c r="AA44" s="210">
        <f>+AA42-AA43</f>
        <v>10719736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10719736</v>
      </c>
      <c r="F46" s="88">
        <f t="shared" si="5"/>
        <v>10719736</v>
      </c>
      <c r="G46" s="88">
        <f t="shared" si="5"/>
        <v>52398251</v>
      </c>
      <c r="H46" s="88">
        <f t="shared" si="5"/>
        <v>1245232</v>
      </c>
      <c r="I46" s="88">
        <f t="shared" si="5"/>
        <v>2942064</v>
      </c>
      <c r="J46" s="88">
        <f t="shared" si="5"/>
        <v>56585547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56585547</v>
      </c>
      <c r="X46" s="88">
        <f t="shared" si="5"/>
        <v>2679933</v>
      </c>
      <c r="Y46" s="88">
        <f t="shared" si="5"/>
        <v>53905614</v>
      </c>
      <c r="Z46" s="208">
        <f>+IF(X46&lt;&gt;0,+(Y46/X46)*100,0)</f>
        <v>2011.4537938075318</v>
      </c>
      <c r="AA46" s="206">
        <f>SUM(AA44:AA45)</f>
        <v>10719736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10719736</v>
      </c>
      <c r="F48" s="219">
        <f t="shared" si="6"/>
        <v>10719736</v>
      </c>
      <c r="G48" s="219">
        <f t="shared" si="6"/>
        <v>52398251</v>
      </c>
      <c r="H48" s="220">
        <f t="shared" si="6"/>
        <v>1245232</v>
      </c>
      <c r="I48" s="220">
        <f t="shared" si="6"/>
        <v>2942064</v>
      </c>
      <c r="J48" s="220">
        <f t="shared" si="6"/>
        <v>56585547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56585547</v>
      </c>
      <c r="X48" s="220">
        <f t="shared" si="6"/>
        <v>2679933</v>
      </c>
      <c r="Y48" s="220">
        <f t="shared" si="6"/>
        <v>53905614</v>
      </c>
      <c r="Z48" s="221">
        <f>+IF(X48&lt;&gt;0,+(Y48/X48)*100,0)</f>
        <v>2011.4537938075318</v>
      </c>
      <c r="AA48" s="222">
        <f>SUM(AA46:AA47)</f>
        <v>10719736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1897200</v>
      </c>
      <c r="F5" s="100">
        <f t="shared" si="0"/>
        <v>1897200</v>
      </c>
      <c r="G5" s="100">
        <f t="shared" si="0"/>
        <v>297000</v>
      </c>
      <c r="H5" s="100">
        <f t="shared" si="0"/>
        <v>25500</v>
      </c>
      <c r="I5" s="100">
        <f t="shared" si="0"/>
        <v>0</v>
      </c>
      <c r="J5" s="100">
        <f t="shared" si="0"/>
        <v>322500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322500</v>
      </c>
      <c r="X5" s="100">
        <f t="shared" si="0"/>
        <v>474300</v>
      </c>
      <c r="Y5" s="100">
        <f t="shared" si="0"/>
        <v>-151800</v>
      </c>
      <c r="Z5" s="137">
        <f>+IF(X5&lt;&gt;0,+(Y5/X5)*100,0)</f>
        <v>-32.00506008855155</v>
      </c>
      <c r="AA5" s="153">
        <f>SUM(AA6:AA8)</f>
        <v>1897200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/>
      <c r="D8" s="155"/>
      <c r="E8" s="156">
        <v>1897200</v>
      </c>
      <c r="F8" s="60">
        <v>1897200</v>
      </c>
      <c r="G8" s="60">
        <v>297000</v>
      </c>
      <c r="H8" s="60">
        <v>25500</v>
      </c>
      <c r="I8" s="60"/>
      <c r="J8" s="60">
        <v>322500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322500</v>
      </c>
      <c r="X8" s="60">
        <v>474300</v>
      </c>
      <c r="Y8" s="60">
        <v>-151800</v>
      </c>
      <c r="Z8" s="140">
        <v>-32.01</v>
      </c>
      <c r="AA8" s="62">
        <v>1897200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2536</v>
      </c>
      <c r="I9" s="100">
        <f t="shared" si="1"/>
        <v>14893</v>
      </c>
      <c r="J9" s="100">
        <f t="shared" si="1"/>
        <v>17429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17429</v>
      </c>
      <c r="X9" s="100">
        <f t="shared" si="1"/>
        <v>0</v>
      </c>
      <c r="Y9" s="100">
        <f t="shared" si="1"/>
        <v>17429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>
        <v>2536</v>
      </c>
      <c r="I10" s="60">
        <v>14893</v>
      </c>
      <c r="J10" s="60">
        <v>17429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17429</v>
      </c>
      <c r="X10" s="60"/>
      <c r="Y10" s="60">
        <v>17429</v>
      </c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3275869</v>
      </c>
      <c r="H15" s="100">
        <f t="shared" si="2"/>
        <v>1990723</v>
      </c>
      <c r="I15" s="100">
        <f t="shared" si="2"/>
        <v>2329453</v>
      </c>
      <c r="J15" s="100">
        <f t="shared" si="2"/>
        <v>7596045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7596045</v>
      </c>
      <c r="X15" s="100">
        <f t="shared" si="2"/>
        <v>0</v>
      </c>
      <c r="Y15" s="100">
        <f t="shared" si="2"/>
        <v>7596045</v>
      </c>
      <c r="Z15" s="137">
        <f>+IF(X15&lt;&gt;0,+(Y15/X15)*100,0)</f>
        <v>0</v>
      </c>
      <c r="AA15" s="102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>
        <v>34900</v>
      </c>
      <c r="H16" s="60">
        <v>1990723</v>
      </c>
      <c r="I16" s="60"/>
      <c r="J16" s="60">
        <v>2025623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2025623</v>
      </c>
      <c r="X16" s="60"/>
      <c r="Y16" s="60">
        <v>2025623</v>
      </c>
      <c r="Z16" s="140"/>
      <c r="AA16" s="62"/>
    </row>
    <row r="17" spans="1:27" ht="13.5">
      <c r="A17" s="138" t="s">
        <v>86</v>
      </c>
      <c r="B17" s="136"/>
      <c r="C17" s="155"/>
      <c r="D17" s="155"/>
      <c r="E17" s="156"/>
      <c r="F17" s="60"/>
      <c r="G17" s="60">
        <v>3240969</v>
      </c>
      <c r="H17" s="60"/>
      <c r="I17" s="60">
        <v>2329453</v>
      </c>
      <c r="J17" s="60">
        <v>5570422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5570422</v>
      </c>
      <c r="X17" s="60"/>
      <c r="Y17" s="60">
        <v>5570422</v>
      </c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7724566</v>
      </c>
      <c r="H19" s="100">
        <f t="shared" si="3"/>
        <v>6091276</v>
      </c>
      <c r="I19" s="100">
        <f t="shared" si="3"/>
        <v>3429791</v>
      </c>
      <c r="J19" s="100">
        <f t="shared" si="3"/>
        <v>17245633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17245633</v>
      </c>
      <c r="X19" s="100">
        <f t="shared" si="3"/>
        <v>0</v>
      </c>
      <c r="Y19" s="100">
        <f t="shared" si="3"/>
        <v>17245633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>
        <v>7724566</v>
      </c>
      <c r="H20" s="60">
        <v>6041855</v>
      </c>
      <c r="I20" s="60">
        <v>3429791</v>
      </c>
      <c r="J20" s="60">
        <v>17196212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17196212</v>
      </c>
      <c r="X20" s="60"/>
      <c r="Y20" s="60">
        <v>17196212</v>
      </c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>
        <v>49421</v>
      </c>
      <c r="I23" s="60"/>
      <c r="J23" s="60">
        <v>49421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49421</v>
      </c>
      <c r="X23" s="60"/>
      <c r="Y23" s="60">
        <v>49421</v>
      </c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1897200</v>
      </c>
      <c r="F25" s="219">
        <f t="shared" si="4"/>
        <v>1897200</v>
      </c>
      <c r="G25" s="219">
        <f t="shared" si="4"/>
        <v>11297435</v>
      </c>
      <c r="H25" s="219">
        <f t="shared" si="4"/>
        <v>8110035</v>
      </c>
      <c r="I25" s="219">
        <f t="shared" si="4"/>
        <v>5774137</v>
      </c>
      <c r="J25" s="219">
        <f t="shared" si="4"/>
        <v>25181607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25181607</v>
      </c>
      <c r="X25" s="219">
        <f t="shared" si="4"/>
        <v>474300</v>
      </c>
      <c r="Y25" s="219">
        <f t="shared" si="4"/>
        <v>24707307</v>
      </c>
      <c r="Z25" s="231">
        <f>+IF(X25&lt;&gt;0,+(Y25/X25)*100,0)</f>
        <v>5209.215053763441</v>
      </c>
      <c r="AA25" s="232">
        <f>+AA5+AA9+AA15+AA19+AA24</f>
        <v>1897200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/>
      <c r="F28" s="60"/>
      <c r="G28" s="60">
        <v>8056466</v>
      </c>
      <c r="H28" s="60">
        <v>8107499</v>
      </c>
      <c r="I28" s="60">
        <v>5759244</v>
      </c>
      <c r="J28" s="60">
        <v>21923209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21923209</v>
      </c>
      <c r="X28" s="60"/>
      <c r="Y28" s="60">
        <v>21923209</v>
      </c>
      <c r="Z28" s="140"/>
      <c r="AA28" s="155"/>
    </row>
    <row r="29" spans="1:27" ht="13.5">
      <c r="A29" s="234" t="s">
        <v>134</v>
      </c>
      <c r="B29" s="136"/>
      <c r="C29" s="155"/>
      <c r="D29" s="155"/>
      <c r="E29" s="156"/>
      <c r="F29" s="60"/>
      <c r="G29" s="60">
        <v>3240969</v>
      </c>
      <c r="H29" s="60"/>
      <c r="I29" s="60"/>
      <c r="J29" s="60">
        <v>3240969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3240969</v>
      </c>
      <c r="X29" s="60"/>
      <c r="Y29" s="60">
        <v>3240969</v>
      </c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11297435</v>
      </c>
      <c r="H32" s="77">
        <f t="shared" si="5"/>
        <v>8107499</v>
      </c>
      <c r="I32" s="77">
        <f t="shared" si="5"/>
        <v>5759244</v>
      </c>
      <c r="J32" s="77">
        <f t="shared" si="5"/>
        <v>25164178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25164178</v>
      </c>
      <c r="X32" s="77">
        <f t="shared" si="5"/>
        <v>0</v>
      </c>
      <c r="Y32" s="77">
        <f t="shared" si="5"/>
        <v>25164178</v>
      </c>
      <c r="Z32" s="212">
        <f>+IF(X32&lt;&gt;0,+(Y32/X32)*100,0)</f>
        <v>0</v>
      </c>
      <c r="AA32" s="79">
        <f>SUM(AA28:AA31)</f>
        <v>0</v>
      </c>
    </row>
    <row r="33" spans="1:27" ht="13.5">
      <c r="A33" s="237" t="s">
        <v>51</v>
      </c>
      <c r="B33" s="136" t="s">
        <v>137</v>
      </c>
      <c r="C33" s="155"/>
      <c r="D33" s="155"/>
      <c r="E33" s="156">
        <v>1897200</v>
      </c>
      <c r="F33" s="60">
        <v>1897200</v>
      </c>
      <c r="G33" s="60"/>
      <c r="H33" s="60">
        <v>2536</v>
      </c>
      <c r="I33" s="60">
        <v>14893</v>
      </c>
      <c r="J33" s="60">
        <v>17429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17429</v>
      </c>
      <c r="X33" s="60">
        <v>474300</v>
      </c>
      <c r="Y33" s="60">
        <v>-456871</v>
      </c>
      <c r="Z33" s="140">
        <v>-96.33</v>
      </c>
      <c r="AA33" s="62">
        <v>1897200</v>
      </c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1897200</v>
      </c>
      <c r="F36" s="220">
        <f t="shared" si="6"/>
        <v>1897200</v>
      </c>
      <c r="G36" s="220">
        <f t="shared" si="6"/>
        <v>11297435</v>
      </c>
      <c r="H36" s="220">
        <f t="shared" si="6"/>
        <v>8110035</v>
      </c>
      <c r="I36" s="220">
        <f t="shared" si="6"/>
        <v>5774137</v>
      </c>
      <c r="J36" s="220">
        <f t="shared" si="6"/>
        <v>25181607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25181607</v>
      </c>
      <c r="X36" s="220">
        <f t="shared" si="6"/>
        <v>474300</v>
      </c>
      <c r="Y36" s="220">
        <f t="shared" si="6"/>
        <v>24707307</v>
      </c>
      <c r="Z36" s="221">
        <f>+IF(X36&lt;&gt;0,+(Y36/X36)*100,0)</f>
        <v>5209.215053763441</v>
      </c>
      <c r="AA36" s="239">
        <f>SUM(AA32:AA35)</f>
        <v>1897200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146</v>
      </c>
      <c r="B9" s="182"/>
      <c r="C9" s="155"/>
      <c r="D9" s="155"/>
      <c r="E9" s="59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0</v>
      </c>
      <c r="F12" s="73">
        <f t="shared" si="0"/>
        <v>0</v>
      </c>
      <c r="G12" s="73">
        <f t="shared" si="0"/>
        <v>0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0</v>
      </c>
      <c r="Y12" s="73">
        <f t="shared" si="0"/>
        <v>0</v>
      </c>
      <c r="Z12" s="170">
        <f>+IF(X12&lt;&gt;0,+(Y12/X12)*100,0)</f>
        <v>0</v>
      </c>
      <c r="AA12" s="74">
        <f>SUM(AA6:AA11)</f>
        <v>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0</v>
      </c>
      <c r="F24" s="77">
        <f t="shared" si="1"/>
        <v>0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0</v>
      </c>
      <c r="Y24" s="77">
        <f t="shared" si="1"/>
        <v>0</v>
      </c>
      <c r="Z24" s="212">
        <f>+IF(X24&lt;&gt;0,+(Y24/X24)*100,0)</f>
        <v>0</v>
      </c>
      <c r="AA24" s="79">
        <f>SUM(AA15:AA23)</f>
        <v>0</v>
      </c>
    </row>
    <row r="25" spans="1:27" ht="13.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0</v>
      </c>
      <c r="F25" s="73">
        <f t="shared" si="2"/>
        <v>0</v>
      </c>
      <c r="G25" s="73">
        <f t="shared" si="2"/>
        <v>0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0</v>
      </c>
      <c r="Y25" s="73">
        <f t="shared" si="2"/>
        <v>0</v>
      </c>
      <c r="Z25" s="170">
        <f>+IF(X25&lt;&gt;0,+(Y25/X25)*100,0)</f>
        <v>0</v>
      </c>
      <c r="AA25" s="74">
        <f>+AA12+AA24</f>
        <v>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0</v>
      </c>
      <c r="F34" s="73">
        <f t="shared" si="3"/>
        <v>0</v>
      </c>
      <c r="G34" s="73">
        <f t="shared" si="3"/>
        <v>0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0</v>
      </c>
      <c r="Y34" s="73">
        <f t="shared" si="3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/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0</v>
      </c>
      <c r="F40" s="73">
        <f t="shared" si="5"/>
        <v>0</v>
      </c>
      <c r="G40" s="73">
        <f t="shared" si="5"/>
        <v>0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0</v>
      </c>
      <c r="Y40" s="73">
        <f t="shared" si="5"/>
        <v>0</v>
      </c>
      <c r="Z40" s="170">
        <f>+IF(X40&lt;&gt;0,+(Y40/X40)*100,0)</f>
        <v>0</v>
      </c>
      <c r="AA40" s="74">
        <f>+AA34+AA39</f>
        <v>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0</v>
      </c>
      <c r="F42" s="259">
        <f t="shared" si="6"/>
        <v>0</v>
      </c>
      <c r="G42" s="259">
        <f t="shared" si="6"/>
        <v>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0</v>
      </c>
      <c r="Y42" s="259">
        <f t="shared" si="6"/>
        <v>0</v>
      </c>
      <c r="Z42" s="260">
        <f>+IF(X42&lt;&gt;0,+(Y42/X42)*100,0)</f>
        <v>0</v>
      </c>
      <c r="AA42" s="261">
        <f>+AA25-AA40</f>
        <v>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/>
      <c r="D45" s="155"/>
      <c r="E45" s="59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139"/>
      <c r="AA45" s="62"/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0</v>
      </c>
      <c r="F48" s="219">
        <f t="shared" si="7"/>
        <v>0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0</v>
      </c>
      <c r="Y48" s="219">
        <f t="shared" si="7"/>
        <v>0</v>
      </c>
      <c r="Z48" s="265">
        <f>+IF(X48&lt;&gt;0,+(Y48/X48)*100,0)</f>
        <v>0</v>
      </c>
      <c r="AA48" s="232">
        <f>SUM(AA45:AA47)</f>
        <v>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>
        <v>38894088</v>
      </c>
      <c r="F6" s="60">
        <v>38894088</v>
      </c>
      <c r="G6" s="60">
        <v>4872645</v>
      </c>
      <c r="H6" s="60">
        <v>2835313</v>
      </c>
      <c r="I6" s="60">
        <v>3278974</v>
      </c>
      <c r="J6" s="60">
        <v>10986932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10986932</v>
      </c>
      <c r="X6" s="60">
        <v>9723522</v>
      </c>
      <c r="Y6" s="60">
        <v>1263410</v>
      </c>
      <c r="Z6" s="140">
        <v>12.99</v>
      </c>
      <c r="AA6" s="62">
        <v>38894088</v>
      </c>
    </row>
    <row r="7" spans="1:27" ht="13.5">
      <c r="A7" s="249" t="s">
        <v>178</v>
      </c>
      <c r="B7" s="182"/>
      <c r="C7" s="155"/>
      <c r="D7" s="155"/>
      <c r="E7" s="59">
        <v>127027000</v>
      </c>
      <c r="F7" s="60">
        <v>127027000</v>
      </c>
      <c r="G7" s="60">
        <v>52511000</v>
      </c>
      <c r="H7" s="60"/>
      <c r="I7" s="60"/>
      <c r="J7" s="60">
        <v>52511000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52511000</v>
      </c>
      <c r="X7" s="60">
        <v>42342333</v>
      </c>
      <c r="Y7" s="60">
        <v>10168667</v>
      </c>
      <c r="Z7" s="140">
        <v>24.02</v>
      </c>
      <c r="AA7" s="62">
        <v>127027000</v>
      </c>
    </row>
    <row r="8" spans="1:27" ht="13.5">
      <c r="A8" s="249" t="s">
        <v>179</v>
      </c>
      <c r="B8" s="182"/>
      <c r="C8" s="155"/>
      <c r="D8" s="155"/>
      <c r="E8" s="59">
        <v>85836999</v>
      </c>
      <c r="F8" s="60">
        <v>85836999</v>
      </c>
      <c r="G8" s="60">
        <v>26583000</v>
      </c>
      <c r="H8" s="60"/>
      <c r="I8" s="60"/>
      <c r="J8" s="60">
        <v>26583000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26583000</v>
      </c>
      <c r="X8" s="60">
        <v>28612333</v>
      </c>
      <c r="Y8" s="60">
        <v>-2029333</v>
      </c>
      <c r="Z8" s="140">
        <v>-7.09</v>
      </c>
      <c r="AA8" s="62">
        <v>85836999</v>
      </c>
    </row>
    <row r="9" spans="1:27" ht="13.5">
      <c r="A9" s="249" t="s">
        <v>180</v>
      </c>
      <c r="B9" s="182"/>
      <c r="C9" s="155"/>
      <c r="D9" s="155"/>
      <c r="E9" s="59">
        <v>4065000</v>
      </c>
      <c r="F9" s="60">
        <v>4065000</v>
      </c>
      <c r="G9" s="60">
        <v>354913</v>
      </c>
      <c r="H9" s="60">
        <v>359093</v>
      </c>
      <c r="I9" s="60">
        <v>513638</v>
      </c>
      <c r="J9" s="60">
        <v>1227644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1227644</v>
      </c>
      <c r="X9" s="60">
        <v>1016250</v>
      </c>
      <c r="Y9" s="60">
        <v>211394</v>
      </c>
      <c r="Z9" s="140">
        <v>20.8</v>
      </c>
      <c r="AA9" s="62">
        <v>4065000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/>
      <c r="D12" s="155"/>
      <c r="E12" s="59">
        <v>-186995616</v>
      </c>
      <c r="F12" s="60">
        <v>-186995616</v>
      </c>
      <c r="G12" s="60">
        <v>-9865817</v>
      </c>
      <c r="H12" s="60">
        <v>-17562019</v>
      </c>
      <c r="I12" s="60">
        <v>-12410761</v>
      </c>
      <c r="J12" s="60">
        <v>-39838597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-39838597</v>
      </c>
      <c r="X12" s="60">
        <v>-46748904</v>
      </c>
      <c r="Y12" s="60">
        <v>6910307</v>
      </c>
      <c r="Z12" s="140">
        <v>-14.78</v>
      </c>
      <c r="AA12" s="62">
        <v>-186995616</v>
      </c>
    </row>
    <row r="13" spans="1:27" ht="13.5">
      <c r="A13" s="249" t="s">
        <v>40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0</v>
      </c>
      <c r="D15" s="168">
        <f>SUM(D6:D14)</f>
        <v>0</v>
      </c>
      <c r="E15" s="72">
        <f t="shared" si="0"/>
        <v>68827471</v>
      </c>
      <c r="F15" s="73">
        <f t="shared" si="0"/>
        <v>68827471</v>
      </c>
      <c r="G15" s="73">
        <f t="shared" si="0"/>
        <v>74455741</v>
      </c>
      <c r="H15" s="73">
        <f t="shared" si="0"/>
        <v>-14367613</v>
      </c>
      <c r="I15" s="73">
        <f t="shared" si="0"/>
        <v>-8618149</v>
      </c>
      <c r="J15" s="73">
        <f t="shared" si="0"/>
        <v>51469979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51469979</v>
      </c>
      <c r="X15" s="73">
        <f t="shared" si="0"/>
        <v>34945534</v>
      </c>
      <c r="Y15" s="73">
        <f t="shared" si="0"/>
        <v>16524445</v>
      </c>
      <c r="Z15" s="170">
        <f>+IF(X15&lt;&gt;0,+(Y15/X15)*100,0)</f>
        <v>47.28628556656195</v>
      </c>
      <c r="AA15" s="74">
        <f>SUM(AA6:AA14)</f>
        <v>68827471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-79880760</v>
      </c>
      <c r="F24" s="60">
        <v>-79880760</v>
      </c>
      <c r="G24" s="60">
        <v>-11146535</v>
      </c>
      <c r="H24" s="60">
        <v>-7880036</v>
      </c>
      <c r="I24" s="60">
        <v>-5948729</v>
      </c>
      <c r="J24" s="60">
        <v>-24975300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-24975300</v>
      </c>
      <c r="X24" s="60">
        <v>-19970190</v>
      </c>
      <c r="Y24" s="60">
        <v>-5005110</v>
      </c>
      <c r="Z24" s="140">
        <v>25.06</v>
      </c>
      <c r="AA24" s="62">
        <v>-79880760</v>
      </c>
    </row>
    <row r="25" spans="1:27" ht="13.5">
      <c r="A25" s="250" t="s">
        <v>191</v>
      </c>
      <c r="B25" s="251"/>
      <c r="C25" s="168">
        <f aca="true" t="shared" si="1" ref="C25:Y25">SUM(C19:C24)</f>
        <v>0</v>
      </c>
      <c r="D25" s="168">
        <f>SUM(D19:D24)</f>
        <v>0</v>
      </c>
      <c r="E25" s="72">
        <f t="shared" si="1"/>
        <v>-79880760</v>
      </c>
      <c r="F25" s="73">
        <f t="shared" si="1"/>
        <v>-79880760</v>
      </c>
      <c r="G25" s="73">
        <f t="shared" si="1"/>
        <v>-11146535</v>
      </c>
      <c r="H25" s="73">
        <f t="shared" si="1"/>
        <v>-7880036</v>
      </c>
      <c r="I25" s="73">
        <f t="shared" si="1"/>
        <v>-5948729</v>
      </c>
      <c r="J25" s="73">
        <f t="shared" si="1"/>
        <v>-24975300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-24975300</v>
      </c>
      <c r="X25" s="73">
        <f t="shared" si="1"/>
        <v>-19970190</v>
      </c>
      <c r="Y25" s="73">
        <f t="shared" si="1"/>
        <v>-5005110</v>
      </c>
      <c r="Z25" s="170">
        <f>+IF(X25&lt;&gt;0,+(Y25/X25)*100,0)</f>
        <v>25.062906261783187</v>
      </c>
      <c r="AA25" s="74">
        <f>SUM(AA19:AA24)</f>
        <v>-79880760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0</v>
      </c>
      <c r="D36" s="153">
        <f>+D15+D25+D34</f>
        <v>0</v>
      </c>
      <c r="E36" s="99">
        <f t="shared" si="3"/>
        <v>-11053289</v>
      </c>
      <c r="F36" s="100">
        <f t="shared" si="3"/>
        <v>-11053289</v>
      </c>
      <c r="G36" s="100">
        <f t="shared" si="3"/>
        <v>63309206</v>
      </c>
      <c r="H36" s="100">
        <f t="shared" si="3"/>
        <v>-22247649</v>
      </c>
      <c r="I36" s="100">
        <f t="shared" si="3"/>
        <v>-14566878</v>
      </c>
      <c r="J36" s="100">
        <f t="shared" si="3"/>
        <v>26494679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26494679</v>
      </c>
      <c r="X36" s="100">
        <f t="shared" si="3"/>
        <v>14975344</v>
      </c>
      <c r="Y36" s="100">
        <f t="shared" si="3"/>
        <v>11519335</v>
      </c>
      <c r="Z36" s="137">
        <f>+IF(X36&lt;&gt;0,+(Y36/X36)*100,0)</f>
        <v>76.92200593188376</v>
      </c>
      <c r="AA36" s="102">
        <f>+AA15+AA25+AA34</f>
        <v>-11053289</v>
      </c>
    </row>
    <row r="37" spans="1:27" ht="13.5">
      <c r="A37" s="249" t="s">
        <v>199</v>
      </c>
      <c r="B37" s="182"/>
      <c r="C37" s="153"/>
      <c r="D37" s="153"/>
      <c r="E37" s="99">
        <v>121924886</v>
      </c>
      <c r="F37" s="100">
        <v>121924886</v>
      </c>
      <c r="G37" s="100">
        <v>122747815</v>
      </c>
      <c r="H37" s="100">
        <v>186057021</v>
      </c>
      <c r="I37" s="100">
        <v>163809372</v>
      </c>
      <c r="J37" s="100">
        <v>122747815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122747815</v>
      </c>
      <c r="X37" s="100">
        <v>121924886</v>
      </c>
      <c r="Y37" s="100">
        <v>822929</v>
      </c>
      <c r="Z37" s="137">
        <v>0.67</v>
      </c>
      <c r="AA37" s="102">
        <v>121924886</v>
      </c>
    </row>
    <row r="38" spans="1:27" ht="13.5">
      <c r="A38" s="269" t="s">
        <v>200</v>
      </c>
      <c r="B38" s="256"/>
      <c r="C38" s="257"/>
      <c r="D38" s="257"/>
      <c r="E38" s="258">
        <v>110871597</v>
      </c>
      <c r="F38" s="259">
        <v>110871597</v>
      </c>
      <c r="G38" s="259">
        <v>186057021</v>
      </c>
      <c r="H38" s="259">
        <v>163809372</v>
      </c>
      <c r="I38" s="259">
        <v>149242494</v>
      </c>
      <c r="J38" s="259">
        <v>149242494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149242494</v>
      </c>
      <c r="X38" s="259">
        <v>136900230</v>
      </c>
      <c r="Y38" s="259">
        <v>12342264</v>
      </c>
      <c r="Z38" s="260">
        <v>9.02</v>
      </c>
      <c r="AA38" s="261">
        <v>110871597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1897200</v>
      </c>
      <c r="F5" s="106">
        <f t="shared" si="0"/>
        <v>1897200</v>
      </c>
      <c r="G5" s="106">
        <f t="shared" si="0"/>
        <v>11297435</v>
      </c>
      <c r="H5" s="106">
        <f t="shared" si="0"/>
        <v>8110035</v>
      </c>
      <c r="I5" s="106">
        <f t="shared" si="0"/>
        <v>5774137</v>
      </c>
      <c r="J5" s="106">
        <f t="shared" si="0"/>
        <v>25181607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25181607</v>
      </c>
      <c r="X5" s="106">
        <f t="shared" si="0"/>
        <v>474300</v>
      </c>
      <c r="Y5" s="106">
        <f t="shared" si="0"/>
        <v>24707307</v>
      </c>
      <c r="Z5" s="201">
        <f>+IF(X5&lt;&gt;0,+(Y5/X5)*100,0)</f>
        <v>5209.215053763441</v>
      </c>
      <c r="AA5" s="199">
        <f>SUM(AA11:AA18)</f>
        <v>1897200</v>
      </c>
    </row>
    <row r="6" spans="1:27" ht="13.5">
      <c r="A6" s="291" t="s">
        <v>204</v>
      </c>
      <c r="B6" s="142"/>
      <c r="C6" s="62"/>
      <c r="D6" s="156"/>
      <c r="E6" s="60"/>
      <c r="F6" s="60"/>
      <c r="G6" s="60">
        <v>3236307</v>
      </c>
      <c r="H6" s="60">
        <v>1990723</v>
      </c>
      <c r="I6" s="60">
        <v>2329453</v>
      </c>
      <c r="J6" s="60">
        <v>7556483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7556483</v>
      </c>
      <c r="X6" s="60"/>
      <c r="Y6" s="60">
        <v>7556483</v>
      </c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>
        <v>4805137</v>
      </c>
      <c r="H7" s="60">
        <v>6041855</v>
      </c>
      <c r="I7" s="60">
        <v>3429791</v>
      </c>
      <c r="J7" s="60">
        <v>14276783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14276783</v>
      </c>
      <c r="X7" s="60"/>
      <c r="Y7" s="60">
        <v>14276783</v>
      </c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>
        <v>1897200</v>
      </c>
      <c r="F10" s="60">
        <v>1897200</v>
      </c>
      <c r="G10" s="60">
        <v>2919429</v>
      </c>
      <c r="H10" s="60">
        <v>49421</v>
      </c>
      <c r="I10" s="60"/>
      <c r="J10" s="60">
        <v>2968850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2968850</v>
      </c>
      <c r="X10" s="60">
        <v>474300</v>
      </c>
      <c r="Y10" s="60">
        <v>2494550</v>
      </c>
      <c r="Z10" s="140">
        <v>525.94</v>
      </c>
      <c r="AA10" s="155">
        <v>1897200</v>
      </c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1897200</v>
      </c>
      <c r="F11" s="295">
        <f t="shared" si="1"/>
        <v>1897200</v>
      </c>
      <c r="G11" s="295">
        <f t="shared" si="1"/>
        <v>10960873</v>
      </c>
      <c r="H11" s="295">
        <f t="shared" si="1"/>
        <v>8081999</v>
      </c>
      <c r="I11" s="295">
        <f t="shared" si="1"/>
        <v>5759244</v>
      </c>
      <c r="J11" s="295">
        <f t="shared" si="1"/>
        <v>24802116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24802116</v>
      </c>
      <c r="X11" s="295">
        <f t="shared" si="1"/>
        <v>474300</v>
      </c>
      <c r="Y11" s="295">
        <f t="shared" si="1"/>
        <v>24327816</v>
      </c>
      <c r="Z11" s="296">
        <f>+IF(X11&lt;&gt;0,+(Y11/X11)*100,0)</f>
        <v>5129.204301075269</v>
      </c>
      <c r="AA11" s="297">
        <f>SUM(AA6:AA10)</f>
        <v>1897200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>
        <v>4662</v>
      </c>
      <c r="H12" s="60"/>
      <c r="I12" s="60"/>
      <c r="J12" s="60">
        <v>4662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4662</v>
      </c>
      <c r="X12" s="60"/>
      <c r="Y12" s="60">
        <v>4662</v>
      </c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/>
      <c r="F15" s="60"/>
      <c r="G15" s="60">
        <v>331900</v>
      </c>
      <c r="H15" s="60">
        <v>28036</v>
      </c>
      <c r="I15" s="60">
        <v>14893</v>
      </c>
      <c r="J15" s="60">
        <v>374829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374829</v>
      </c>
      <c r="X15" s="60"/>
      <c r="Y15" s="60">
        <v>374829</v>
      </c>
      <c r="Z15" s="140"/>
      <c r="AA15" s="155"/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3236307</v>
      </c>
      <c r="H36" s="60">
        <f t="shared" si="4"/>
        <v>1990723</v>
      </c>
      <c r="I36" s="60">
        <f t="shared" si="4"/>
        <v>2329453</v>
      </c>
      <c r="J36" s="60">
        <f t="shared" si="4"/>
        <v>7556483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7556483</v>
      </c>
      <c r="X36" s="60">
        <f t="shared" si="4"/>
        <v>0</v>
      </c>
      <c r="Y36" s="60">
        <f t="shared" si="4"/>
        <v>7556483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4805137</v>
      </c>
      <c r="H37" s="60">
        <f t="shared" si="4"/>
        <v>6041855</v>
      </c>
      <c r="I37" s="60">
        <f t="shared" si="4"/>
        <v>3429791</v>
      </c>
      <c r="J37" s="60">
        <f t="shared" si="4"/>
        <v>14276783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14276783</v>
      </c>
      <c r="X37" s="60">
        <f t="shared" si="4"/>
        <v>0</v>
      </c>
      <c r="Y37" s="60">
        <f t="shared" si="4"/>
        <v>14276783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1897200</v>
      </c>
      <c r="F40" s="60">
        <f t="shared" si="4"/>
        <v>1897200</v>
      </c>
      <c r="G40" s="60">
        <f t="shared" si="4"/>
        <v>2919429</v>
      </c>
      <c r="H40" s="60">
        <f t="shared" si="4"/>
        <v>49421</v>
      </c>
      <c r="I40" s="60">
        <f t="shared" si="4"/>
        <v>0</v>
      </c>
      <c r="J40" s="60">
        <f t="shared" si="4"/>
        <v>2968850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2968850</v>
      </c>
      <c r="X40" s="60">
        <f t="shared" si="4"/>
        <v>474300</v>
      </c>
      <c r="Y40" s="60">
        <f t="shared" si="4"/>
        <v>2494550</v>
      </c>
      <c r="Z40" s="140">
        <f t="shared" si="5"/>
        <v>525.943495677841</v>
      </c>
      <c r="AA40" s="155">
        <f>AA10+AA25</f>
        <v>1897200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1897200</v>
      </c>
      <c r="F41" s="295">
        <f t="shared" si="6"/>
        <v>1897200</v>
      </c>
      <c r="G41" s="295">
        <f t="shared" si="6"/>
        <v>10960873</v>
      </c>
      <c r="H41" s="295">
        <f t="shared" si="6"/>
        <v>8081999</v>
      </c>
      <c r="I41" s="295">
        <f t="shared" si="6"/>
        <v>5759244</v>
      </c>
      <c r="J41" s="295">
        <f t="shared" si="6"/>
        <v>24802116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24802116</v>
      </c>
      <c r="X41" s="295">
        <f t="shared" si="6"/>
        <v>474300</v>
      </c>
      <c r="Y41" s="295">
        <f t="shared" si="6"/>
        <v>24327816</v>
      </c>
      <c r="Z41" s="296">
        <f t="shared" si="5"/>
        <v>5129.204301075269</v>
      </c>
      <c r="AA41" s="297">
        <f>SUM(AA36:AA40)</f>
        <v>1897200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4662</v>
      </c>
      <c r="H42" s="54">
        <f t="shared" si="7"/>
        <v>0</v>
      </c>
      <c r="I42" s="54">
        <f t="shared" si="7"/>
        <v>0</v>
      </c>
      <c r="J42" s="54">
        <f t="shared" si="7"/>
        <v>4662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4662</v>
      </c>
      <c r="X42" s="54">
        <f t="shared" si="7"/>
        <v>0</v>
      </c>
      <c r="Y42" s="54">
        <f t="shared" si="7"/>
        <v>4662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331900</v>
      </c>
      <c r="H45" s="54">
        <f t="shared" si="7"/>
        <v>28036</v>
      </c>
      <c r="I45" s="54">
        <f t="shared" si="7"/>
        <v>14893</v>
      </c>
      <c r="J45" s="54">
        <f t="shared" si="7"/>
        <v>374829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374829</v>
      </c>
      <c r="X45" s="54">
        <f t="shared" si="7"/>
        <v>0</v>
      </c>
      <c r="Y45" s="54">
        <f t="shared" si="7"/>
        <v>374829</v>
      </c>
      <c r="Z45" s="184">
        <f t="shared" si="5"/>
        <v>0</v>
      </c>
      <c r="AA45" s="130">
        <f t="shared" si="8"/>
        <v>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1897200</v>
      </c>
      <c r="F49" s="220">
        <f t="shared" si="9"/>
        <v>1897200</v>
      </c>
      <c r="G49" s="220">
        <f t="shared" si="9"/>
        <v>11297435</v>
      </c>
      <c r="H49" s="220">
        <f t="shared" si="9"/>
        <v>8110035</v>
      </c>
      <c r="I49" s="220">
        <f t="shared" si="9"/>
        <v>5774137</v>
      </c>
      <c r="J49" s="220">
        <f t="shared" si="9"/>
        <v>25181607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25181607</v>
      </c>
      <c r="X49" s="220">
        <f t="shared" si="9"/>
        <v>474300</v>
      </c>
      <c r="Y49" s="220">
        <f t="shared" si="9"/>
        <v>24707307</v>
      </c>
      <c r="Z49" s="221">
        <f t="shared" si="5"/>
        <v>5209.215053763441</v>
      </c>
      <c r="AA49" s="222">
        <f>SUM(AA41:AA48)</f>
        <v>1897200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8153420</v>
      </c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8153420</v>
      </c>
      <c r="F69" s="220">
        <f t="shared" si="12"/>
        <v>0</v>
      </c>
      <c r="G69" s="220">
        <f t="shared" si="12"/>
        <v>0</v>
      </c>
      <c r="H69" s="220">
        <f t="shared" si="12"/>
        <v>0</v>
      </c>
      <c r="I69" s="220">
        <f t="shared" si="12"/>
        <v>0</v>
      </c>
      <c r="J69" s="220">
        <f t="shared" si="12"/>
        <v>0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0</v>
      </c>
      <c r="X69" s="220">
        <f t="shared" si="12"/>
        <v>0</v>
      </c>
      <c r="Y69" s="220">
        <f t="shared" si="12"/>
        <v>0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1897200</v>
      </c>
      <c r="F5" s="358">
        <f t="shared" si="0"/>
        <v>1897200</v>
      </c>
      <c r="G5" s="358">
        <f t="shared" si="0"/>
        <v>10960873</v>
      </c>
      <c r="H5" s="356">
        <f t="shared" si="0"/>
        <v>8081999</v>
      </c>
      <c r="I5" s="356">
        <f t="shared" si="0"/>
        <v>5759244</v>
      </c>
      <c r="J5" s="358">
        <f t="shared" si="0"/>
        <v>24802116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24802116</v>
      </c>
      <c r="X5" s="356">
        <f t="shared" si="0"/>
        <v>474300</v>
      </c>
      <c r="Y5" s="358">
        <f t="shared" si="0"/>
        <v>24327816</v>
      </c>
      <c r="Z5" s="359">
        <f>+IF(X5&lt;&gt;0,+(Y5/X5)*100,0)</f>
        <v>5129.204301075269</v>
      </c>
      <c r="AA5" s="360">
        <f>+AA6+AA8+AA11+AA13+AA15</f>
        <v>1897200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3236307</v>
      </c>
      <c r="H6" s="60">
        <f t="shared" si="1"/>
        <v>1990723</v>
      </c>
      <c r="I6" s="60">
        <f t="shared" si="1"/>
        <v>2329453</v>
      </c>
      <c r="J6" s="59">
        <f t="shared" si="1"/>
        <v>7556483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7556483</v>
      </c>
      <c r="X6" s="60">
        <f t="shared" si="1"/>
        <v>0</v>
      </c>
      <c r="Y6" s="59">
        <f t="shared" si="1"/>
        <v>7556483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>
        <v>3236307</v>
      </c>
      <c r="H7" s="60">
        <v>1990723</v>
      </c>
      <c r="I7" s="60">
        <v>2329453</v>
      </c>
      <c r="J7" s="59">
        <v>7556483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7556483</v>
      </c>
      <c r="X7" s="60"/>
      <c r="Y7" s="59">
        <v>7556483</v>
      </c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4805137</v>
      </c>
      <c r="H8" s="60">
        <f t="shared" si="2"/>
        <v>6041855</v>
      </c>
      <c r="I8" s="60">
        <f t="shared" si="2"/>
        <v>3429791</v>
      </c>
      <c r="J8" s="59">
        <f t="shared" si="2"/>
        <v>14276783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14276783</v>
      </c>
      <c r="X8" s="60">
        <f t="shared" si="2"/>
        <v>0</v>
      </c>
      <c r="Y8" s="59">
        <f t="shared" si="2"/>
        <v>14276783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>
        <v>4805137</v>
      </c>
      <c r="H9" s="60">
        <v>6041855</v>
      </c>
      <c r="I9" s="60">
        <v>3429791</v>
      </c>
      <c r="J9" s="59">
        <v>14276783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14276783</v>
      </c>
      <c r="X9" s="60"/>
      <c r="Y9" s="59">
        <v>14276783</v>
      </c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1897200</v>
      </c>
      <c r="F15" s="59">
        <f t="shared" si="5"/>
        <v>1897200</v>
      </c>
      <c r="G15" s="59">
        <f t="shared" si="5"/>
        <v>2919429</v>
      </c>
      <c r="H15" s="60">
        <f t="shared" si="5"/>
        <v>49421</v>
      </c>
      <c r="I15" s="60">
        <f t="shared" si="5"/>
        <v>0</v>
      </c>
      <c r="J15" s="59">
        <f t="shared" si="5"/>
        <v>2968850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2968850</v>
      </c>
      <c r="X15" s="60">
        <f t="shared" si="5"/>
        <v>474300</v>
      </c>
      <c r="Y15" s="59">
        <f t="shared" si="5"/>
        <v>2494550</v>
      </c>
      <c r="Z15" s="61">
        <f>+IF(X15&lt;&gt;0,+(Y15/X15)*100,0)</f>
        <v>525.943495677841</v>
      </c>
      <c r="AA15" s="62">
        <f>SUM(AA16:AA20)</f>
        <v>1897200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1897200</v>
      </c>
      <c r="F20" s="59">
        <v>1897200</v>
      </c>
      <c r="G20" s="59">
        <v>2919429</v>
      </c>
      <c r="H20" s="60">
        <v>49421</v>
      </c>
      <c r="I20" s="60"/>
      <c r="J20" s="59">
        <v>2968850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2968850</v>
      </c>
      <c r="X20" s="60">
        <v>474300</v>
      </c>
      <c r="Y20" s="59">
        <v>2494550</v>
      </c>
      <c r="Z20" s="61">
        <v>525.94</v>
      </c>
      <c r="AA20" s="62">
        <v>1897200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4662</v>
      </c>
      <c r="H22" s="343">
        <f t="shared" si="6"/>
        <v>0</v>
      </c>
      <c r="I22" s="343">
        <f t="shared" si="6"/>
        <v>0</v>
      </c>
      <c r="J22" s="345">
        <f t="shared" si="6"/>
        <v>4662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4662</v>
      </c>
      <c r="X22" s="343">
        <f t="shared" si="6"/>
        <v>0</v>
      </c>
      <c r="Y22" s="345">
        <f t="shared" si="6"/>
        <v>4662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>
        <v>4662</v>
      </c>
      <c r="H25" s="60"/>
      <c r="I25" s="60"/>
      <c r="J25" s="59">
        <v>4662</v>
      </c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>
        <v>4662</v>
      </c>
      <c r="X25" s="60"/>
      <c r="Y25" s="59">
        <v>4662</v>
      </c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331900</v>
      </c>
      <c r="H40" s="343">
        <f t="shared" si="9"/>
        <v>28036</v>
      </c>
      <c r="I40" s="343">
        <f t="shared" si="9"/>
        <v>14893</v>
      </c>
      <c r="J40" s="345">
        <f t="shared" si="9"/>
        <v>374829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374829</v>
      </c>
      <c r="X40" s="343">
        <f t="shared" si="9"/>
        <v>0</v>
      </c>
      <c r="Y40" s="345">
        <f t="shared" si="9"/>
        <v>374829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>
        <v>297000</v>
      </c>
      <c r="H44" s="54">
        <v>28036</v>
      </c>
      <c r="I44" s="54">
        <v>14893</v>
      </c>
      <c r="J44" s="53">
        <v>339929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339929</v>
      </c>
      <c r="X44" s="54"/>
      <c r="Y44" s="53">
        <v>339929</v>
      </c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>
        <v>34900</v>
      </c>
      <c r="H49" s="54"/>
      <c r="I49" s="54"/>
      <c r="J49" s="53">
        <v>34900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34900</v>
      </c>
      <c r="X49" s="54"/>
      <c r="Y49" s="53">
        <v>34900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1897200</v>
      </c>
      <c r="F60" s="264">
        <f t="shared" si="14"/>
        <v>1897200</v>
      </c>
      <c r="G60" s="264">
        <f t="shared" si="14"/>
        <v>11297435</v>
      </c>
      <c r="H60" s="219">
        <f t="shared" si="14"/>
        <v>8110035</v>
      </c>
      <c r="I60" s="219">
        <f t="shared" si="14"/>
        <v>5774137</v>
      </c>
      <c r="J60" s="264">
        <f t="shared" si="14"/>
        <v>25181607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25181607</v>
      </c>
      <c r="X60" s="219">
        <f t="shared" si="14"/>
        <v>474300</v>
      </c>
      <c r="Y60" s="264">
        <f t="shared" si="14"/>
        <v>24707307</v>
      </c>
      <c r="Z60" s="337">
        <f>+IF(X60&lt;&gt;0,+(Y60/X60)*100,0)</f>
        <v>5209.215053763441</v>
      </c>
      <c r="AA60" s="232">
        <f>+AA57+AA54+AA51+AA40+AA37+AA34+AA22+AA5</f>
        <v>1897200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2013-11-05T08:00:09Z</dcterms:created>
  <dcterms:modified xsi:type="dcterms:W3CDTF">2013-11-05T08:00:13Z</dcterms:modified>
  <cp:category/>
  <cp:version/>
  <cp:contentType/>
  <cp:contentStatus/>
</cp:coreProperties>
</file>