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<sst xmlns="http://schemas.openxmlformats.org/spreadsheetml/2006/main" count="855" uniqueCount="302">
  <si>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Ntabankulu(EC444)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</si>
  <si>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</si>
  <si>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</si>
  <si>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</si>
  <si>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</si>
  <si>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</si>
  <si>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</si>
  <si>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</si>
  <si>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</si>
  <si>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</si>
  <si>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</si>
  <si>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</si>
  <si>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</si>
  <si>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</si>
  <si>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</si>
  <si>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</si>
  <si>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</si>
  <si>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</si>
  <si>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</si>
  <si>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</si>
  <si>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</si>
  <si>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</si>
  <si>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</si>
  <si>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</si>
  <si>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</si>
  <si>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</si>
  <si>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</si>
  <si>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</si>
  <si>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</si>
  <si>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</si>
  <si>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</si>
  <si>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</si>
  <si>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</si>
  <si>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</si>
  <si>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</si>
  <si>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</si>
  <si>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</si>
  <si>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</si>
  <si>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</si>
  <si>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</si>
  <si>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</si>
  <si>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</si>
  <si>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</si>
  <si>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</si>
  <si>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</si>
  <si>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</si>
  <si>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</si>
  <si>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</si>
  <si>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</si>
  <si>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</si>
  <si>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</si>
  <si>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</si>
  <si>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</si>
  <si>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</si>
  <si>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</si>
  <si>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</si>
  <si>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</si>
  <si>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</si>
  <si>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</si>
  <si>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</si>
  <si>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</si>
  <si>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</si>
  <si>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</si>
  <si>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</si>
  <si>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</si>
  <si>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</si>
  <si>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</si>
  <si>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</si>
  <si>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</si>
  <si>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</si>
  <si>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Ntabankulu(EC444)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</si>
  <si>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</si>
  <si>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</si>
  <si>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</si>
  <si>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</si>
  <si>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</si>
  <si>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</si>
  <si>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</si>
  <si>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</si>
  <si>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</si>
  <si>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</si>
  <si>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</si>
  <si>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</si>
  <si>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</si>
  <si>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</si>
  <si>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</si>
  <si>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</si>
  <si>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</si>
  <si>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</si>
  <si>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</si>
  <si>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</si>
  <si>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</si>
  <si>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</si>
  <si>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</si>
  <si>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</si>
  <si>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</si>
  <si>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</si>
  <si>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</si>
  <si>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</si>
  <si>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</si>
  <si>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Ntabankulu(EC444)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</si>
  <si>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</si>
  <si>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</si>
  <si>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</si>
  <si>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</si>
  <si>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</si>
  <si>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</si>
  <si>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</si>
  <si>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</si>
  <si>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</si>
  <si>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</si>
  <si>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</si>
  <si>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</si>
  <si>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</si>
  <si>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</si>
  <si>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</si>
  <si>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</si>
  <si>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</si>
  <si>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</si>
  <si>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</si>
  <si>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</si>
  <si>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</si>
  <si>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</si>
  <si>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</si>
  <si>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</si>
  <si>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</si>
  <si>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</si>
  <si>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</si>
  <si>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</si>
  <si>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Ntabankulu(EC444)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</si>
  <si>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</si>
  <si>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</si>
  <si>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</si>
  <si>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</si>
  <si>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</si>
  <si>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</si>
  <si>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</si>
  <si>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</si>
  <si>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</si>
  <si>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</si>
  <si>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Ntabankulu(EC444)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</si>
  <si>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</si>
  <si>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</si>
  <si>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</si>
  <si>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</si>
  <si>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</si>
  <si>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</si>
  <si>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</si>
  <si>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</si>
  <si>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</si>
  <si>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</si>
  <si>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</si>
  <si>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</si>
  <si>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</si>
  <si>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</si>
  <si>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</si>
  <si>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</si>
  <si>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</si>
  <si>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</si>
  <si>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</si>
  <si>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</si>
  <si>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</si>
  <si>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</si>
  <si>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</si>
  <si>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</si>
  <si>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</si>
  <si>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</si>
  <si>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</si>
  <si>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</si>
  <si>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</si>
  <si>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</si>
  <si>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</si>
  <si>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</si>
  <si>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</si>
  <si>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Ntabankulu(EC444)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</si>
  <si>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</si>
  <si>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</si>
  <si>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</si>
  <si>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</si>
  <si>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</si>
  <si>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</si>
  <si>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</si>
  <si>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</si>
  <si>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</si>
  <si>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</si>
  <si>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</si>
  <si>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</si>
  <si>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</si>
  <si>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</si>
  <si>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</si>
  <si>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</si>
  <si>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</si>
  <si>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</si>
  <si>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</si>
  <si>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</si>
  <si>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</si>
  <si>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</si>
  <si>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</si>
  <si>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</si>
  <si>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</si>
  <si>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</si>
  <si>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Ntabankulu(EC444)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</si>
  <si>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</si>
  <si>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</si>
  <si>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</si>
  <si>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</si>
  <si>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</si>
  <si>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</si>
  <si>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</si>
  <si>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</si>
  <si>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</si>
  <si>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</si>
  <si>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</si>
  <si>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</si>
  <si>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</si>
  <si>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</si>
  <si>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</si>
  <si>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</si>
  <si>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</si>
  <si>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</si>
  <si>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</si>
  <si>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</si>
  <si>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</si>
  <si>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</si>
  <si>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</si>
  <si>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</si>
  <si>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Ntabankulu(EC444)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</si>
  <si>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</si>
  <si>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</si>
  <si>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</si>
  <si>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</si>
  <si>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</si>
  <si>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</si>
  <si>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</si>
  <si>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</si>
  <si>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</si>
  <si>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</si>
  <si>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</si>
  <si>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</si>
  <si>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</si>
  <si>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</si>
  <si>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</si>
  <si>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</si>
  <si>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</si>
  <si>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</si>
  <si>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</si>
  <si>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</si>
  <si>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</si>
  <si>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</si>
  <si>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</si>
  <si>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</si>
  <si>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</si>
  <si>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</si>
  <si>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</si>
  <si>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</si>
  <si>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</si>
  <si>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</si>
  <si>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</si>
  <si>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</si>
  <si>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</si>
  <si>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</si>
  <si>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</si>
  <si>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Ntabankulu(EC444)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</si>
  <si>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</si>
  <si>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</si>
  <si>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Eastern Cape: Ntabankulu(EC444)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</si>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</sst>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2235561</v>
      </c>
      <c r="C5" s="19">
        <v>0</v>
      </c>
      <c r="D5" s="59">
        <v>0</v>
      </c>
      <c r="E5" s="60">
        <v>0</v>
      </c>
      <c r="F5" s="60">
        <v>57054</v>
      </c>
      <c r="G5" s="60">
        <v>115077</v>
      </c>
      <c r="H5" s="60">
        <v>363409</v>
      </c>
      <c r="I5" s="60">
        <v>535540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535540</v>
      </c>
      <c r="W5" s="60">
        <v>0</v>
      </c>
      <c r="X5" s="60">
        <v>535540</v>
      </c>
      <c r="Y5" s="61">
        <v>0</v>
      </c>
      <c r="Z5" s="62">
        <v>0</v>
      </c>
    </row>
    <row r="6" spans="1:26" ht="13.5">
      <c r="A6" s="58" t="s">
        <v>32</v>
      </c>
      <c r="B6" s="19">
        <v>159788</v>
      </c>
      <c r="C6" s="19">
        <v>0</v>
      </c>
      <c r="D6" s="59">
        <v>0</v>
      </c>
      <c r="E6" s="60">
        <v>0</v>
      </c>
      <c r="F6" s="60">
        <v>5730</v>
      </c>
      <c r="G6" s="60">
        <v>2772</v>
      </c>
      <c r="H6" s="60">
        <v>86318</v>
      </c>
      <c r="I6" s="60">
        <v>94820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94820</v>
      </c>
      <c r="W6" s="60">
        <v>0</v>
      </c>
      <c r="X6" s="60">
        <v>94820</v>
      </c>
      <c r="Y6" s="61">
        <v>0</v>
      </c>
      <c r="Z6" s="62">
        <v>0</v>
      </c>
    </row>
    <row r="7" spans="1:26" ht="13.5">
      <c r="A7" s="58" t="s">
        <v>33</v>
      </c>
      <c r="B7" s="19">
        <v>1558987</v>
      </c>
      <c r="C7" s="19">
        <v>0</v>
      </c>
      <c r="D7" s="59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1">
        <v>0</v>
      </c>
      <c r="Z7" s="62">
        <v>0</v>
      </c>
    </row>
    <row r="8" spans="1:26" ht="13.5">
      <c r="A8" s="58" t="s">
        <v>34</v>
      </c>
      <c r="B8" s="19">
        <v>65909985</v>
      </c>
      <c r="C8" s="19">
        <v>0</v>
      </c>
      <c r="D8" s="59">
        <v>0</v>
      </c>
      <c r="E8" s="60">
        <v>0</v>
      </c>
      <c r="F8" s="60">
        <v>30925371</v>
      </c>
      <c r="G8" s="60">
        <v>1290000</v>
      </c>
      <c r="H8" s="60">
        <v>551417</v>
      </c>
      <c r="I8" s="60">
        <v>32766788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32766788</v>
      </c>
      <c r="W8" s="60">
        <v>0</v>
      </c>
      <c r="X8" s="60">
        <v>32766788</v>
      </c>
      <c r="Y8" s="61">
        <v>0</v>
      </c>
      <c r="Z8" s="62">
        <v>0</v>
      </c>
    </row>
    <row r="9" spans="1:26" ht="13.5">
      <c r="A9" s="58" t="s">
        <v>35</v>
      </c>
      <c r="B9" s="19">
        <v>3390287</v>
      </c>
      <c r="C9" s="19">
        <v>0</v>
      </c>
      <c r="D9" s="59">
        <v>0</v>
      </c>
      <c r="E9" s="60">
        <v>0</v>
      </c>
      <c r="F9" s="60">
        <v>1197076</v>
      </c>
      <c r="G9" s="60">
        <v>152445</v>
      </c>
      <c r="H9" s="60">
        <v>211261</v>
      </c>
      <c r="I9" s="60">
        <v>1560782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1560782</v>
      </c>
      <c r="W9" s="60">
        <v>0</v>
      </c>
      <c r="X9" s="60">
        <v>1560782</v>
      </c>
      <c r="Y9" s="61">
        <v>0</v>
      </c>
      <c r="Z9" s="62">
        <v>0</v>
      </c>
    </row>
    <row r="10" spans="1:26" ht="25.5">
      <c r="A10" s="63" t="s">
        <v>277</v>
      </c>
      <c r="B10" s="64">
        <f>SUM(B5:B9)</f>
        <v>73254608</v>
      </c>
      <c r="C10" s="64">
        <f>SUM(C5:C9)</f>
        <v>0</v>
      </c>
      <c r="D10" s="65">
        <f aca="true" t="shared" si="0" ref="D10:Z10">SUM(D5:D9)</f>
        <v>0</v>
      </c>
      <c r="E10" s="66">
        <f t="shared" si="0"/>
        <v>0</v>
      </c>
      <c r="F10" s="66">
        <f t="shared" si="0"/>
        <v>32185231</v>
      </c>
      <c r="G10" s="66">
        <f t="shared" si="0"/>
        <v>1560294</v>
      </c>
      <c r="H10" s="66">
        <f t="shared" si="0"/>
        <v>1212405</v>
      </c>
      <c r="I10" s="66">
        <f t="shared" si="0"/>
        <v>34957930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34957930</v>
      </c>
      <c r="W10" s="66">
        <f t="shared" si="0"/>
        <v>0</v>
      </c>
      <c r="X10" s="66">
        <f t="shared" si="0"/>
        <v>34957930</v>
      </c>
      <c r="Y10" s="67">
        <f>+IF(W10&lt;&gt;0,(X10/W10)*100,0)</f>
        <v>0</v>
      </c>
      <c r="Z10" s="68">
        <f t="shared" si="0"/>
        <v>0</v>
      </c>
    </row>
    <row r="11" spans="1:26" ht="13.5">
      <c r="A11" s="58" t="s">
        <v>37</v>
      </c>
      <c r="B11" s="19">
        <v>28441950</v>
      </c>
      <c r="C11" s="19">
        <v>0</v>
      </c>
      <c r="D11" s="59">
        <v>0</v>
      </c>
      <c r="E11" s="60">
        <v>0</v>
      </c>
      <c r="F11" s="60">
        <v>3100033</v>
      </c>
      <c r="G11" s="60">
        <v>3075737</v>
      </c>
      <c r="H11" s="60">
        <v>3632655</v>
      </c>
      <c r="I11" s="60">
        <v>9808425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9808425</v>
      </c>
      <c r="W11" s="60">
        <v>0</v>
      </c>
      <c r="X11" s="60">
        <v>9808425</v>
      </c>
      <c r="Y11" s="61">
        <v>0</v>
      </c>
      <c r="Z11" s="62">
        <v>0</v>
      </c>
    </row>
    <row r="12" spans="1:26" ht="13.5">
      <c r="A12" s="58" t="s">
        <v>38</v>
      </c>
      <c r="B12" s="19">
        <v>8113795</v>
      </c>
      <c r="C12" s="19">
        <v>0</v>
      </c>
      <c r="D12" s="59">
        <v>0</v>
      </c>
      <c r="E12" s="60">
        <v>0</v>
      </c>
      <c r="F12" s="60">
        <v>382950</v>
      </c>
      <c r="G12" s="60">
        <v>399757</v>
      </c>
      <c r="H12" s="60">
        <v>434753</v>
      </c>
      <c r="I12" s="60">
        <v>1217460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1217460</v>
      </c>
      <c r="W12" s="60">
        <v>0</v>
      </c>
      <c r="X12" s="60">
        <v>1217460</v>
      </c>
      <c r="Y12" s="61">
        <v>0</v>
      </c>
      <c r="Z12" s="62">
        <v>0</v>
      </c>
    </row>
    <row r="13" spans="1:26" ht="13.5">
      <c r="A13" s="58" t="s">
        <v>278</v>
      </c>
      <c r="B13" s="19">
        <v>0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11144293</v>
      </c>
      <c r="C17" s="19">
        <v>0</v>
      </c>
      <c r="D17" s="59">
        <v>0</v>
      </c>
      <c r="E17" s="60">
        <v>0</v>
      </c>
      <c r="F17" s="60">
        <v>928086</v>
      </c>
      <c r="G17" s="60">
        <v>1367361</v>
      </c>
      <c r="H17" s="60">
        <v>3157537</v>
      </c>
      <c r="I17" s="60">
        <v>5452984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5452984</v>
      </c>
      <c r="W17" s="60">
        <v>0</v>
      </c>
      <c r="X17" s="60">
        <v>5452984</v>
      </c>
      <c r="Y17" s="61">
        <v>0</v>
      </c>
      <c r="Z17" s="62">
        <v>0</v>
      </c>
    </row>
    <row r="18" spans="1:26" ht="13.5">
      <c r="A18" s="70" t="s">
        <v>44</v>
      </c>
      <c r="B18" s="71">
        <f>SUM(B11:B17)</f>
        <v>47700038</v>
      </c>
      <c r="C18" s="71">
        <f>SUM(C11:C17)</f>
        <v>0</v>
      </c>
      <c r="D18" s="72">
        <f aca="true" t="shared" si="1" ref="D18:Z18">SUM(D11:D17)</f>
        <v>0</v>
      </c>
      <c r="E18" s="73">
        <f t="shared" si="1"/>
        <v>0</v>
      </c>
      <c r="F18" s="73">
        <f t="shared" si="1"/>
        <v>4411069</v>
      </c>
      <c r="G18" s="73">
        <f t="shared" si="1"/>
        <v>4842855</v>
      </c>
      <c r="H18" s="73">
        <f t="shared" si="1"/>
        <v>7224945</v>
      </c>
      <c r="I18" s="73">
        <f t="shared" si="1"/>
        <v>16478869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16478869</v>
      </c>
      <c r="W18" s="73">
        <f t="shared" si="1"/>
        <v>0</v>
      </c>
      <c r="X18" s="73">
        <f t="shared" si="1"/>
        <v>16478869</v>
      </c>
      <c r="Y18" s="67">
        <f>+IF(W18&lt;&gt;0,(X18/W18)*100,0)</f>
        <v>0</v>
      </c>
      <c r="Z18" s="74">
        <f t="shared" si="1"/>
        <v>0</v>
      </c>
    </row>
    <row r="19" spans="1:26" ht="13.5">
      <c r="A19" s="70" t="s">
        <v>45</v>
      </c>
      <c r="B19" s="75">
        <f>+B10-B18</f>
        <v>25554570</v>
      </c>
      <c r="C19" s="75">
        <f>+C10-C18</f>
        <v>0</v>
      </c>
      <c r="D19" s="76">
        <f aca="true" t="shared" si="2" ref="D19:Z19">+D10-D18</f>
        <v>0</v>
      </c>
      <c r="E19" s="77">
        <f t="shared" si="2"/>
        <v>0</v>
      </c>
      <c r="F19" s="77">
        <f t="shared" si="2"/>
        <v>27774162</v>
      </c>
      <c r="G19" s="77">
        <f t="shared" si="2"/>
        <v>-3282561</v>
      </c>
      <c r="H19" s="77">
        <f t="shared" si="2"/>
        <v>-6012540</v>
      </c>
      <c r="I19" s="77">
        <f t="shared" si="2"/>
        <v>18479061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18479061</v>
      </c>
      <c r="W19" s="77">
        <f>IF(E10=E18,0,W10-W18)</f>
        <v>0</v>
      </c>
      <c r="X19" s="77">
        <f t="shared" si="2"/>
        <v>18479061</v>
      </c>
      <c r="Y19" s="78">
        <f>+IF(W19&lt;&gt;0,(X19/W19)*100,0)</f>
        <v>0</v>
      </c>
      <c r="Z19" s="79">
        <f t="shared" si="2"/>
        <v>0</v>
      </c>
    </row>
    <row r="20" spans="1:26" ht="13.5">
      <c r="A20" s="58" t="s">
        <v>46</v>
      </c>
      <c r="B20" s="19">
        <v>33073189</v>
      </c>
      <c r="C20" s="19">
        <v>0</v>
      </c>
      <c r="D20" s="59">
        <v>0</v>
      </c>
      <c r="E20" s="60">
        <v>0</v>
      </c>
      <c r="F20" s="60">
        <v>10201000</v>
      </c>
      <c r="G20" s="60">
        <v>5000000</v>
      </c>
      <c r="H20" s="60">
        <v>5000000</v>
      </c>
      <c r="I20" s="60">
        <v>20201000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20201000</v>
      </c>
      <c r="W20" s="60">
        <v>0</v>
      </c>
      <c r="X20" s="60">
        <v>20201000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58627759</v>
      </c>
      <c r="C22" s="86">
        <f>SUM(C19:C21)</f>
        <v>0</v>
      </c>
      <c r="D22" s="87">
        <f aca="true" t="shared" si="3" ref="D22:Z22">SUM(D19:D21)</f>
        <v>0</v>
      </c>
      <c r="E22" s="88">
        <f t="shared" si="3"/>
        <v>0</v>
      </c>
      <c r="F22" s="88">
        <f t="shared" si="3"/>
        <v>37975162</v>
      </c>
      <c r="G22" s="88">
        <f t="shared" si="3"/>
        <v>1717439</v>
      </c>
      <c r="H22" s="88">
        <f t="shared" si="3"/>
        <v>-1012540</v>
      </c>
      <c r="I22" s="88">
        <f t="shared" si="3"/>
        <v>38680061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38680061</v>
      </c>
      <c r="W22" s="88">
        <f t="shared" si="3"/>
        <v>0</v>
      </c>
      <c r="X22" s="88">
        <f t="shared" si="3"/>
        <v>38680061</v>
      </c>
      <c r="Y22" s="89">
        <f>+IF(W22&lt;&gt;0,(X22/W22)*100,0)</f>
        <v>0</v>
      </c>
      <c r="Z22" s="90">
        <f t="shared" si="3"/>
        <v>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58627759</v>
      </c>
      <c r="C24" s="75">
        <f>SUM(C22:C23)</f>
        <v>0</v>
      </c>
      <c r="D24" s="76">
        <f aca="true" t="shared" si="4" ref="D24:Z24">SUM(D22:D23)</f>
        <v>0</v>
      </c>
      <c r="E24" s="77">
        <f t="shared" si="4"/>
        <v>0</v>
      </c>
      <c r="F24" s="77">
        <f t="shared" si="4"/>
        <v>37975162</v>
      </c>
      <c r="G24" s="77">
        <f t="shared" si="4"/>
        <v>1717439</v>
      </c>
      <c r="H24" s="77">
        <f t="shared" si="4"/>
        <v>-1012540</v>
      </c>
      <c r="I24" s="77">
        <f t="shared" si="4"/>
        <v>38680061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38680061</v>
      </c>
      <c r="W24" s="77">
        <f t="shared" si="4"/>
        <v>0</v>
      </c>
      <c r="X24" s="77">
        <f t="shared" si="4"/>
        <v>38680061</v>
      </c>
      <c r="Y24" s="78">
        <f>+IF(W24&lt;&gt;0,(X24/W24)*100,0)</f>
        <v>0</v>
      </c>
      <c r="Z24" s="79">
        <f t="shared" si="4"/>
        <v>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58807450</v>
      </c>
      <c r="E27" s="100">
        <v>58807450</v>
      </c>
      <c r="F27" s="100">
        <v>10291818</v>
      </c>
      <c r="G27" s="100">
        <v>4212351</v>
      </c>
      <c r="H27" s="100">
        <v>11125733</v>
      </c>
      <c r="I27" s="100">
        <v>25629902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25629902</v>
      </c>
      <c r="W27" s="100">
        <v>14701863</v>
      </c>
      <c r="X27" s="100">
        <v>10928039</v>
      </c>
      <c r="Y27" s="101">
        <v>74.33</v>
      </c>
      <c r="Z27" s="102">
        <v>58807450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10289282</v>
      </c>
      <c r="G28" s="60">
        <v>4212351</v>
      </c>
      <c r="H28" s="60">
        <v>11123197</v>
      </c>
      <c r="I28" s="60">
        <v>25624830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25624830</v>
      </c>
      <c r="W28" s="60">
        <v>0</v>
      </c>
      <c r="X28" s="60">
        <v>25624830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58807450</v>
      </c>
      <c r="E29" s="60">
        <v>58807450</v>
      </c>
      <c r="F29" s="60">
        <v>2536</v>
      </c>
      <c r="G29" s="60">
        <v>0</v>
      </c>
      <c r="H29" s="60">
        <v>2536</v>
      </c>
      <c r="I29" s="60">
        <v>5072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5072</v>
      </c>
      <c r="W29" s="60">
        <v>14701863</v>
      </c>
      <c r="X29" s="60">
        <v>-14696791</v>
      </c>
      <c r="Y29" s="61">
        <v>-99.97</v>
      </c>
      <c r="Z29" s="62">
        <v>58807450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58807450</v>
      </c>
      <c r="E32" s="100">
        <f t="shared" si="5"/>
        <v>58807450</v>
      </c>
      <c r="F32" s="100">
        <f t="shared" si="5"/>
        <v>10291818</v>
      </c>
      <c r="G32" s="100">
        <f t="shared" si="5"/>
        <v>4212351</v>
      </c>
      <c r="H32" s="100">
        <f t="shared" si="5"/>
        <v>11125733</v>
      </c>
      <c r="I32" s="100">
        <f t="shared" si="5"/>
        <v>25629902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25629902</v>
      </c>
      <c r="W32" s="100">
        <f t="shared" si="5"/>
        <v>14701863</v>
      </c>
      <c r="X32" s="100">
        <f t="shared" si="5"/>
        <v>10928039</v>
      </c>
      <c r="Y32" s="101">
        <f>+IF(W32&lt;&gt;0,(X32/W32)*100,0)</f>
        <v>74.33098104641567</v>
      </c>
      <c r="Z32" s="102">
        <f t="shared" si="5"/>
        <v>58807450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28540186</v>
      </c>
      <c r="C35" s="19">
        <v>0</v>
      </c>
      <c r="D35" s="59">
        <v>24021623</v>
      </c>
      <c r="E35" s="60">
        <v>24021623</v>
      </c>
      <c r="F35" s="60">
        <v>64619226</v>
      </c>
      <c r="G35" s="60">
        <v>0</v>
      </c>
      <c r="H35" s="60">
        <v>0</v>
      </c>
      <c r="I35" s="60">
        <v>64619226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64619226</v>
      </c>
      <c r="W35" s="60">
        <v>6005406</v>
      </c>
      <c r="X35" s="60">
        <v>58613820</v>
      </c>
      <c r="Y35" s="61">
        <v>976.02</v>
      </c>
      <c r="Z35" s="62">
        <v>24021623</v>
      </c>
    </row>
    <row r="36" spans="1:26" ht="13.5">
      <c r="A36" s="58" t="s">
        <v>57</v>
      </c>
      <c r="B36" s="19">
        <v>151120889</v>
      </c>
      <c r="C36" s="19">
        <v>0</v>
      </c>
      <c r="D36" s="59">
        <v>198520456</v>
      </c>
      <c r="E36" s="60">
        <v>198520456</v>
      </c>
      <c r="F36" s="60">
        <v>2236497</v>
      </c>
      <c r="G36" s="60">
        <v>0</v>
      </c>
      <c r="H36" s="60">
        <v>0</v>
      </c>
      <c r="I36" s="60">
        <v>2236497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2236497</v>
      </c>
      <c r="W36" s="60">
        <v>49630114</v>
      </c>
      <c r="X36" s="60">
        <v>-47393617</v>
      </c>
      <c r="Y36" s="61">
        <v>-95.49</v>
      </c>
      <c r="Z36" s="62">
        <v>198520456</v>
      </c>
    </row>
    <row r="37" spans="1:26" ht="13.5">
      <c r="A37" s="58" t="s">
        <v>58</v>
      </c>
      <c r="B37" s="19">
        <v>14226961</v>
      </c>
      <c r="C37" s="19">
        <v>0</v>
      </c>
      <c r="D37" s="59">
        <v>10128000</v>
      </c>
      <c r="E37" s="60">
        <v>10128000</v>
      </c>
      <c r="F37" s="60">
        <v>327703</v>
      </c>
      <c r="G37" s="60">
        <v>0</v>
      </c>
      <c r="H37" s="60">
        <v>0</v>
      </c>
      <c r="I37" s="60">
        <v>327703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327703</v>
      </c>
      <c r="W37" s="60">
        <v>2532000</v>
      </c>
      <c r="X37" s="60">
        <v>-2204297</v>
      </c>
      <c r="Y37" s="61">
        <v>-87.06</v>
      </c>
      <c r="Z37" s="62">
        <v>10128000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165434114</v>
      </c>
      <c r="C39" s="19">
        <v>0</v>
      </c>
      <c r="D39" s="59">
        <v>212414079</v>
      </c>
      <c r="E39" s="60">
        <v>212414079</v>
      </c>
      <c r="F39" s="60">
        <v>66528020</v>
      </c>
      <c r="G39" s="60">
        <v>0</v>
      </c>
      <c r="H39" s="60">
        <v>0</v>
      </c>
      <c r="I39" s="60">
        <v>66528020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66528020</v>
      </c>
      <c r="W39" s="60">
        <v>53103520</v>
      </c>
      <c r="X39" s="60">
        <v>13424500</v>
      </c>
      <c r="Y39" s="61">
        <v>25.28</v>
      </c>
      <c r="Z39" s="62">
        <v>212414079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3890473</v>
      </c>
      <c r="C42" s="19">
        <v>0</v>
      </c>
      <c r="D42" s="59">
        <v>72857996</v>
      </c>
      <c r="E42" s="60">
        <v>72857996</v>
      </c>
      <c r="F42" s="60">
        <v>37975162</v>
      </c>
      <c r="G42" s="60">
        <v>1717439</v>
      </c>
      <c r="H42" s="60">
        <v>-1012541</v>
      </c>
      <c r="I42" s="60">
        <v>38680060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38680060</v>
      </c>
      <c r="W42" s="60">
        <v>18214499</v>
      </c>
      <c r="X42" s="60">
        <v>20465561</v>
      </c>
      <c r="Y42" s="61">
        <v>112.36</v>
      </c>
      <c r="Z42" s="62">
        <v>72857996</v>
      </c>
    </row>
    <row r="43" spans="1:26" ht="13.5">
      <c r="A43" s="58" t="s">
        <v>63</v>
      </c>
      <c r="B43" s="19">
        <v>28939267</v>
      </c>
      <c r="C43" s="19">
        <v>0</v>
      </c>
      <c r="D43" s="59">
        <v>-58807450</v>
      </c>
      <c r="E43" s="60">
        <v>-58807450</v>
      </c>
      <c r="F43" s="60">
        <v>-2181783</v>
      </c>
      <c r="G43" s="60">
        <v>-4212351</v>
      </c>
      <c r="H43" s="60">
        <v>-3015698</v>
      </c>
      <c r="I43" s="60">
        <v>-9409832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-9409832</v>
      </c>
      <c r="W43" s="60">
        <v>-14701861</v>
      </c>
      <c r="X43" s="60">
        <v>5292029</v>
      </c>
      <c r="Y43" s="61">
        <v>-36</v>
      </c>
      <c r="Z43" s="62">
        <v>-58807450</v>
      </c>
    </row>
    <row r="44" spans="1:26" ht="13.5">
      <c r="A44" s="58" t="s">
        <v>64</v>
      </c>
      <c r="B44" s="19">
        <v>72405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42709363</v>
      </c>
      <c r="C45" s="22">
        <v>0</v>
      </c>
      <c r="D45" s="99">
        <v>14050546</v>
      </c>
      <c r="E45" s="100">
        <v>14050546</v>
      </c>
      <c r="F45" s="100">
        <v>35793379</v>
      </c>
      <c r="G45" s="100">
        <v>33298467</v>
      </c>
      <c r="H45" s="100">
        <v>29270228</v>
      </c>
      <c r="I45" s="100">
        <v>29270228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29270228</v>
      </c>
      <c r="W45" s="100">
        <v>3512638</v>
      </c>
      <c r="X45" s="100">
        <v>25757590</v>
      </c>
      <c r="Y45" s="101">
        <v>733.28</v>
      </c>
      <c r="Z45" s="102">
        <v>14050546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-16190</v>
      </c>
      <c r="C49" s="52">
        <v>0</v>
      </c>
      <c r="D49" s="129">
        <v>257588</v>
      </c>
      <c r="E49" s="54">
        <v>287770</v>
      </c>
      <c r="F49" s="54">
        <v>0</v>
      </c>
      <c r="G49" s="54">
        <v>0</v>
      </c>
      <c r="H49" s="54">
        <v>0</v>
      </c>
      <c r="I49" s="54">
        <v>238468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201752</v>
      </c>
      <c r="W49" s="54">
        <v>205746</v>
      </c>
      <c r="X49" s="54">
        <v>7716039</v>
      </c>
      <c r="Y49" s="54">
        <v>0</v>
      </c>
      <c r="Z49" s="130">
        <v>8891173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418271</v>
      </c>
      <c r="C51" s="52">
        <v>0</v>
      </c>
      <c r="D51" s="129">
        <v>46325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464596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100</v>
      </c>
      <c r="G58" s="7">
        <f t="shared" si="6"/>
        <v>100</v>
      </c>
      <c r="H58" s="7">
        <f t="shared" si="6"/>
        <v>81.99031176141551</v>
      </c>
      <c r="I58" s="7">
        <f t="shared" si="6"/>
        <v>87.13009571298113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87.13009571298113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100</v>
      </c>
      <c r="G60" s="13">
        <f t="shared" si="7"/>
        <v>100</v>
      </c>
      <c r="H60" s="13">
        <f t="shared" si="7"/>
        <v>5.63034361315137</v>
      </c>
      <c r="I60" s="13">
        <f t="shared" si="7"/>
        <v>14.091963720734022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14.091963720734022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5.966264823590071</v>
      </c>
      <c r="I64" s="13">
        <f t="shared" si="7"/>
        <v>5.966264823590071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5.966264823590071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2395349</v>
      </c>
      <c r="C67" s="24"/>
      <c r="D67" s="25"/>
      <c r="E67" s="26"/>
      <c r="F67" s="26">
        <v>62784</v>
      </c>
      <c r="G67" s="26">
        <v>117849</v>
      </c>
      <c r="H67" s="26">
        <v>452301</v>
      </c>
      <c r="I67" s="26">
        <v>632934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632934</v>
      </c>
      <c r="W67" s="26"/>
      <c r="X67" s="26"/>
      <c r="Y67" s="25"/>
      <c r="Z67" s="27"/>
    </row>
    <row r="68" spans="1:26" ht="13.5" hidden="1">
      <c r="A68" s="37" t="s">
        <v>31</v>
      </c>
      <c r="B68" s="19">
        <v>2235561</v>
      </c>
      <c r="C68" s="19"/>
      <c r="D68" s="20"/>
      <c r="E68" s="21"/>
      <c r="F68" s="21">
        <v>57054</v>
      </c>
      <c r="G68" s="21">
        <v>115077</v>
      </c>
      <c r="H68" s="21">
        <v>363409</v>
      </c>
      <c r="I68" s="21">
        <v>535540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535540</v>
      </c>
      <c r="W68" s="21"/>
      <c r="X68" s="21"/>
      <c r="Y68" s="20"/>
      <c r="Z68" s="23"/>
    </row>
    <row r="69" spans="1:26" ht="13.5" hidden="1">
      <c r="A69" s="38" t="s">
        <v>32</v>
      </c>
      <c r="B69" s="19">
        <v>159788</v>
      </c>
      <c r="C69" s="19"/>
      <c r="D69" s="20"/>
      <c r="E69" s="21"/>
      <c r="F69" s="21">
        <v>5730</v>
      </c>
      <c r="G69" s="21">
        <v>2772</v>
      </c>
      <c r="H69" s="21">
        <v>86318</v>
      </c>
      <c r="I69" s="21">
        <v>94820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94820</v>
      </c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>
        <v>81458</v>
      </c>
      <c r="I73" s="21">
        <v>81458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81458</v>
      </c>
      <c r="W73" s="21"/>
      <c r="X73" s="21"/>
      <c r="Y73" s="20"/>
      <c r="Z73" s="23"/>
    </row>
    <row r="74" spans="1:26" ht="13.5" hidden="1">
      <c r="A74" s="39" t="s">
        <v>107</v>
      </c>
      <c r="B74" s="19">
        <v>159788</v>
      </c>
      <c r="C74" s="19"/>
      <c r="D74" s="20"/>
      <c r="E74" s="21"/>
      <c r="F74" s="21">
        <v>5730</v>
      </c>
      <c r="G74" s="21">
        <v>2772</v>
      </c>
      <c r="H74" s="21">
        <v>4860</v>
      </c>
      <c r="I74" s="21">
        <v>13362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13362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>
        <v>2574</v>
      </c>
      <c r="I75" s="30">
        <v>2574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2574</v>
      </c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23470000</v>
      </c>
      <c r="E76" s="34">
        <v>23470000</v>
      </c>
      <c r="F76" s="34">
        <v>62784</v>
      </c>
      <c r="G76" s="34">
        <v>117849</v>
      </c>
      <c r="H76" s="34">
        <v>370843</v>
      </c>
      <c r="I76" s="34">
        <v>551476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551476</v>
      </c>
      <c r="W76" s="34">
        <v>5867496</v>
      </c>
      <c r="X76" s="34"/>
      <c r="Y76" s="33"/>
      <c r="Z76" s="35">
        <v>23470000</v>
      </c>
    </row>
    <row r="77" spans="1:26" ht="13.5" hidden="1">
      <c r="A77" s="37" t="s">
        <v>31</v>
      </c>
      <c r="B77" s="19"/>
      <c r="C77" s="19"/>
      <c r="D77" s="20">
        <v>23000000</v>
      </c>
      <c r="E77" s="21">
        <v>23000000</v>
      </c>
      <c r="F77" s="21">
        <v>57054</v>
      </c>
      <c r="G77" s="21">
        <v>115077</v>
      </c>
      <c r="H77" s="21">
        <v>363409</v>
      </c>
      <c r="I77" s="21">
        <v>535540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535540</v>
      </c>
      <c r="W77" s="21">
        <v>5749998</v>
      </c>
      <c r="X77" s="21"/>
      <c r="Y77" s="20"/>
      <c r="Z77" s="23">
        <v>23000000</v>
      </c>
    </row>
    <row r="78" spans="1:26" ht="13.5" hidden="1">
      <c r="A78" s="38" t="s">
        <v>32</v>
      </c>
      <c r="B78" s="19"/>
      <c r="C78" s="19"/>
      <c r="D78" s="20">
        <v>120000</v>
      </c>
      <c r="E78" s="21">
        <v>120000</v>
      </c>
      <c r="F78" s="21">
        <v>5730</v>
      </c>
      <c r="G78" s="21">
        <v>2772</v>
      </c>
      <c r="H78" s="21">
        <v>4860</v>
      </c>
      <c r="I78" s="21">
        <v>13362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13362</v>
      </c>
      <c r="W78" s="21">
        <v>30000</v>
      </c>
      <c r="X78" s="21"/>
      <c r="Y78" s="20"/>
      <c r="Z78" s="23">
        <v>120000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>
        <v>5730</v>
      </c>
      <c r="G81" s="21">
        <v>2772</v>
      </c>
      <c r="H81" s="21"/>
      <c r="I81" s="21">
        <v>8502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8502</v>
      </c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120000</v>
      </c>
      <c r="E82" s="21">
        <v>120000</v>
      </c>
      <c r="F82" s="21"/>
      <c r="G82" s="21"/>
      <c r="H82" s="21">
        <v>4860</v>
      </c>
      <c r="I82" s="21">
        <v>4860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4860</v>
      </c>
      <c r="W82" s="21">
        <v>30000</v>
      </c>
      <c r="X82" s="21"/>
      <c r="Y82" s="20"/>
      <c r="Z82" s="23">
        <v>120000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350000</v>
      </c>
      <c r="E84" s="30">
        <v>350000</v>
      </c>
      <c r="F84" s="30"/>
      <c r="G84" s="30"/>
      <c r="H84" s="30">
        <v>2574</v>
      </c>
      <c r="I84" s="30">
        <v>2574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2574</v>
      </c>
      <c r="W84" s="30">
        <v>87498</v>
      </c>
      <c r="X84" s="30"/>
      <c r="Y84" s="29"/>
      <c r="Z84" s="31">
        <v>350000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3250000</v>
      </c>
      <c r="F5" s="358">
        <f t="shared" si="0"/>
        <v>3250000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812500</v>
      </c>
      <c r="Y5" s="358">
        <f t="shared" si="0"/>
        <v>-812500</v>
      </c>
      <c r="Z5" s="359">
        <f>+IF(X5&lt;&gt;0,+(Y5/X5)*100,0)</f>
        <v>-100</v>
      </c>
      <c r="AA5" s="360">
        <f>+AA6+AA8+AA11+AA13+AA15</f>
        <v>3250000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2950000</v>
      </c>
      <c r="F6" s="59">
        <f t="shared" si="1"/>
        <v>2950000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737500</v>
      </c>
      <c r="Y6" s="59">
        <f t="shared" si="1"/>
        <v>-737500</v>
      </c>
      <c r="Z6" s="61">
        <f>+IF(X6&lt;&gt;0,+(Y6/X6)*100,0)</f>
        <v>-100</v>
      </c>
      <c r="AA6" s="62">
        <f t="shared" si="1"/>
        <v>2950000</v>
      </c>
    </row>
    <row r="7" spans="1:27" ht="13.5">
      <c r="A7" s="291" t="s">
        <v>228</v>
      </c>
      <c r="B7" s="142"/>
      <c r="C7" s="60"/>
      <c r="D7" s="340"/>
      <c r="E7" s="60">
        <v>2950000</v>
      </c>
      <c r="F7" s="59">
        <v>2950000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737500</v>
      </c>
      <c r="Y7" s="59">
        <v>-737500</v>
      </c>
      <c r="Z7" s="61">
        <v>-100</v>
      </c>
      <c r="AA7" s="62">
        <v>2950000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300000</v>
      </c>
      <c r="F8" s="59">
        <f t="shared" si="2"/>
        <v>300000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75000</v>
      </c>
      <c r="Y8" s="59">
        <f t="shared" si="2"/>
        <v>-75000</v>
      </c>
      <c r="Z8" s="61">
        <f>+IF(X8&lt;&gt;0,+(Y8/X8)*100,0)</f>
        <v>-100</v>
      </c>
      <c r="AA8" s="62">
        <f>SUM(AA9:AA10)</f>
        <v>300000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300000</v>
      </c>
      <c r="F10" s="59">
        <v>300000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75000</v>
      </c>
      <c r="Y10" s="59">
        <v>-75000</v>
      </c>
      <c r="Z10" s="61">
        <v>-100</v>
      </c>
      <c r="AA10" s="62">
        <v>300000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1500000</v>
      </c>
      <c r="F22" s="345">
        <f t="shared" si="6"/>
        <v>1500000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375000</v>
      </c>
      <c r="Y22" s="345">
        <f t="shared" si="6"/>
        <v>-375000</v>
      </c>
      <c r="Z22" s="336">
        <f>+IF(X22&lt;&gt;0,+(Y22/X22)*100,0)</f>
        <v>-100</v>
      </c>
      <c r="AA22" s="350">
        <f>SUM(AA23:AA32)</f>
        <v>1500000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1500000</v>
      </c>
      <c r="F32" s="59">
        <v>1500000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375000</v>
      </c>
      <c r="Y32" s="59">
        <v>-375000</v>
      </c>
      <c r="Z32" s="61">
        <v>-100</v>
      </c>
      <c r="AA32" s="62">
        <v>1500000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650000</v>
      </c>
      <c r="F40" s="345">
        <f t="shared" si="9"/>
        <v>650000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162500</v>
      </c>
      <c r="Y40" s="345">
        <f t="shared" si="9"/>
        <v>-162500</v>
      </c>
      <c r="Z40" s="336">
        <f>+IF(X40&lt;&gt;0,+(Y40/X40)*100,0)</f>
        <v>-100</v>
      </c>
      <c r="AA40" s="350">
        <f>SUM(AA41:AA49)</f>
        <v>650000</v>
      </c>
    </row>
    <row r="41" spans="1:27" ht="13.5">
      <c r="A41" s="361" t="s">
        <v>247</v>
      </c>
      <c r="B41" s="142"/>
      <c r="C41" s="362"/>
      <c r="D41" s="363"/>
      <c r="E41" s="362">
        <v>200000</v>
      </c>
      <c r="F41" s="364">
        <v>200000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50000</v>
      </c>
      <c r="Y41" s="364">
        <v>-50000</v>
      </c>
      <c r="Z41" s="365">
        <v>-100</v>
      </c>
      <c r="AA41" s="366">
        <v>200000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450000</v>
      </c>
      <c r="F44" s="53">
        <v>450000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112500</v>
      </c>
      <c r="Y44" s="53">
        <v>-112500</v>
      </c>
      <c r="Z44" s="94">
        <v>-100</v>
      </c>
      <c r="AA44" s="95">
        <v>450000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5400000</v>
      </c>
      <c r="F60" s="264">
        <f t="shared" si="14"/>
        <v>5400000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1350000</v>
      </c>
      <c r="Y60" s="264">
        <f t="shared" si="14"/>
        <v>-1350000</v>
      </c>
      <c r="Z60" s="337">
        <f>+IF(X60&lt;&gt;0,+(Y60/X60)*100,0)</f>
        <v>-100</v>
      </c>
      <c r="AA60" s="232">
        <f>+AA57+AA54+AA51+AA40+AA37+AA34+AA22+AA5</f>
        <v>5400000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106327797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42386231</v>
      </c>
      <c r="H5" s="100">
        <f t="shared" si="0"/>
        <v>6560294</v>
      </c>
      <c r="I5" s="100">
        <f t="shared" si="0"/>
        <v>5635223</v>
      </c>
      <c r="J5" s="100">
        <f t="shared" si="0"/>
        <v>54581748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54581748</v>
      </c>
      <c r="X5" s="100">
        <f t="shared" si="0"/>
        <v>0</v>
      </c>
      <c r="Y5" s="100">
        <f t="shared" si="0"/>
        <v>54581748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>
        <v>106327797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/>
      <c r="D7" s="157"/>
      <c r="E7" s="158"/>
      <c r="F7" s="159"/>
      <c r="G7" s="159">
        <v>42386231</v>
      </c>
      <c r="H7" s="159">
        <v>6560294</v>
      </c>
      <c r="I7" s="159">
        <v>5635223</v>
      </c>
      <c r="J7" s="159">
        <v>54581748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54581748</v>
      </c>
      <c r="X7" s="159"/>
      <c r="Y7" s="159">
        <v>54581748</v>
      </c>
      <c r="Z7" s="141">
        <v>0</v>
      </c>
      <c r="AA7" s="157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577182</v>
      </c>
      <c r="J19" s="100">
        <f t="shared" si="3"/>
        <v>577182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577182</v>
      </c>
      <c r="X19" s="100">
        <f t="shared" si="3"/>
        <v>0</v>
      </c>
      <c r="Y19" s="100">
        <f t="shared" si="3"/>
        <v>577182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>
        <v>577182</v>
      </c>
      <c r="J23" s="60">
        <v>577182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577182</v>
      </c>
      <c r="X23" s="60"/>
      <c r="Y23" s="60">
        <v>577182</v>
      </c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106327797</v>
      </c>
      <c r="D25" s="168">
        <f>+D5+D9+D15+D19+D24</f>
        <v>0</v>
      </c>
      <c r="E25" s="169">
        <f t="shared" si="4"/>
        <v>0</v>
      </c>
      <c r="F25" s="73">
        <f t="shared" si="4"/>
        <v>0</v>
      </c>
      <c r="G25" s="73">
        <f t="shared" si="4"/>
        <v>42386231</v>
      </c>
      <c r="H25" s="73">
        <f t="shared" si="4"/>
        <v>6560294</v>
      </c>
      <c r="I25" s="73">
        <f t="shared" si="4"/>
        <v>6212405</v>
      </c>
      <c r="J25" s="73">
        <f t="shared" si="4"/>
        <v>55158930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55158930</v>
      </c>
      <c r="X25" s="73">
        <f t="shared" si="4"/>
        <v>0</v>
      </c>
      <c r="Y25" s="73">
        <f t="shared" si="4"/>
        <v>55158930</v>
      </c>
      <c r="Z25" s="170">
        <f>+IF(X25&lt;&gt;0,+(Y25/X25)*100,0)</f>
        <v>0</v>
      </c>
      <c r="AA25" s="168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47700038</v>
      </c>
      <c r="D28" s="153">
        <f>SUM(D29:D31)</f>
        <v>0</v>
      </c>
      <c r="E28" s="154">
        <f t="shared" si="5"/>
        <v>0</v>
      </c>
      <c r="F28" s="100">
        <f t="shared" si="5"/>
        <v>0</v>
      </c>
      <c r="G28" s="100">
        <f t="shared" si="5"/>
        <v>4411069</v>
      </c>
      <c r="H28" s="100">
        <f t="shared" si="5"/>
        <v>4842855</v>
      </c>
      <c r="I28" s="100">
        <f t="shared" si="5"/>
        <v>6647763</v>
      </c>
      <c r="J28" s="100">
        <f t="shared" si="5"/>
        <v>15901687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15901687</v>
      </c>
      <c r="X28" s="100">
        <f t="shared" si="5"/>
        <v>0</v>
      </c>
      <c r="Y28" s="100">
        <f t="shared" si="5"/>
        <v>15901687</v>
      </c>
      <c r="Z28" s="137">
        <f>+IF(X28&lt;&gt;0,+(Y28/X28)*100,0)</f>
        <v>0</v>
      </c>
      <c r="AA28" s="153">
        <f>SUM(AA29:AA31)</f>
        <v>0</v>
      </c>
    </row>
    <row r="29" spans="1:27" ht="13.5">
      <c r="A29" s="138" t="s">
        <v>75</v>
      </c>
      <c r="B29" s="136"/>
      <c r="C29" s="155">
        <v>47700038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>
        <v>0</v>
      </c>
      <c r="AA29" s="155"/>
    </row>
    <row r="30" spans="1:27" ht="13.5">
      <c r="A30" s="138" t="s">
        <v>76</v>
      </c>
      <c r="B30" s="136"/>
      <c r="C30" s="157"/>
      <c r="D30" s="157"/>
      <c r="E30" s="158"/>
      <c r="F30" s="159"/>
      <c r="G30" s="159">
        <v>4411069</v>
      </c>
      <c r="H30" s="159">
        <v>4842855</v>
      </c>
      <c r="I30" s="159">
        <v>6647763</v>
      </c>
      <c r="J30" s="159">
        <v>15901687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15901687</v>
      </c>
      <c r="X30" s="159"/>
      <c r="Y30" s="159">
        <v>15901687</v>
      </c>
      <c r="Z30" s="141">
        <v>0</v>
      </c>
      <c r="AA30" s="157"/>
    </row>
    <row r="31" spans="1:27" ht="13.5">
      <c r="A31" s="138" t="s">
        <v>77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0</v>
      </c>
      <c r="Y32" s="100">
        <f t="shared" si="6"/>
        <v>0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0</v>
      </c>
      <c r="Y38" s="100">
        <f t="shared" si="7"/>
        <v>0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577182</v>
      </c>
      <c r="J42" s="100">
        <f t="shared" si="8"/>
        <v>577182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577182</v>
      </c>
      <c r="X42" s="100">
        <f t="shared" si="8"/>
        <v>0</v>
      </c>
      <c r="Y42" s="100">
        <f t="shared" si="8"/>
        <v>577182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>
        <v>577182</v>
      </c>
      <c r="J46" s="60">
        <v>577182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577182</v>
      </c>
      <c r="X46" s="60"/>
      <c r="Y46" s="60">
        <v>577182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47700038</v>
      </c>
      <c r="D48" s="168">
        <f>+D28+D32+D38+D42+D47</f>
        <v>0</v>
      </c>
      <c r="E48" s="169">
        <f t="shared" si="9"/>
        <v>0</v>
      </c>
      <c r="F48" s="73">
        <f t="shared" si="9"/>
        <v>0</v>
      </c>
      <c r="G48" s="73">
        <f t="shared" si="9"/>
        <v>4411069</v>
      </c>
      <c r="H48" s="73">
        <f t="shared" si="9"/>
        <v>4842855</v>
      </c>
      <c r="I48" s="73">
        <f t="shared" si="9"/>
        <v>7224945</v>
      </c>
      <c r="J48" s="73">
        <f t="shared" si="9"/>
        <v>16478869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16478869</v>
      </c>
      <c r="X48" s="73">
        <f t="shared" si="9"/>
        <v>0</v>
      </c>
      <c r="Y48" s="73">
        <f t="shared" si="9"/>
        <v>16478869</v>
      </c>
      <c r="Z48" s="170">
        <f>+IF(X48&lt;&gt;0,+(Y48/X48)*100,0)</f>
        <v>0</v>
      </c>
      <c r="AA48" s="168">
        <f>+AA28+AA32+AA38+AA42+AA47</f>
        <v>0</v>
      </c>
    </row>
    <row r="49" spans="1:27" ht="13.5">
      <c r="A49" s="148" t="s">
        <v>49</v>
      </c>
      <c r="B49" s="149"/>
      <c r="C49" s="171">
        <f aca="true" t="shared" si="10" ref="C49:Y49">+C25-C48</f>
        <v>58627759</v>
      </c>
      <c r="D49" s="171">
        <f>+D25-D48</f>
        <v>0</v>
      </c>
      <c r="E49" s="172">
        <f t="shared" si="10"/>
        <v>0</v>
      </c>
      <c r="F49" s="173">
        <f t="shared" si="10"/>
        <v>0</v>
      </c>
      <c r="G49" s="173">
        <f t="shared" si="10"/>
        <v>37975162</v>
      </c>
      <c r="H49" s="173">
        <f t="shared" si="10"/>
        <v>1717439</v>
      </c>
      <c r="I49" s="173">
        <f t="shared" si="10"/>
        <v>-1012540</v>
      </c>
      <c r="J49" s="173">
        <f t="shared" si="10"/>
        <v>38680061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38680061</v>
      </c>
      <c r="X49" s="173">
        <f>IF(F25=F48,0,X25-X48)</f>
        <v>0</v>
      </c>
      <c r="Y49" s="173">
        <f t="shared" si="10"/>
        <v>38680061</v>
      </c>
      <c r="Z49" s="174">
        <f>+IF(X49&lt;&gt;0,+(Y49/X49)*100,0)</f>
        <v>0</v>
      </c>
      <c r="AA49" s="171">
        <f>+AA25-AA48</f>
        <v>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2235561</v>
      </c>
      <c r="D5" s="155">
        <v>0</v>
      </c>
      <c r="E5" s="156">
        <v>0</v>
      </c>
      <c r="F5" s="60">
        <v>0</v>
      </c>
      <c r="G5" s="60">
        <v>57054</v>
      </c>
      <c r="H5" s="60">
        <v>115077</v>
      </c>
      <c r="I5" s="60">
        <v>363409</v>
      </c>
      <c r="J5" s="60">
        <v>535540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535540</v>
      </c>
      <c r="X5" s="60">
        <v>0</v>
      </c>
      <c r="Y5" s="60">
        <v>535540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81458</v>
      </c>
      <c r="J10" s="54">
        <v>81458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81458</v>
      </c>
      <c r="X10" s="54">
        <v>0</v>
      </c>
      <c r="Y10" s="54">
        <v>81458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159788</v>
      </c>
      <c r="D11" s="155">
        <v>0</v>
      </c>
      <c r="E11" s="156">
        <v>0</v>
      </c>
      <c r="F11" s="60">
        <v>0</v>
      </c>
      <c r="G11" s="60">
        <v>5730</v>
      </c>
      <c r="H11" s="60">
        <v>2772</v>
      </c>
      <c r="I11" s="60">
        <v>4860</v>
      </c>
      <c r="J11" s="60">
        <v>13362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13362</v>
      </c>
      <c r="X11" s="60">
        <v>0</v>
      </c>
      <c r="Y11" s="60">
        <v>13362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880580</v>
      </c>
      <c r="D12" s="155">
        <v>0</v>
      </c>
      <c r="E12" s="156">
        <v>0</v>
      </c>
      <c r="F12" s="60">
        <v>0</v>
      </c>
      <c r="G12" s="60">
        <v>41672</v>
      </c>
      <c r="H12" s="60">
        <v>29808</v>
      </c>
      <c r="I12" s="60">
        <v>41093</v>
      </c>
      <c r="J12" s="60">
        <v>112573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112573</v>
      </c>
      <c r="X12" s="60">
        <v>0</v>
      </c>
      <c r="Y12" s="60">
        <v>112573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1558987</v>
      </c>
      <c r="D13" s="155">
        <v>0</v>
      </c>
      <c r="E13" s="156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2574</v>
      </c>
      <c r="J14" s="60">
        <v>2574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2574</v>
      </c>
      <c r="X14" s="60">
        <v>0</v>
      </c>
      <c r="Y14" s="60">
        <v>2574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704080</v>
      </c>
      <c r="D16" s="155">
        <v>0</v>
      </c>
      <c r="E16" s="156">
        <v>0</v>
      </c>
      <c r="F16" s="60">
        <v>0</v>
      </c>
      <c r="G16" s="60">
        <v>75348</v>
      </c>
      <c r="H16" s="60">
        <v>67160</v>
      </c>
      <c r="I16" s="60">
        <v>64371</v>
      </c>
      <c r="J16" s="60">
        <v>206879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206879</v>
      </c>
      <c r="X16" s="60">
        <v>0</v>
      </c>
      <c r="Y16" s="60">
        <v>206879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2939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18087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65909985</v>
      </c>
      <c r="D19" s="155">
        <v>0</v>
      </c>
      <c r="E19" s="156">
        <v>0</v>
      </c>
      <c r="F19" s="60">
        <v>0</v>
      </c>
      <c r="G19" s="60">
        <v>30925371</v>
      </c>
      <c r="H19" s="60">
        <v>1290000</v>
      </c>
      <c r="I19" s="60">
        <v>551417</v>
      </c>
      <c r="J19" s="60">
        <v>32766788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32766788</v>
      </c>
      <c r="X19" s="60">
        <v>0</v>
      </c>
      <c r="Y19" s="60">
        <v>32766788</v>
      </c>
      <c r="Z19" s="140">
        <v>0</v>
      </c>
      <c r="AA19" s="155">
        <v>0</v>
      </c>
    </row>
    <row r="20" spans="1:27" ht="13.5">
      <c r="A20" s="181" t="s">
        <v>35</v>
      </c>
      <c r="B20" s="185"/>
      <c r="C20" s="155">
        <v>1784601</v>
      </c>
      <c r="D20" s="155">
        <v>0</v>
      </c>
      <c r="E20" s="156">
        <v>0</v>
      </c>
      <c r="F20" s="54">
        <v>0</v>
      </c>
      <c r="G20" s="54">
        <v>1080056</v>
      </c>
      <c r="H20" s="54">
        <v>55477</v>
      </c>
      <c r="I20" s="54">
        <v>103223</v>
      </c>
      <c r="J20" s="54">
        <v>1238756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1238756</v>
      </c>
      <c r="X20" s="54">
        <v>0</v>
      </c>
      <c r="Y20" s="54">
        <v>1238756</v>
      </c>
      <c r="Z20" s="184">
        <v>0</v>
      </c>
      <c r="AA20" s="130">
        <v>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73254608</v>
      </c>
      <c r="D22" s="188">
        <f>SUM(D5:D21)</f>
        <v>0</v>
      </c>
      <c r="E22" s="189">
        <f t="shared" si="0"/>
        <v>0</v>
      </c>
      <c r="F22" s="190">
        <f t="shared" si="0"/>
        <v>0</v>
      </c>
      <c r="G22" s="190">
        <f t="shared" si="0"/>
        <v>32185231</v>
      </c>
      <c r="H22" s="190">
        <f t="shared" si="0"/>
        <v>1560294</v>
      </c>
      <c r="I22" s="190">
        <f t="shared" si="0"/>
        <v>1212405</v>
      </c>
      <c r="J22" s="190">
        <f t="shared" si="0"/>
        <v>34957930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34957930</v>
      </c>
      <c r="X22" s="190">
        <f t="shared" si="0"/>
        <v>0</v>
      </c>
      <c r="Y22" s="190">
        <f t="shared" si="0"/>
        <v>34957930</v>
      </c>
      <c r="Z22" s="191">
        <f>+IF(X22&lt;&gt;0,+(Y22/X22)*100,0)</f>
        <v>0</v>
      </c>
      <c r="AA22" s="188">
        <f>SUM(AA5:AA21)</f>
        <v>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28441950</v>
      </c>
      <c r="D25" s="155">
        <v>0</v>
      </c>
      <c r="E25" s="156">
        <v>0</v>
      </c>
      <c r="F25" s="60">
        <v>0</v>
      </c>
      <c r="G25" s="60">
        <v>3100033</v>
      </c>
      <c r="H25" s="60">
        <v>3075737</v>
      </c>
      <c r="I25" s="60">
        <v>3632655</v>
      </c>
      <c r="J25" s="60">
        <v>9808425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9808425</v>
      </c>
      <c r="X25" s="60">
        <v>0</v>
      </c>
      <c r="Y25" s="60">
        <v>9808425</v>
      </c>
      <c r="Z25" s="140">
        <v>0</v>
      </c>
      <c r="AA25" s="155">
        <v>0</v>
      </c>
    </row>
    <row r="26" spans="1:27" ht="13.5">
      <c r="A26" s="183" t="s">
        <v>38</v>
      </c>
      <c r="B26" s="182"/>
      <c r="C26" s="155">
        <v>8113795</v>
      </c>
      <c r="D26" s="155">
        <v>0</v>
      </c>
      <c r="E26" s="156">
        <v>0</v>
      </c>
      <c r="F26" s="60">
        <v>0</v>
      </c>
      <c r="G26" s="60">
        <v>382950</v>
      </c>
      <c r="H26" s="60">
        <v>399757</v>
      </c>
      <c r="I26" s="60">
        <v>434753</v>
      </c>
      <c r="J26" s="60">
        <v>1217460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1217460</v>
      </c>
      <c r="X26" s="60">
        <v>0</v>
      </c>
      <c r="Y26" s="60">
        <v>1217460</v>
      </c>
      <c r="Z26" s="140">
        <v>0</v>
      </c>
      <c r="AA26" s="155">
        <v>0</v>
      </c>
    </row>
    <row r="27" spans="1:27" ht="13.5">
      <c r="A27" s="183" t="s">
        <v>118</v>
      </c>
      <c r="B27" s="182"/>
      <c r="C27" s="155">
        <v>3654366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1398784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6091143</v>
      </c>
      <c r="D34" s="155">
        <v>0</v>
      </c>
      <c r="E34" s="156">
        <v>0</v>
      </c>
      <c r="F34" s="60">
        <v>0</v>
      </c>
      <c r="G34" s="60">
        <v>928086</v>
      </c>
      <c r="H34" s="60">
        <v>1367361</v>
      </c>
      <c r="I34" s="60">
        <v>3157537</v>
      </c>
      <c r="J34" s="60">
        <v>5452984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5452984</v>
      </c>
      <c r="X34" s="60">
        <v>0</v>
      </c>
      <c r="Y34" s="60">
        <v>5452984</v>
      </c>
      <c r="Z34" s="140">
        <v>0</v>
      </c>
      <c r="AA34" s="155">
        <v>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47700038</v>
      </c>
      <c r="D36" s="188">
        <f>SUM(D25:D35)</f>
        <v>0</v>
      </c>
      <c r="E36" s="189">
        <f t="shared" si="1"/>
        <v>0</v>
      </c>
      <c r="F36" s="190">
        <f t="shared" si="1"/>
        <v>0</v>
      </c>
      <c r="G36" s="190">
        <f t="shared" si="1"/>
        <v>4411069</v>
      </c>
      <c r="H36" s="190">
        <f t="shared" si="1"/>
        <v>4842855</v>
      </c>
      <c r="I36" s="190">
        <f t="shared" si="1"/>
        <v>7224945</v>
      </c>
      <c r="J36" s="190">
        <f t="shared" si="1"/>
        <v>16478869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16478869</v>
      </c>
      <c r="X36" s="190">
        <f t="shared" si="1"/>
        <v>0</v>
      </c>
      <c r="Y36" s="190">
        <f t="shared" si="1"/>
        <v>16478869</v>
      </c>
      <c r="Z36" s="191">
        <f>+IF(X36&lt;&gt;0,+(Y36/X36)*100,0)</f>
        <v>0</v>
      </c>
      <c r="AA36" s="188">
        <f>SUM(AA25:AA35)</f>
        <v>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25554570</v>
      </c>
      <c r="D38" s="199">
        <f>+D22-D36</f>
        <v>0</v>
      </c>
      <c r="E38" s="200">
        <f t="shared" si="2"/>
        <v>0</v>
      </c>
      <c r="F38" s="106">
        <f t="shared" si="2"/>
        <v>0</v>
      </c>
      <c r="G38" s="106">
        <f t="shared" si="2"/>
        <v>27774162</v>
      </c>
      <c r="H38" s="106">
        <f t="shared" si="2"/>
        <v>-3282561</v>
      </c>
      <c r="I38" s="106">
        <f t="shared" si="2"/>
        <v>-6012540</v>
      </c>
      <c r="J38" s="106">
        <f t="shared" si="2"/>
        <v>18479061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18479061</v>
      </c>
      <c r="X38" s="106">
        <f>IF(F22=F36,0,X22-X36)</f>
        <v>0</v>
      </c>
      <c r="Y38" s="106">
        <f t="shared" si="2"/>
        <v>18479061</v>
      </c>
      <c r="Z38" s="201">
        <f>+IF(X38&lt;&gt;0,+(Y38/X38)*100,0)</f>
        <v>0</v>
      </c>
      <c r="AA38" s="199">
        <f>+AA22-AA36</f>
        <v>0</v>
      </c>
    </row>
    <row r="39" spans="1:27" ht="13.5">
      <c r="A39" s="181" t="s">
        <v>46</v>
      </c>
      <c r="B39" s="185"/>
      <c r="C39" s="155">
        <v>33073189</v>
      </c>
      <c r="D39" s="155">
        <v>0</v>
      </c>
      <c r="E39" s="156">
        <v>0</v>
      </c>
      <c r="F39" s="60">
        <v>0</v>
      </c>
      <c r="G39" s="60">
        <v>10201000</v>
      </c>
      <c r="H39" s="60">
        <v>5000000</v>
      </c>
      <c r="I39" s="60">
        <v>5000000</v>
      </c>
      <c r="J39" s="60">
        <v>20201000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20201000</v>
      </c>
      <c r="X39" s="60">
        <v>0</v>
      </c>
      <c r="Y39" s="60">
        <v>20201000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58627759</v>
      </c>
      <c r="D42" s="206">
        <f>SUM(D38:D41)</f>
        <v>0</v>
      </c>
      <c r="E42" s="207">
        <f t="shared" si="3"/>
        <v>0</v>
      </c>
      <c r="F42" s="88">
        <f t="shared" si="3"/>
        <v>0</v>
      </c>
      <c r="G42" s="88">
        <f t="shared" si="3"/>
        <v>37975162</v>
      </c>
      <c r="H42" s="88">
        <f t="shared" si="3"/>
        <v>1717439</v>
      </c>
      <c r="I42" s="88">
        <f t="shared" si="3"/>
        <v>-1012540</v>
      </c>
      <c r="J42" s="88">
        <f t="shared" si="3"/>
        <v>38680061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38680061</v>
      </c>
      <c r="X42" s="88">
        <f t="shared" si="3"/>
        <v>0</v>
      </c>
      <c r="Y42" s="88">
        <f t="shared" si="3"/>
        <v>38680061</v>
      </c>
      <c r="Z42" s="208">
        <f>+IF(X42&lt;&gt;0,+(Y42/X42)*100,0)</f>
        <v>0</v>
      </c>
      <c r="AA42" s="206">
        <f>SUM(AA38:AA41)</f>
        <v>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58627759</v>
      </c>
      <c r="D44" s="210">
        <f>+D42-D43</f>
        <v>0</v>
      </c>
      <c r="E44" s="211">
        <f t="shared" si="4"/>
        <v>0</v>
      </c>
      <c r="F44" s="77">
        <f t="shared" si="4"/>
        <v>0</v>
      </c>
      <c r="G44" s="77">
        <f t="shared" si="4"/>
        <v>37975162</v>
      </c>
      <c r="H44" s="77">
        <f t="shared" si="4"/>
        <v>1717439</v>
      </c>
      <c r="I44" s="77">
        <f t="shared" si="4"/>
        <v>-1012540</v>
      </c>
      <c r="J44" s="77">
        <f t="shared" si="4"/>
        <v>38680061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38680061</v>
      </c>
      <c r="X44" s="77">
        <f t="shared" si="4"/>
        <v>0</v>
      </c>
      <c r="Y44" s="77">
        <f t="shared" si="4"/>
        <v>38680061</v>
      </c>
      <c r="Z44" s="212">
        <f>+IF(X44&lt;&gt;0,+(Y44/X44)*100,0)</f>
        <v>0</v>
      </c>
      <c r="AA44" s="210">
        <f>+AA42-AA43</f>
        <v>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58627759</v>
      </c>
      <c r="D46" s="206">
        <f>SUM(D44:D45)</f>
        <v>0</v>
      </c>
      <c r="E46" s="207">
        <f t="shared" si="5"/>
        <v>0</v>
      </c>
      <c r="F46" s="88">
        <f t="shared" si="5"/>
        <v>0</v>
      </c>
      <c r="G46" s="88">
        <f t="shared" si="5"/>
        <v>37975162</v>
      </c>
      <c r="H46" s="88">
        <f t="shared" si="5"/>
        <v>1717439</v>
      </c>
      <c r="I46" s="88">
        <f t="shared" si="5"/>
        <v>-1012540</v>
      </c>
      <c r="J46" s="88">
        <f t="shared" si="5"/>
        <v>38680061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38680061</v>
      </c>
      <c r="X46" s="88">
        <f t="shared" si="5"/>
        <v>0</v>
      </c>
      <c r="Y46" s="88">
        <f t="shared" si="5"/>
        <v>38680061</v>
      </c>
      <c r="Z46" s="208">
        <f>+IF(X46&lt;&gt;0,+(Y46/X46)*100,0)</f>
        <v>0</v>
      </c>
      <c r="AA46" s="206">
        <f>SUM(AA44:AA45)</f>
        <v>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58627759</v>
      </c>
      <c r="D48" s="217">
        <f>SUM(D46:D47)</f>
        <v>0</v>
      </c>
      <c r="E48" s="218">
        <f t="shared" si="6"/>
        <v>0</v>
      </c>
      <c r="F48" s="219">
        <f t="shared" si="6"/>
        <v>0</v>
      </c>
      <c r="G48" s="219">
        <f t="shared" si="6"/>
        <v>37975162</v>
      </c>
      <c r="H48" s="220">
        <f t="shared" si="6"/>
        <v>1717439</v>
      </c>
      <c r="I48" s="220">
        <f t="shared" si="6"/>
        <v>-1012540</v>
      </c>
      <c r="J48" s="220">
        <f t="shared" si="6"/>
        <v>38680061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38680061</v>
      </c>
      <c r="X48" s="220">
        <f t="shared" si="6"/>
        <v>0</v>
      </c>
      <c r="Y48" s="220">
        <f t="shared" si="6"/>
        <v>38680061</v>
      </c>
      <c r="Z48" s="221">
        <f>+IF(X48&lt;&gt;0,+(Y48/X48)*100,0)</f>
        <v>0</v>
      </c>
      <c r="AA48" s="222">
        <f>SUM(AA46:AA47)</f>
        <v>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58807450</v>
      </c>
      <c r="F5" s="100">
        <f t="shared" si="0"/>
        <v>58807450</v>
      </c>
      <c r="G5" s="100">
        <f t="shared" si="0"/>
        <v>2207283</v>
      </c>
      <c r="H5" s="100">
        <f t="shared" si="0"/>
        <v>4212351</v>
      </c>
      <c r="I5" s="100">
        <f t="shared" si="0"/>
        <v>3041198</v>
      </c>
      <c r="J5" s="100">
        <f t="shared" si="0"/>
        <v>9460832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9460832</v>
      </c>
      <c r="X5" s="100">
        <f t="shared" si="0"/>
        <v>14701863</v>
      </c>
      <c r="Y5" s="100">
        <f t="shared" si="0"/>
        <v>-5241031</v>
      </c>
      <c r="Z5" s="137">
        <f>+IF(X5&lt;&gt;0,+(Y5/X5)*100,0)</f>
        <v>-35.64875417489606</v>
      </c>
      <c r="AA5" s="153">
        <f>SUM(AA6:AA8)</f>
        <v>58807450</v>
      </c>
    </row>
    <row r="6" spans="1:27" ht="13.5">
      <c r="A6" s="138" t="s">
        <v>75</v>
      </c>
      <c r="B6" s="136"/>
      <c r="C6" s="155"/>
      <c r="D6" s="155"/>
      <c r="E6" s="156">
        <v>58807450</v>
      </c>
      <c r="F6" s="60">
        <v>58807450</v>
      </c>
      <c r="G6" s="60"/>
      <c r="H6" s="60">
        <v>4212351</v>
      </c>
      <c r="I6" s="60"/>
      <c r="J6" s="60">
        <v>4212351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4212351</v>
      </c>
      <c r="X6" s="60">
        <v>14701863</v>
      </c>
      <c r="Y6" s="60">
        <v>-10489512</v>
      </c>
      <c r="Z6" s="140">
        <v>-71.35</v>
      </c>
      <c r="AA6" s="62">
        <v>58807450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>
        <v>2181783</v>
      </c>
      <c r="H7" s="159"/>
      <c r="I7" s="159">
        <v>3015698</v>
      </c>
      <c r="J7" s="159">
        <v>5197481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5197481</v>
      </c>
      <c r="X7" s="159"/>
      <c r="Y7" s="159">
        <v>5197481</v>
      </c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>
        <v>25500</v>
      </c>
      <c r="H8" s="60"/>
      <c r="I8" s="60">
        <v>25500</v>
      </c>
      <c r="J8" s="60">
        <v>51000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51000</v>
      </c>
      <c r="X8" s="60"/>
      <c r="Y8" s="60">
        <v>51000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2536</v>
      </c>
      <c r="H9" s="100">
        <f t="shared" si="1"/>
        <v>0</v>
      </c>
      <c r="I9" s="100">
        <f t="shared" si="1"/>
        <v>2536</v>
      </c>
      <c r="J9" s="100">
        <f t="shared" si="1"/>
        <v>5072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5072</v>
      </c>
      <c r="X9" s="100">
        <f t="shared" si="1"/>
        <v>0</v>
      </c>
      <c r="Y9" s="100">
        <f t="shared" si="1"/>
        <v>5072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2536</v>
      </c>
      <c r="H10" s="60"/>
      <c r="I10" s="60">
        <v>2536</v>
      </c>
      <c r="J10" s="60">
        <v>5072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5072</v>
      </c>
      <c r="X10" s="60"/>
      <c r="Y10" s="60">
        <v>5072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1990723</v>
      </c>
      <c r="H15" s="100">
        <f t="shared" si="2"/>
        <v>0</v>
      </c>
      <c r="I15" s="100">
        <f t="shared" si="2"/>
        <v>1990723</v>
      </c>
      <c r="J15" s="100">
        <f t="shared" si="2"/>
        <v>3981446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3981446</v>
      </c>
      <c r="X15" s="100">
        <f t="shared" si="2"/>
        <v>0</v>
      </c>
      <c r="Y15" s="100">
        <f t="shared" si="2"/>
        <v>3981446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1990723</v>
      </c>
      <c r="H16" s="60"/>
      <c r="I16" s="60">
        <v>1990723</v>
      </c>
      <c r="J16" s="60">
        <v>3981446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3981446</v>
      </c>
      <c r="X16" s="60"/>
      <c r="Y16" s="60">
        <v>3981446</v>
      </c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6091276</v>
      </c>
      <c r="H19" s="100">
        <f t="shared" si="3"/>
        <v>0</v>
      </c>
      <c r="I19" s="100">
        <f t="shared" si="3"/>
        <v>6091276</v>
      </c>
      <c r="J19" s="100">
        <f t="shared" si="3"/>
        <v>12182552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12182552</v>
      </c>
      <c r="X19" s="100">
        <f t="shared" si="3"/>
        <v>0</v>
      </c>
      <c r="Y19" s="100">
        <f t="shared" si="3"/>
        <v>12182552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>
        <v>6041855</v>
      </c>
      <c r="H20" s="60"/>
      <c r="I20" s="60">
        <v>6041855</v>
      </c>
      <c r="J20" s="60">
        <v>12083710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12083710</v>
      </c>
      <c r="X20" s="60"/>
      <c r="Y20" s="60">
        <v>12083710</v>
      </c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>
        <v>49421</v>
      </c>
      <c r="H23" s="60"/>
      <c r="I23" s="60">
        <v>49421</v>
      </c>
      <c r="J23" s="60">
        <v>98842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98842</v>
      </c>
      <c r="X23" s="60"/>
      <c r="Y23" s="60">
        <v>98842</v>
      </c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58807450</v>
      </c>
      <c r="F25" s="219">
        <f t="shared" si="4"/>
        <v>58807450</v>
      </c>
      <c r="G25" s="219">
        <f t="shared" si="4"/>
        <v>10291818</v>
      </c>
      <c r="H25" s="219">
        <f t="shared" si="4"/>
        <v>4212351</v>
      </c>
      <c r="I25" s="219">
        <f t="shared" si="4"/>
        <v>11125733</v>
      </c>
      <c r="J25" s="219">
        <f t="shared" si="4"/>
        <v>25629902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25629902</v>
      </c>
      <c r="X25" s="219">
        <f t="shared" si="4"/>
        <v>14701863</v>
      </c>
      <c r="Y25" s="219">
        <f t="shared" si="4"/>
        <v>10928039</v>
      </c>
      <c r="Z25" s="231">
        <f>+IF(X25&lt;&gt;0,+(Y25/X25)*100,0)</f>
        <v>74.33098104641567</v>
      </c>
      <c r="AA25" s="232">
        <f>+AA5+AA9+AA15+AA19+AA24</f>
        <v>58807450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>
        <v>10289282</v>
      </c>
      <c r="H28" s="60">
        <v>4212351</v>
      </c>
      <c r="I28" s="60">
        <v>11123197</v>
      </c>
      <c r="J28" s="60">
        <v>25624830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25624830</v>
      </c>
      <c r="X28" s="60"/>
      <c r="Y28" s="60">
        <v>25624830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10289282</v>
      </c>
      <c r="H32" s="77">
        <f t="shared" si="5"/>
        <v>4212351</v>
      </c>
      <c r="I32" s="77">
        <f t="shared" si="5"/>
        <v>11123197</v>
      </c>
      <c r="J32" s="77">
        <f t="shared" si="5"/>
        <v>25624830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25624830</v>
      </c>
      <c r="X32" s="77">
        <f t="shared" si="5"/>
        <v>0</v>
      </c>
      <c r="Y32" s="77">
        <f t="shared" si="5"/>
        <v>25624830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58807450</v>
      </c>
      <c r="F33" s="60">
        <v>58807450</v>
      </c>
      <c r="G33" s="60">
        <v>2536</v>
      </c>
      <c r="H33" s="60"/>
      <c r="I33" s="60">
        <v>2536</v>
      </c>
      <c r="J33" s="60">
        <v>5072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5072</v>
      </c>
      <c r="X33" s="60">
        <v>14701863</v>
      </c>
      <c r="Y33" s="60">
        <v>-14696791</v>
      </c>
      <c r="Z33" s="140">
        <v>-99.97</v>
      </c>
      <c r="AA33" s="62">
        <v>58807450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58807450</v>
      </c>
      <c r="F36" s="220">
        <f t="shared" si="6"/>
        <v>58807450</v>
      </c>
      <c r="G36" s="220">
        <f t="shared" si="6"/>
        <v>10291818</v>
      </c>
      <c r="H36" s="220">
        <f t="shared" si="6"/>
        <v>4212351</v>
      </c>
      <c r="I36" s="220">
        <f t="shared" si="6"/>
        <v>11125733</v>
      </c>
      <c r="J36" s="220">
        <f t="shared" si="6"/>
        <v>25629902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25629902</v>
      </c>
      <c r="X36" s="220">
        <f t="shared" si="6"/>
        <v>14701863</v>
      </c>
      <c r="Y36" s="220">
        <f t="shared" si="6"/>
        <v>10928039</v>
      </c>
      <c r="Z36" s="221">
        <f>+IF(X36&lt;&gt;0,+(Y36/X36)*100,0)</f>
        <v>74.33098104641567</v>
      </c>
      <c r="AA36" s="239">
        <f>SUM(AA32:AA35)</f>
        <v>58807450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7975880</v>
      </c>
      <c r="D6" s="155"/>
      <c r="E6" s="59">
        <v>2084357</v>
      </c>
      <c r="F6" s="60">
        <v>2084357</v>
      </c>
      <c r="G6" s="60">
        <v>10369779</v>
      </c>
      <c r="H6" s="60"/>
      <c r="I6" s="60"/>
      <c r="J6" s="60">
        <v>10369779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10369779</v>
      </c>
      <c r="X6" s="60">
        <v>521089</v>
      </c>
      <c r="Y6" s="60">
        <v>9848690</v>
      </c>
      <c r="Z6" s="140">
        <v>1890.02</v>
      </c>
      <c r="AA6" s="62">
        <v>2084357</v>
      </c>
    </row>
    <row r="7" spans="1:27" ht="13.5">
      <c r="A7" s="249" t="s">
        <v>144</v>
      </c>
      <c r="B7" s="182"/>
      <c r="C7" s="155"/>
      <c r="D7" s="155"/>
      <c r="E7" s="59"/>
      <c r="F7" s="60"/>
      <c r="G7" s="60">
        <v>29144748</v>
      </c>
      <c r="H7" s="60"/>
      <c r="I7" s="60"/>
      <c r="J7" s="60">
        <v>29144748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29144748</v>
      </c>
      <c r="X7" s="60"/>
      <c r="Y7" s="60">
        <v>29144748</v>
      </c>
      <c r="Z7" s="140"/>
      <c r="AA7" s="62"/>
    </row>
    <row r="8" spans="1:27" ht="13.5">
      <c r="A8" s="249" t="s">
        <v>145</v>
      </c>
      <c r="B8" s="182"/>
      <c r="C8" s="155">
        <v>1163910</v>
      </c>
      <c r="D8" s="155"/>
      <c r="E8" s="59">
        <v>1905053</v>
      </c>
      <c r="F8" s="60">
        <v>1905053</v>
      </c>
      <c r="G8" s="60">
        <v>8357302</v>
      </c>
      <c r="H8" s="60"/>
      <c r="I8" s="60"/>
      <c r="J8" s="60">
        <v>8357302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8357302</v>
      </c>
      <c r="X8" s="60">
        <v>476263</v>
      </c>
      <c r="Y8" s="60">
        <v>7881039</v>
      </c>
      <c r="Z8" s="140">
        <v>1654.77</v>
      </c>
      <c r="AA8" s="62">
        <v>1905053</v>
      </c>
    </row>
    <row r="9" spans="1:27" ht="13.5">
      <c r="A9" s="249" t="s">
        <v>146</v>
      </c>
      <c r="B9" s="182"/>
      <c r="C9" s="155">
        <v>3269327</v>
      </c>
      <c r="D9" s="155"/>
      <c r="E9" s="59">
        <v>3901284</v>
      </c>
      <c r="F9" s="60">
        <v>3901284</v>
      </c>
      <c r="G9" s="60">
        <v>616328</v>
      </c>
      <c r="H9" s="60"/>
      <c r="I9" s="60"/>
      <c r="J9" s="60">
        <v>616328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616328</v>
      </c>
      <c r="X9" s="60">
        <v>975321</v>
      </c>
      <c r="Y9" s="60">
        <v>-358993</v>
      </c>
      <c r="Z9" s="140">
        <v>-36.81</v>
      </c>
      <c r="AA9" s="62">
        <v>3901284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16131069</v>
      </c>
      <c r="D11" s="155"/>
      <c r="E11" s="59">
        <v>16130929</v>
      </c>
      <c r="F11" s="60">
        <v>16130929</v>
      </c>
      <c r="G11" s="60">
        <v>16131069</v>
      </c>
      <c r="H11" s="60"/>
      <c r="I11" s="60"/>
      <c r="J11" s="60">
        <v>16131069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16131069</v>
      </c>
      <c r="X11" s="60">
        <v>4032732</v>
      </c>
      <c r="Y11" s="60">
        <v>12098337</v>
      </c>
      <c r="Z11" s="140">
        <v>300</v>
      </c>
      <c r="AA11" s="62">
        <v>16130929</v>
      </c>
    </row>
    <row r="12" spans="1:27" ht="13.5">
      <c r="A12" s="250" t="s">
        <v>56</v>
      </c>
      <c r="B12" s="251"/>
      <c r="C12" s="168">
        <f aca="true" t="shared" si="0" ref="C12:Y12">SUM(C6:C11)</f>
        <v>28540186</v>
      </c>
      <c r="D12" s="168">
        <f>SUM(D6:D11)</f>
        <v>0</v>
      </c>
      <c r="E12" s="72">
        <f t="shared" si="0"/>
        <v>24021623</v>
      </c>
      <c r="F12" s="73">
        <f t="shared" si="0"/>
        <v>24021623</v>
      </c>
      <c r="G12" s="73">
        <f t="shared" si="0"/>
        <v>64619226</v>
      </c>
      <c r="H12" s="73">
        <f t="shared" si="0"/>
        <v>0</v>
      </c>
      <c r="I12" s="73">
        <f t="shared" si="0"/>
        <v>0</v>
      </c>
      <c r="J12" s="73">
        <f t="shared" si="0"/>
        <v>64619226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64619226</v>
      </c>
      <c r="X12" s="73">
        <f t="shared" si="0"/>
        <v>6005405</v>
      </c>
      <c r="Y12" s="73">
        <f t="shared" si="0"/>
        <v>58613821</v>
      </c>
      <c r="Z12" s="170">
        <f>+IF(X12&lt;&gt;0,+(Y12/X12)*100,0)</f>
        <v>976.0177873099316</v>
      </c>
      <c r="AA12" s="74">
        <f>SUM(AA6:AA11)</f>
        <v>24021623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9025986</v>
      </c>
      <c r="D17" s="155"/>
      <c r="E17" s="59">
        <v>9025986</v>
      </c>
      <c r="F17" s="60">
        <v>9025986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2256497</v>
      </c>
      <c r="Y17" s="60">
        <v>-2256497</v>
      </c>
      <c r="Z17" s="140">
        <v>-100</v>
      </c>
      <c r="AA17" s="62">
        <v>9025986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141947639</v>
      </c>
      <c r="D19" s="155"/>
      <c r="E19" s="59">
        <v>189314297</v>
      </c>
      <c r="F19" s="60">
        <v>189314297</v>
      </c>
      <c r="G19" s="60">
        <v>1941335</v>
      </c>
      <c r="H19" s="60"/>
      <c r="I19" s="60"/>
      <c r="J19" s="60">
        <v>1941335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1941335</v>
      </c>
      <c r="X19" s="60">
        <v>47328574</v>
      </c>
      <c r="Y19" s="60">
        <v>-45387239</v>
      </c>
      <c r="Z19" s="140">
        <v>-95.9</v>
      </c>
      <c r="AA19" s="62">
        <v>189314297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147264</v>
      </c>
      <c r="D22" s="155"/>
      <c r="E22" s="59">
        <v>180173</v>
      </c>
      <c r="F22" s="60">
        <v>180173</v>
      </c>
      <c r="G22" s="60">
        <v>295162</v>
      </c>
      <c r="H22" s="60"/>
      <c r="I22" s="60"/>
      <c r="J22" s="60">
        <v>295162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295162</v>
      </c>
      <c r="X22" s="60">
        <v>45043</v>
      </c>
      <c r="Y22" s="60">
        <v>250119</v>
      </c>
      <c r="Z22" s="140">
        <v>555.29</v>
      </c>
      <c r="AA22" s="62">
        <v>180173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151120889</v>
      </c>
      <c r="D24" s="168">
        <f>SUM(D15:D23)</f>
        <v>0</v>
      </c>
      <c r="E24" s="76">
        <f t="shared" si="1"/>
        <v>198520456</v>
      </c>
      <c r="F24" s="77">
        <f t="shared" si="1"/>
        <v>198520456</v>
      </c>
      <c r="G24" s="77">
        <f t="shared" si="1"/>
        <v>2236497</v>
      </c>
      <c r="H24" s="77">
        <f t="shared" si="1"/>
        <v>0</v>
      </c>
      <c r="I24" s="77">
        <f t="shared" si="1"/>
        <v>0</v>
      </c>
      <c r="J24" s="77">
        <f t="shared" si="1"/>
        <v>2236497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2236497</v>
      </c>
      <c r="X24" s="77">
        <f t="shared" si="1"/>
        <v>49630114</v>
      </c>
      <c r="Y24" s="77">
        <f t="shared" si="1"/>
        <v>-47393617</v>
      </c>
      <c r="Z24" s="212">
        <f>+IF(X24&lt;&gt;0,+(Y24/X24)*100,0)</f>
        <v>-95.4936694282024</v>
      </c>
      <c r="AA24" s="79">
        <f>SUM(AA15:AA23)</f>
        <v>198520456</v>
      </c>
    </row>
    <row r="25" spans="1:27" ht="13.5">
      <c r="A25" s="250" t="s">
        <v>159</v>
      </c>
      <c r="B25" s="251"/>
      <c r="C25" s="168">
        <f aca="true" t="shared" si="2" ref="C25:Y25">+C12+C24</f>
        <v>179661075</v>
      </c>
      <c r="D25" s="168">
        <f>+D12+D24</f>
        <v>0</v>
      </c>
      <c r="E25" s="72">
        <f t="shared" si="2"/>
        <v>222542079</v>
      </c>
      <c r="F25" s="73">
        <f t="shared" si="2"/>
        <v>222542079</v>
      </c>
      <c r="G25" s="73">
        <f t="shared" si="2"/>
        <v>66855723</v>
      </c>
      <c r="H25" s="73">
        <f t="shared" si="2"/>
        <v>0</v>
      </c>
      <c r="I25" s="73">
        <f t="shared" si="2"/>
        <v>0</v>
      </c>
      <c r="J25" s="73">
        <f t="shared" si="2"/>
        <v>66855723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66855723</v>
      </c>
      <c r="X25" s="73">
        <f t="shared" si="2"/>
        <v>55635519</v>
      </c>
      <c r="Y25" s="73">
        <f t="shared" si="2"/>
        <v>11220204</v>
      </c>
      <c r="Z25" s="170">
        <f>+IF(X25&lt;&gt;0,+(Y25/X25)*100,0)</f>
        <v>20.167339501227623</v>
      </c>
      <c r="AA25" s="74">
        <f>+AA12+AA24</f>
        <v>222542079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11045961</v>
      </c>
      <c r="D32" s="155"/>
      <c r="E32" s="59">
        <v>7700000</v>
      </c>
      <c r="F32" s="60">
        <v>7700000</v>
      </c>
      <c r="G32" s="60">
        <v>327703</v>
      </c>
      <c r="H32" s="60"/>
      <c r="I32" s="60"/>
      <c r="J32" s="60">
        <v>327703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327703</v>
      </c>
      <c r="X32" s="60">
        <v>1925000</v>
      </c>
      <c r="Y32" s="60">
        <v>-1597297</v>
      </c>
      <c r="Z32" s="140">
        <v>-82.98</v>
      </c>
      <c r="AA32" s="62">
        <v>7700000</v>
      </c>
    </row>
    <row r="33" spans="1:27" ht="13.5">
      <c r="A33" s="249" t="s">
        <v>165</v>
      </c>
      <c r="B33" s="182"/>
      <c r="C33" s="155">
        <v>3181000</v>
      </c>
      <c r="D33" s="155"/>
      <c r="E33" s="59">
        <v>2428000</v>
      </c>
      <c r="F33" s="60">
        <v>2428000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607000</v>
      </c>
      <c r="Y33" s="60">
        <v>-607000</v>
      </c>
      <c r="Z33" s="140">
        <v>-100</v>
      </c>
      <c r="AA33" s="62">
        <v>2428000</v>
      </c>
    </row>
    <row r="34" spans="1:27" ht="13.5">
      <c r="A34" s="250" t="s">
        <v>58</v>
      </c>
      <c r="B34" s="251"/>
      <c r="C34" s="168">
        <f aca="true" t="shared" si="3" ref="C34:Y34">SUM(C29:C33)</f>
        <v>14226961</v>
      </c>
      <c r="D34" s="168">
        <f>SUM(D29:D33)</f>
        <v>0</v>
      </c>
      <c r="E34" s="72">
        <f t="shared" si="3"/>
        <v>10128000</v>
      </c>
      <c r="F34" s="73">
        <f t="shared" si="3"/>
        <v>10128000</v>
      </c>
      <c r="G34" s="73">
        <f t="shared" si="3"/>
        <v>327703</v>
      </c>
      <c r="H34" s="73">
        <f t="shared" si="3"/>
        <v>0</v>
      </c>
      <c r="I34" s="73">
        <f t="shared" si="3"/>
        <v>0</v>
      </c>
      <c r="J34" s="73">
        <f t="shared" si="3"/>
        <v>327703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327703</v>
      </c>
      <c r="X34" s="73">
        <f t="shared" si="3"/>
        <v>2532000</v>
      </c>
      <c r="Y34" s="73">
        <f t="shared" si="3"/>
        <v>-2204297</v>
      </c>
      <c r="Z34" s="170">
        <f>+IF(X34&lt;&gt;0,+(Y34/X34)*100,0)</f>
        <v>-87.05754344391785</v>
      </c>
      <c r="AA34" s="74">
        <f>SUM(AA29:AA33)</f>
        <v>10128000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14226961</v>
      </c>
      <c r="D40" s="168">
        <f>+D34+D39</f>
        <v>0</v>
      </c>
      <c r="E40" s="72">
        <f t="shared" si="5"/>
        <v>10128000</v>
      </c>
      <c r="F40" s="73">
        <f t="shared" si="5"/>
        <v>10128000</v>
      </c>
      <c r="G40" s="73">
        <f t="shared" si="5"/>
        <v>327703</v>
      </c>
      <c r="H40" s="73">
        <f t="shared" si="5"/>
        <v>0</v>
      </c>
      <c r="I40" s="73">
        <f t="shared" si="5"/>
        <v>0</v>
      </c>
      <c r="J40" s="73">
        <f t="shared" si="5"/>
        <v>327703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327703</v>
      </c>
      <c r="X40" s="73">
        <f t="shared" si="5"/>
        <v>2532000</v>
      </c>
      <c r="Y40" s="73">
        <f t="shared" si="5"/>
        <v>-2204297</v>
      </c>
      <c r="Z40" s="170">
        <f>+IF(X40&lt;&gt;0,+(Y40/X40)*100,0)</f>
        <v>-87.05754344391785</v>
      </c>
      <c r="AA40" s="74">
        <f>+AA34+AA39</f>
        <v>10128000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165434114</v>
      </c>
      <c r="D42" s="257">
        <f>+D25-D40</f>
        <v>0</v>
      </c>
      <c r="E42" s="258">
        <f t="shared" si="6"/>
        <v>212414079</v>
      </c>
      <c r="F42" s="259">
        <f t="shared" si="6"/>
        <v>212414079</v>
      </c>
      <c r="G42" s="259">
        <f t="shared" si="6"/>
        <v>66528020</v>
      </c>
      <c r="H42" s="259">
        <f t="shared" si="6"/>
        <v>0</v>
      </c>
      <c r="I42" s="259">
        <f t="shared" si="6"/>
        <v>0</v>
      </c>
      <c r="J42" s="259">
        <f t="shared" si="6"/>
        <v>66528020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66528020</v>
      </c>
      <c r="X42" s="259">
        <f t="shared" si="6"/>
        <v>53103519</v>
      </c>
      <c r="Y42" s="259">
        <f t="shared" si="6"/>
        <v>13424501</v>
      </c>
      <c r="Z42" s="260">
        <f>+IF(X42&lt;&gt;0,+(Y42/X42)*100,0)</f>
        <v>25.2798708123279</v>
      </c>
      <c r="AA42" s="261">
        <f>+AA25-AA40</f>
        <v>212414079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165434114</v>
      </c>
      <c r="D45" s="155"/>
      <c r="E45" s="59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139"/>
      <c r="AA45" s="62"/>
    </row>
    <row r="46" spans="1:27" ht="13.5">
      <c r="A46" s="249" t="s">
        <v>171</v>
      </c>
      <c r="B46" s="182"/>
      <c r="C46" s="155"/>
      <c r="D46" s="155"/>
      <c r="E46" s="59">
        <v>212414079</v>
      </c>
      <c r="F46" s="60">
        <v>212414079</v>
      </c>
      <c r="G46" s="60">
        <v>66528020</v>
      </c>
      <c r="H46" s="60"/>
      <c r="I46" s="60"/>
      <c r="J46" s="60">
        <v>66528020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66528020</v>
      </c>
      <c r="X46" s="60">
        <v>53103520</v>
      </c>
      <c r="Y46" s="60">
        <v>13424500</v>
      </c>
      <c r="Z46" s="139">
        <v>25.28</v>
      </c>
      <c r="AA46" s="62">
        <v>212414079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165434114</v>
      </c>
      <c r="D48" s="217">
        <f>SUM(D45:D47)</f>
        <v>0</v>
      </c>
      <c r="E48" s="264">
        <f t="shared" si="7"/>
        <v>212414079</v>
      </c>
      <c r="F48" s="219">
        <f t="shared" si="7"/>
        <v>212414079</v>
      </c>
      <c r="G48" s="219">
        <f t="shared" si="7"/>
        <v>66528020</v>
      </c>
      <c r="H48" s="219">
        <f t="shared" si="7"/>
        <v>0</v>
      </c>
      <c r="I48" s="219">
        <f t="shared" si="7"/>
        <v>0</v>
      </c>
      <c r="J48" s="219">
        <f t="shared" si="7"/>
        <v>66528020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66528020</v>
      </c>
      <c r="X48" s="219">
        <f t="shared" si="7"/>
        <v>53103520</v>
      </c>
      <c r="Y48" s="219">
        <f t="shared" si="7"/>
        <v>13424500</v>
      </c>
      <c r="Z48" s="265">
        <f>+IF(X48&lt;&gt;0,+(Y48/X48)*100,0)</f>
        <v>25.27986845316469</v>
      </c>
      <c r="AA48" s="232">
        <f>SUM(AA45:AA47)</f>
        <v>212414079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2235561</v>
      </c>
      <c r="D6" s="155"/>
      <c r="E6" s="59">
        <v>25236072</v>
      </c>
      <c r="F6" s="60">
        <v>25236072</v>
      </c>
      <c r="G6" s="60">
        <v>1259860</v>
      </c>
      <c r="H6" s="60">
        <v>270294</v>
      </c>
      <c r="I6" s="60">
        <v>576956</v>
      </c>
      <c r="J6" s="60">
        <v>2107110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2107110</v>
      </c>
      <c r="X6" s="60">
        <v>6309015</v>
      </c>
      <c r="Y6" s="60">
        <v>-4201905</v>
      </c>
      <c r="Z6" s="140">
        <v>-66.6</v>
      </c>
      <c r="AA6" s="62">
        <v>25236072</v>
      </c>
    </row>
    <row r="7" spans="1:27" ht="13.5">
      <c r="A7" s="249" t="s">
        <v>178</v>
      </c>
      <c r="B7" s="182"/>
      <c r="C7" s="155"/>
      <c r="D7" s="155"/>
      <c r="E7" s="59">
        <v>73634000</v>
      </c>
      <c r="F7" s="60">
        <v>73634000</v>
      </c>
      <c r="G7" s="60">
        <v>30925371</v>
      </c>
      <c r="H7" s="60">
        <v>1290000</v>
      </c>
      <c r="I7" s="60">
        <v>55693</v>
      </c>
      <c r="J7" s="60">
        <v>32271064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32271064</v>
      </c>
      <c r="X7" s="60">
        <v>18408498</v>
      </c>
      <c r="Y7" s="60">
        <v>13862566</v>
      </c>
      <c r="Z7" s="140">
        <v>75.31</v>
      </c>
      <c r="AA7" s="62">
        <v>73634000</v>
      </c>
    </row>
    <row r="8" spans="1:27" ht="13.5">
      <c r="A8" s="249" t="s">
        <v>179</v>
      </c>
      <c r="B8" s="182"/>
      <c r="C8" s="155"/>
      <c r="D8" s="155"/>
      <c r="E8" s="59">
        <v>59271000</v>
      </c>
      <c r="F8" s="60">
        <v>59271000</v>
      </c>
      <c r="G8" s="60">
        <v>10201000</v>
      </c>
      <c r="H8" s="60">
        <v>5000000</v>
      </c>
      <c r="I8" s="60">
        <v>5000000</v>
      </c>
      <c r="J8" s="60">
        <v>20201000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20201000</v>
      </c>
      <c r="X8" s="60">
        <v>14817750</v>
      </c>
      <c r="Y8" s="60">
        <v>5383250</v>
      </c>
      <c r="Z8" s="140">
        <v>36.33</v>
      </c>
      <c r="AA8" s="62">
        <v>59271000</v>
      </c>
    </row>
    <row r="9" spans="1:27" ht="13.5">
      <c r="A9" s="249" t="s">
        <v>180</v>
      </c>
      <c r="B9" s="182"/>
      <c r="C9" s="155">
        <v>1558987</v>
      </c>
      <c r="D9" s="155"/>
      <c r="E9" s="59">
        <v>1550000</v>
      </c>
      <c r="F9" s="60">
        <v>1550000</v>
      </c>
      <c r="G9" s="60"/>
      <c r="H9" s="60"/>
      <c r="I9" s="60">
        <v>2574</v>
      </c>
      <c r="J9" s="60">
        <v>2574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2574</v>
      </c>
      <c r="X9" s="60">
        <v>387498</v>
      </c>
      <c r="Y9" s="60">
        <v>-384924</v>
      </c>
      <c r="Z9" s="140">
        <v>-99.34</v>
      </c>
      <c r="AA9" s="62">
        <v>1550000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-749</v>
      </c>
      <c r="D12" s="155"/>
      <c r="E12" s="59">
        <v>-86633076</v>
      </c>
      <c r="F12" s="60">
        <v>-86633076</v>
      </c>
      <c r="G12" s="60">
        <v>-4411069</v>
      </c>
      <c r="H12" s="60">
        <v>-4842855</v>
      </c>
      <c r="I12" s="60">
        <v>-6647764</v>
      </c>
      <c r="J12" s="60">
        <v>-15901688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-15901688</v>
      </c>
      <c r="X12" s="60">
        <v>-21658264</v>
      </c>
      <c r="Y12" s="60">
        <v>5756576</v>
      </c>
      <c r="Z12" s="140">
        <v>-26.58</v>
      </c>
      <c r="AA12" s="62">
        <v>-86633076</v>
      </c>
    </row>
    <row r="13" spans="1:27" ht="13.5">
      <c r="A13" s="249" t="s">
        <v>40</v>
      </c>
      <c r="B13" s="182"/>
      <c r="C13" s="155">
        <v>96674</v>
      </c>
      <c r="D13" s="155"/>
      <c r="E13" s="59">
        <v>-200000</v>
      </c>
      <c r="F13" s="60">
        <v>-200000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-49998</v>
      </c>
      <c r="Y13" s="60">
        <v>49998</v>
      </c>
      <c r="Z13" s="140">
        <v>-100</v>
      </c>
      <c r="AA13" s="62">
        <v>-200000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3890473</v>
      </c>
      <c r="D15" s="168">
        <f>SUM(D6:D14)</f>
        <v>0</v>
      </c>
      <c r="E15" s="72">
        <f t="shared" si="0"/>
        <v>72857996</v>
      </c>
      <c r="F15" s="73">
        <f t="shared" si="0"/>
        <v>72857996</v>
      </c>
      <c r="G15" s="73">
        <f t="shared" si="0"/>
        <v>37975162</v>
      </c>
      <c r="H15" s="73">
        <f t="shared" si="0"/>
        <v>1717439</v>
      </c>
      <c r="I15" s="73">
        <f t="shared" si="0"/>
        <v>-1012541</v>
      </c>
      <c r="J15" s="73">
        <f t="shared" si="0"/>
        <v>38680060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38680060</v>
      </c>
      <c r="X15" s="73">
        <f t="shared" si="0"/>
        <v>18214499</v>
      </c>
      <c r="Y15" s="73">
        <f t="shared" si="0"/>
        <v>20465561</v>
      </c>
      <c r="Z15" s="170">
        <f>+IF(X15&lt;&gt;0,+(Y15/X15)*100,0)</f>
        <v>112.35862704760642</v>
      </c>
      <c r="AA15" s="74">
        <f>SUM(AA6:AA14)</f>
        <v>72857996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28939267</v>
      </c>
      <c r="D24" s="155"/>
      <c r="E24" s="59">
        <v>-58807450</v>
      </c>
      <c r="F24" s="60">
        <v>-58807450</v>
      </c>
      <c r="G24" s="60">
        <v>-2181783</v>
      </c>
      <c r="H24" s="60">
        <v>-4212351</v>
      </c>
      <c r="I24" s="60">
        <v>-3015698</v>
      </c>
      <c r="J24" s="60">
        <v>-9409832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-9409832</v>
      </c>
      <c r="X24" s="60">
        <v>-14701861</v>
      </c>
      <c r="Y24" s="60">
        <v>5292029</v>
      </c>
      <c r="Z24" s="140">
        <v>-36</v>
      </c>
      <c r="AA24" s="62">
        <v>-58807450</v>
      </c>
    </row>
    <row r="25" spans="1:27" ht="13.5">
      <c r="A25" s="250" t="s">
        <v>191</v>
      </c>
      <c r="B25" s="251"/>
      <c r="C25" s="168">
        <f aca="true" t="shared" si="1" ref="C25:Y25">SUM(C19:C24)</f>
        <v>28939267</v>
      </c>
      <c r="D25" s="168">
        <f>SUM(D19:D24)</f>
        <v>0</v>
      </c>
      <c r="E25" s="72">
        <f t="shared" si="1"/>
        <v>-58807450</v>
      </c>
      <c r="F25" s="73">
        <f t="shared" si="1"/>
        <v>-58807450</v>
      </c>
      <c r="G25" s="73">
        <f t="shared" si="1"/>
        <v>-2181783</v>
      </c>
      <c r="H25" s="73">
        <f t="shared" si="1"/>
        <v>-4212351</v>
      </c>
      <c r="I25" s="73">
        <f t="shared" si="1"/>
        <v>-3015698</v>
      </c>
      <c r="J25" s="73">
        <f t="shared" si="1"/>
        <v>-9409832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-9409832</v>
      </c>
      <c r="X25" s="73">
        <f t="shared" si="1"/>
        <v>-14701861</v>
      </c>
      <c r="Y25" s="73">
        <f t="shared" si="1"/>
        <v>5292029</v>
      </c>
      <c r="Z25" s="170">
        <f>+IF(X25&lt;&gt;0,+(Y25/X25)*100,0)</f>
        <v>-35.9956402798258</v>
      </c>
      <c r="AA25" s="74">
        <f>SUM(AA19:AA24)</f>
        <v>-58807450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72405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72405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32902145</v>
      </c>
      <c r="D36" s="153">
        <f>+D15+D25+D34</f>
        <v>0</v>
      </c>
      <c r="E36" s="99">
        <f t="shared" si="3"/>
        <v>14050546</v>
      </c>
      <c r="F36" s="100">
        <f t="shared" si="3"/>
        <v>14050546</v>
      </c>
      <c r="G36" s="100">
        <f t="shared" si="3"/>
        <v>35793379</v>
      </c>
      <c r="H36" s="100">
        <f t="shared" si="3"/>
        <v>-2494912</v>
      </c>
      <c r="I36" s="100">
        <f t="shared" si="3"/>
        <v>-4028239</v>
      </c>
      <c r="J36" s="100">
        <f t="shared" si="3"/>
        <v>29270228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29270228</v>
      </c>
      <c r="X36" s="100">
        <f t="shared" si="3"/>
        <v>3512638</v>
      </c>
      <c r="Y36" s="100">
        <f t="shared" si="3"/>
        <v>25757590</v>
      </c>
      <c r="Z36" s="137">
        <f>+IF(X36&lt;&gt;0,+(Y36/X36)*100,0)</f>
        <v>733.2833613939154</v>
      </c>
      <c r="AA36" s="102">
        <f>+AA15+AA25+AA34</f>
        <v>14050546</v>
      </c>
    </row>
    <row r="37" spans="1:27" ht="13.5">
      <c r="A37" s="249" t="s">
        <v>199</v>
      </c>
      <c r="B37" s="182"/>
      <c r="C37" s="153">
        <v>9807218</v>
      </c>
      <c r="D37" s="153"/>
      <c r="E37" s="99"/>
      <c r="F37" s="100"/>
      <c r="G37" s="100"/>
      <c r="H37" s="100">
        <v>35793379</v>
      </c>
      <c r="I37" s="100">
        <v>33298467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42709363</v>
      </c>
      <c r="D38" s="257"/>
      <c r="E38" s="258">
        <v>14050546</v>
      </c>
      <c r="F38" s="259">
        <v>14050546</v>
      </c>
      <c r="G38" s="259">
        <v>35793379</v>
      </c>
      <c r="H38" s="259">
        <v>33298467</v>
      </c>
      <c r="I38" s="259">
        <v>29270228</v>
      </c>
      <c r="J38" s="259">
        <v>29270228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29270228</v>
      </c>
      <c r="X38" s="259">
        <v>3512638</v>
      </c>
      <c r="Y38" s="259">
        <v>25757590</v>
      </c>
      <c r="Z38" s="260">
        <v>733.28</v>
      </c>
      <c r="AA38" s="261">
        <v>14050546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58807450</v>
      </c>
      <c r="F5" s="106">
        <f t="shared" si="0"/>
        <v>58807450</v>
      </c>
      <c r="G5" s="106">
        <f t="shared" si="0"/>
        <v>10291818</v>
      </c>
      <c r="H5" s="106">
        <f t="shared" si="0"/>
        <v>4212351</v>
      </c>
      <c r="I5" s="106">
        <f t="shared" si="0"/>
        <v>11125733</v>
      </c>
      <c r="J5" s="106">
        <f t="shared" si="0"/>
        <v>25629902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25629902</v>
      </c>
      <c r="X5" s="106">
        <f t="shared" si="0"/>
        <v>14701863</v>
      </c>
      <c r="Y5" s="106">
        <f t="shared" si="0"/>
        <v>10928039</v>
      </c>
      <c r="Z5" s="201">
        <f>+IF(X5&lt;&gt;0,+(Y5/X5)*100,0)</f>
        <v>74.33098104641567</v>
      </c>
      <c r="AA5" s="199">
        <f>SUM(AA11:AA18)</f>
        <v>58807450</v>
      </c>
    </row>
    <row r="6" spans="1:27" ht="13.5">
      <c r="A6" s="291" t="s">
        <v>204</v>
      </c>
      <c r="B6" s="142"/>
      <c r="C6" s="62"/>
      <c r="D6" s="156"/>
      <c r="E6" s="60">
        <v>16989700</v>
      </c>
      <c r="F6" s="60">
        <v>16989700</v>
      </c>
      <c r="G6" s="60">
        <v>4172506</v>
      </c>
      <c r="H6" s="60">
        <v>4212351</v>
      </c>
      <c r="I6" s="60">
        <v>5006421</v>
      </c>
      <c r="J6" s="60">
        <v>13391278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13391278</v>
      </c>
      <c r="X6" s="60">
        <v>4247425</v>
      </c>
      <c r="Y6" s="60">
        <v>9143853</v>
      </c>
      <c r="Z6" s="140">
        <v>215.28</v>
      </c>
      <c r="AA6" s="155">
        <v>16989700</v>
      </c>
    </row>
    <row r="7" spans="1:27" ht="13.5">
      <c r="A7" s="291" t="s">
        <v>205</v>
      </c>
      <c r="B7" s="142"/>
      <c r="C7" s="62"/>
      <c r="D7" s="156"/>
      <c r="E7" s="60">
        <v>35000000</v>
      </c>
      <c r="F7" s="60">
        <v>35000000</v>
      </c>
      <c r="G7" s="60">
        <v>6041855</v>
      </c>
      <c r="H7" s="60"/>
      <c r="I7" s="60">
        <v>6041855</v>
      </c>
      <c r="J7" s="60">
        <v>12083710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12083710</v>
      </c>
      <c r="X7" s="60">
        <v>8750000</v>
      </c>
      <c r="Y7" s="60">
        <v>3333710</v>
      </c>
      <c r="Z7" s="140">
        <v>38.1</v>
      </c>
      <c r="AA7" s="155">
        <v>35000000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300000</v>
      </c>
      <c r="F10" s="60">
        <v>300000</v>
      </c>
      <c r="G10" s="60">
        <v>49421</v>
      </c>
      <c r="H10" s="60"/>
      <c r="I10" s="60">
        <v>49421</v>
      </c>
      <c r="J10" s="60">
        <v>98842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98842</v>
      </c>
      <c r="X10" s="60">
        <v>75000</v>
      </c>
      <c r="Y10" s="60">
        <v>23842</v>
      </c>
      <c r="Z10" s="140">
        <v>31.79</v>
      </c>
      <c r="AA10" s="155">
        <v>300000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52289700</v>
      </c>
      <c r="F11" s="295">
        <f t="shared" si="1"/>
        <v>52289700</v>
      </c>
      <c r="G11" s="295">
        <f t="shared" si="1"/>
        <v>10263782</v>
      </c>
      <c r="H11" s="295">
        <f t="shared" si="1"/>
        <v>4212351</v>
      </c>
      <c r="I11" s="295">
        <f t="shared" si="1"/>
        <v>11097697</v>
      </c>
      <c r="J11" s="295">
        <f t="shared" si="1"/>
        <v>25573830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25573830</v>
      </c>
      <c r="X11" s="295">
        <f t="shared" si="1"/>
        <v>13072425</v>
      </c>
      <c r="Y11" s="295">
        <f t="shared" si="1"/>
        <v>12501405</v>
      </c>
      <c r="Z11" s="296">
        <f>+IF(X11&lt;&gt;0,+(Y11/X11)*100,0)</f>
        <v>95.63187396370606</v>
      </c>
      <c r="AA11" s="297">
        <f>SUM(AA6:AA10)</f>
        <v>52289700</v>
      </c>
    </row>
    <row r="12" spans="1:27" ht="13.5">
      <c r="A12" s="298" t="s">
        <v>210</v>
      </c>
      <c r="B12" s="136"/>
      <c r="C12" s="62"/>
      <c r="D12" s="156"/>
      <c r="E12" s="60">
        <v>6067750</v>
      </c>
      <c r="F12" s="60">
        <v>6067750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1516938</v>
      </c>
      <c r="Y12" s="60">
        <v>-1516938</v>
      </c>
      <c r="Z12" s="140">
        <v>-100</v>
      </c>
      <c r="AA12" s="155">
        <v>6067750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450000</v>
      </c>
      <c r="F15" s="60">
        <v>450000</v>
      </c>
      <c r="G15" s="60">
        <v>28036</v>
      </c>
      <c r="H15" s="60"/>
      <c r="I15" s="60">
        <v>28036</v>
      </c>
      <c r="J15" s="60">
        <v>56072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56072</v>
      </c>
      <c r="X15" s="60">
        <v>112500</v>
      </c>
      <c r="Y15" s="60">
        <v>-56428</v>
      </c>
      <c r="Z15" s="140">
        <v>-50.16</v>
      </c>
      <c r="AA15" s="155">
        <v>450000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16989700</v>
      </c>
      <c r="F36" s="60">
        <f t="shared" si="4"/>
        <v>16989700</v>
      </c>
      <c r="G36" s="60">
        <f t="shared" si="4"/>
        <v>4172506</v>
      </c>
      <c r="H36" s="60">
        <f t="shared" si="4"/>
        <v>4212351</v>
      </c>
      <c r="I36" s="60">
        <f t="shared" si="4"/>
        <v>5006421</v>
      </c>
      <c r="J36" s="60">
        <f t="shared" si="4"/>
        <v>13391278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13391278</v>
      </c>
      <c r="X36" s="60">
        <f t="shared" si="4"/>
        <v>4247425</v>
      </c>
      <c r="Y36" s="60">
        <f t="shared" si="4"/>
        <v>9143853</v>
      </c>
      <c r="Z36" s="140">
        <f aca="true" t="shared" si="5" ref="Z36:Z49">+IF(X36&lt;&gt;0,+(Y36/X36)*100,0)</f>
        <v>215.27991665538534</v>
      </c>
      <c r="AA36" s="155">
        <f>AA6+AA21</f>
        <v>16989700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35000000</v>
      </c>
      <c r="F37" s="60">
        <f t="shared" si="4"/>
        <v>35000000</v>
      </c>
      <c r="G37" s="60">
        <f t="shared" si="4"/>
        <v>6041855</v>
      </c>
      <c r="H37" s="60">
        <f t="shared" si="4"/>
        <v>0</v>
      </c>
      <c r="I37" s="60">
        <f t="shared" si="4"/>
        <v>6041855</v>
      </c>
      <c r="J37" s="60">
        <f t="shared" si="4"/>
        <v>12083710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12083710</v>
      </c>
      <c r="X37" s="60">
        <f t="shared" si="4"/>
        <v>8750000</v>
      </c>
      <c r="Y37" s="60">
        <f t="shared" si="4"/>
        <v>3333710</v>
      </c>
      <c r="Z37" s="140">
        <f t="shared" si="5"/>
        <v>38.09954285714286</v>
      </c>
      <c r="AA37" s="155">
        <f>AA7+AA22</f>
        <v>35000000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300000</v>
      </c>
      <c r="F40" s="60">
        <f t="shared" si="4"/>
        <v>300000</v>
      </c>
      <c r="G40" s="60">
        <f t="shared" si="4"/>
        <v>49421</v>
      </c>
      <c r="H40" s="60">
        <f t="shared" si="4"/>
        <v>0</v>
      </c>
      <c r="I40" s="60">
        <f t="shared" si="4"/>
        <v>49421</v>
      </c>
      <c r="J40" s="60">
        <f t="shared" si="4"/>
        <v>98842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98842</v>
      </c>
      <c r="X40" s="60">
        <f t="shared" si="4"/>
        <v>75000</v>
      </c>
      <c r="Y40" s="60">
        <f t="shared" si="4"/>
        <v>23842</v>
      </c>
      <c r="Z40" s="140">
        <f t="shared" si="5"/>
        <v>31.789333333333335</v>
      </c>
      <c r="AA40" s="155">
        <f>AA10+AA25</f>
        <v>300000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52289700</v>
      </c>
      <c r="F41" s="295">
        <f t="shared" si="6"/>
        <v>52289700</v>
      </c>
      <c r="G41" s="295">
        <f t="shared" si="6"/>
        <v>10263782</v>
      </c>
      <c r="H41" s="295">
        <f t="shared" si="6"/>
        <v>4212351</v>
      </c>
      <c r="I41" s="295">
        <f t="shared" si="6"/>
        <v>11097697</v>
      </c>
      <c r="J41" s="295">
        <f t="shared" si="6"/>
        <v>25573830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25573830</v>
      </c>
      <c r="X41" s="295">
        <f t="shared" si="6"/>
        <v>13072425</v>
      </c>
      <c r="Y41" s="295">
        <f t="shared" si="6"/>
        <v>12501405</v>
      </c>
      <c r="Z41" s="296">
        <f t="shared" si="5"/>
        <v>95.63187396370606</v>
      </c>
      <c r="AA41" s="297">
        <f>SUM(AA36:AA40)</f>
        <v>52289700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6067750</v>
      </c>
      <c r="F42" s="54">
        <f t="shared" si="7"/>
        <v>6067750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1516938</v>
      </c>
      <c r="Y42" s="54">
        <f t="shared" si="7"/>
        <v>-1516938</v>
      </c>
      <c r="Z42" s="184">
        <f t="shared" si="5"/>
        <v>-100</v>
      </c>
      <c r="AA42" s="130">
        <f aca="true" t="shared" si="8" ref="AA42:AA48">AA12+AA27</f>
        <v>6067750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450000</v>
      </c>
      <c r="F45" s="54">
        <f t="shared" si="7"/>
        <v>450000</v>
      </c>
      <c r="G45" s="54">
        <f t="shared" si="7"/>
        <v>28036</v>
      </c>
      <c r="H45" s="54">
        <f t="shared" si="7"/>
        <v>0</v>
      </c>
      <c r="I45" s="54">
        <f t="shared" si="7"/>
        <v>28036</v>
      </c>
      <c r="J45" s="54">
        <f t="shared" si="7"/>
        <v>56072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56072</v>
      </c>
      <c r="X45" s="54">
        <f t="shared" si="7"/>
        <v>112500</v>
      </c>
      <c r="Y45" s="54">
        <f t="shared" si="7"/>
        <v>-56428</v>
      </c>
      <c r="Z45" s="184">
        <f t="shared" si="5"/>
        <v>-50.15822222222223</v>
      </c>
      <c r="AA45" s="130">
        <f t="shared" si="8"/>
        <v>450000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58807450</v>
      </c>
      <c r="F49" s="220">
        <f t="shared" si="9"/>
        <v>58807450</v>
      </c>
      <c r="G49" s="220">
        <f t="shared" si="9"/>
        <v>10291818</v>
      </c>
      <c r="H49" s="220">
        <f t="shared" si="9"/>
        <v>4212351</v>
      </c>
      <c r="I49" s="220">
        <f t="shared" si="9"/>
        <v>11125733</v>
      </c>
      <c r="J49" s="220">
        <f t="shared" si="9"/>
        <v>25629902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25629902</v>
      </c>
      <c r="X49" s="220">
        <f t="shared" si="9"/>
        <v>14701863</v>
      </c>
      <c r="Y49" s="220">
        <f t="shared" si="9"/>
        <v>10928039</v>
      </c>
      <c r="Z49" s="221">
        <f t="shared" si="5"/>
        <v>74.33098104641567</v>
      </c>
      <c r="AA49" s="222">
        <f>SUM(AA41:AA48)</f>
        <v>58807450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5400000</v>
      </c>
      <c r="F51" s="54">
        <f t="shared" si="10"/>
        <v>5400000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1350000</v>
      </c>
      <c r="Y51" s="54">
        <f t="shared" si="10"/>
        <v>-1350000</v>
      </c>
      <c r="Z51" s="184">
        <f>+IF(X51&lt;&gt;0,+(Y51/X51)*100,0)</f>
        <v>-100</v>
      </c>
      <c r="AA51" s="130">
        <f>SUM(AA57:AA61)</f>
        <v>5400000</v>
      </c>
    </row>
    <row r="52" spans="1:27" ht="13.5">
      <c r="A52" s="310" t="s">
        <v>204</v>
      </c>
      <c r="B52" s="142"/>
      <c r="C52" s="62"/>
      <c r="D52" s="156"/>
      <c r="E52" s="60">
        <v>2950000</v>
      </c>
      <c r="F52" s="60">
        <v>2950000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737500</v>
      </c>
      <c r="Y52" s="60">
        <v>-737500</v>
      </c>
      <c r="Z52" s="140">
        <v>-100</v>
      </c>
      <c r="AA52" s="155">
        <v>2950000</v>
      </c>
    </row>
    <row r="53" spans="1:27" ht="13.5">
      <c r="A53" s="310" t="s">
        <v>205</v>
      </c>
      <c r="B53" s="142"/>
      <c r="C53" s="62"/>
      <c r="D53" s="156"/>
      <c r="E53" s="60">
        <v>300000</v>
      </c>
      <c r="F53" s="60">
        <v>300000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75000</v>
      </c>
      <c r="Y53" s="60">
        <v>-75000</v>
      </c>
      <c r="Z53" s="140">
        <v>-100</v>
      </c>
      <c r="AA53" s="155">
        <v>300000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3250000</v>
      </c>
      <c r="F57" s="295">
        <f t="shared" si="11"/>
        <v>3250000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812500</v>
      </c>
      <c r="Y57" s="295">
        <f t="shared" si="11"/>
        <v>-812500</v>
      </c>
      <c r="Z57" s="296">
        <f>+IF(X57&lt;&gt;0,+(Y57/X57)*100,0)</f>
        <v>-100</v>
      </c>
      <c r="AA57" s="297">
        <f>SUM(AA52:AA56)</f>
        <v>3250000</v>
      </c>
    </row>
    <row r="58" spans="1:27" ht="13.5">
      <c r="A58" s="311" t="s">
        <v>210</v>
      </c>
      <c r="B58" s="136"/>
      <c r="C58" s="62"/>
      <c r="D58" s="156"/>
      <c r="E58" s="60">
        <v>1500000</v>
      </c>
      <c r="F58" s="60">
        <v>1500000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375000</v>
      </c>
      <c r="Y58" s="60">
        <v>-375000</v>
      </c>
      <c r="Z58" s="140">
        <v>-100</v>
      </c>
      <c r="AA58" s="155">
        <v>1500000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650000</v>
      </c>
      <c r="F61" s="60">
        <v>650000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162500</v>
      </c>
      <c r="Y61" s="60">
        <v>-162500</v>
      </c>
      <c r="Z61" s="140">
        <v>-100</v>
      </c>
      <c r="AA61" s="155">
        <v>650000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0</v>
      </c>
      <c r="Y69" s="220">
        <f t="shared" si="12"/>
        <v>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52289700</v>
      </c>
      <c r="F5" s="358">
        <f t="shared" si="0"/>
        <v>52289700</v>
      </c>
      <c r="G5" s="358">
        <f t="shared" si="0"/>
        <v>10263782</v>
      </c>
      <c r="H5" s="356">
        <f t="shared" si="0"/>
        <v>4212351</v>
      </c>
      <c r="I5" s="356">
        <f t="shared" si="0"/>
        <v>11097697</v>
      </c>
      <c r="J5" s="358">
        <f t="shared" si="0"/>
        <v>25573830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25573830</v>
      </c>
      <c r="X5" s="356">
        <f t="shared" si="0"/>
        <v>13072425</v>
      </c>
      <c r="Y5" s="358">
        <f t="shared" si="0"/>
        <v>12501405</v>
      </c>
      <c r="Z5" s="359">
        <f>+IF(X5&lt;&gt;0,+(Y5/X5)*100,0)</f>
        <v>95.63187396370606</v>
      </c>
      <c r="AA5" s="360">
        <f>+AA6+AA8+AA11+AA13+AA15</f>
        <v>52289700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16989700</v>
      </c>
      <c r="F6" s="59">
        <f t="shared" si="1"/>
        <v>16989700</v>
      </c>
      <c r="G6" s="59">
        <f t="shared" si="1"/>
        <v>4172506</v>
      </c>
      <c r="H6" s="60">
        <f t="shared" si="1"/>
        <v>4212351</v>
      </c>
      <c r="I6" s="60">
        <f t="shared" si="1"/>
        <v>5006421</v>
      </c>
      <c r="J6" s="59">
        <f t="shared" si="1"/>
        <v>13391278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13391278</v>
      </c>
      <c r="X6" s="60">
        <f t="shared" si="1"/>
        <v>4247425</v>
      </c>
      <c r="Y6" s="59">
        <f t="shared" si="1"/>
        <v>9143853</v>
      </c>
      <c r="Z6" s="61">
        <f>+IF(X6&lt;&gt;0,+(Y6/X6)*100,0)</f>
        <v>215.27991665538534</v>
      </c>
      <c r="AA6" s="62">
        <f t="shared" si="1"/>
        <v>16989700</v>
      </c>
    </row>
    <row r="7" spans="1:27" ht="13.5">
      <c r="A7" s="291" t="s">
        <v>228</v>
      </c>
      <c r="B7" s="142"/>
      <c r="C7" s="60"/>
      <c r="D7" s="340"/>
      <c r="E7" s="60">
        <v>16989700</v>
      </c>
      <c r="F7" s="59">
        <v>16989700</v>
      </c>
      <c r="G7" s="59">
        <v>4172506</v>
      </c>
      <c r="H7" s="60">
        <v>4212351</v>
      </c>
      <c r="I7" s="60">
        <v>5006421</v>
      </c>
      <c r="J7" s="59">
        <v>13391278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13391278</v>
      </c>
      <c r="X7" s="60">
        <v>4247425</v>
      </c>
      <c r="Y7" s="59">
        <v>9143853</v>
      </c>
      <c r="Z7" s="61">
        <v>215.28</v>
      </c>
      <c r="AA7" s="62">
        <v>16989700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35000000</v>
      </c>
      <c r="F8" s="59">
        <f t="shared" si="2"/>
        <v>35000000</v>
      </c>
      <c r="G8" s="59">
        <f t="shared" si="2"/>
        <v>6041855</v>
      </c>
      <c r="H8" s="60">
        <f t="shared" si="2"/>
        <v>0</v>
      </c>
      <c r="I8" s="60">
        <f t="shared" si="2"/>
        <v>6041855</v>
      </c>
      <c r="J8" s="59">
        <f t="shared" si="2"/>
        <v>12083710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12083710</v>
      </c>
      <c r="X8" s="60">
        <f t="shared" si="2"/>
        <v>8750000</v>
      </c>
      <c r="Y8" s="59">
        <f t="shared" si="2"/>
        <v>3333710</v>
      </c>
      <c r="Z8" s="61">
        <f>+IF(X8&lt;&gt;0,+(Y8/X8)*100,0)</f>
        <v>38.09954285714286</v>
      </c>
      <c r="AA8" s="62">
        <f>SUM(AA9:AA10)</f>
        <v>35000000</v>
      </c>
    </row>
    <row r="9" spans="1:27" ht="13.5">
      <c r="A9" s="291" t="s">
        <v>229</v>
      </c>
      <c r="B9" s="142"/>
      <c r="C9" s="60"/>
      <c r="D9" s="340"/>
      <c r="E9" s="60">
        <v>35000000</v>
      </c>
      <c r="F9" s="59">
        <v>35000000</v>
      </c>
      <c r="G9" s="59">
        <v>6041855</v>
      </c>
      <c r="H9" s="60"/>
      <c r="I9" s="60">
        <v>6041855</v>
      </c>
      <c r="J9" s="59">
        <v>12083710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12083710</v>
      </c>
      <c r="X9" s="60">
        <v>8750000</v>
      </c>
      <c r="Y9" s="59">
        <v>3333710</v>
      </c>
      <c r="Z9" s="61">
        <v>38.1</v>
      </c>
      <c r="AA9" s="62">
        <v>35000000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300000</v>
      </c>
      <c r="F15" s="59">
        <f t="shared" si="5"/>
        <v>300000</v>
      </c>
      <c r="G15" s="59">
        <f t="shared" si="5"/>
        <v>49421</v>
      </c>
      <c r="H15" s="60">
        <f t="shared" si="5"/>
        <v>0</v>
      </c>
      <c r="I15" s="60">
        <f t="shared" si="5"/>
        <v>49421</v>
      </c>
      <c r="J15" s="59">
        <f t="shared" si="5"/>
        <v>98842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98842</v>
      </c>
      <c r="X15" s="60">
        <f t="shared" si="5"/>
        <v>75000</v>
      </c>
      <c r="Y15" s="59">
        <f t="shared" si="5"/>
        <v>23842</v>
      </c>
      <c r="Z15" s="61">
        <f>+IF(X15&lt;&gt;0,+(Y15/X15)*100,0)</f>
        <v>31.789333333333335</v>
      </c>
      <c r="AA15" s="62">
        <f>SUM(AA16:AA20)</f>
        <v>300000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300000</v>
      </c>
      <c r="F20" s="59">
        <v>300000</v>
      </c>
      <c r="G20" s="59">
        <v>49421</v>
      </c>
      <c r="H20" s="60"/>
      <c r="I20" s="60">
        <v>49421</v>
      </c>
      <c r="J20" s="59">
        <v>98842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98842</v>
      </c>
      <c r="X20" s="60">
        <v>75000</v>
      </c>
      <c r="Y20" s="59">
        <v>23842</v>
      </c>
      <c r="Z20" s="61">
        <v>31.79</v>
      </c>
      <c r="AA20" s="62">
        <v>300000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6067750</v>
      </c>
      <c r="F22" s="345">
        <f t="shared" si="6"/>
        <v>6067750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1516939</v>
      </c>
      <c r="Y22" s="345">
        <f t="shared" si="6"/>
        <v>-1516939</v>
      </c>
      <c r="Z22" s="336">
        <f>+IF(X22&lt;&gt;0,+(Y22/X22)*100,0)</f>
        <v>-100</v>
      </c>
      <c r="AA22" s="350">
        <f>SUM(AA23:AA32)</f>
        <v>6067750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3640650</v>
      </c>
      <c r="F24" s="59">
        <v>3640650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910163</v>
      </c>
      <c r="Y24" s="59">
        <v>-910163</v>
      </c>
      <c r="Z24" s="61">
        <v>-100</v>
      </c>
      <c r="AA24" s="62">
        <v>3640650</v>
      </c>
    </row>
    <row r="25" spans="1:27" ht="13.5">
      <c r="A25" s="361" t="s">
        <v>238</v>
      </c>
      <c r="B25" s="142"/>
      <c r="C25" s="60"/>
      <c r="D25" s="340"/>
      <c r="E25" s="60">
        <v>485420</v>
      </c>
      <c r="F25" s="59">
        <v>485420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121355</v>
      </c>
      <c r="Y25" s="59">
        <v>-121355</v>
      </c>
      <c r="Z25" s="61">
        <v>-100</v>
      </c>
      <c r="AA25" s="62">
        <v>485420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728130</v>
      </c>
      <c r="F27" s="59">
        <v>728130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182033</v>
      </c>
      <c r="Y27" s="59">
        <v>-182033</v>
      </c>
      <c r="Z27" s="61">
        <v>-100</v>
      </c>
      <c r="AA27" s="62">
        <v>728130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1213550</v>
      </c>
      <c r="F32" s="59">
        <v>1213550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303388</v>
      </c>
      <c r="Y32" s="59">
        <v>-303388</v>
      </c>
      <c r="Z32" s="61">
        <v>-100</v>
      </c>
      <c r="AA32" s="62">
        <v>1213550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450000</v>
      </c>
      <c r="F40" s="345">
        <f t="shared" si="9"/>
        <v>450000</v>
      </c>
      <c r="G40" s="345">
        <f t="shared" si="9"/>
        <v>28036</v>
      </c>
      <c r="H40" s="343">
        <f t="shared" si="9"/>
        <v>0</v>
      </c>
      <c r="I40" s="343">
        <f t="shared" si="9"/>
        <v>28036</v>
      </c>
      <c r="J40" s="345">
        <f t="shared" si="9"/>
        <v>56072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56072</v>
      </c>
      <c r="X40" s="343">
        <f t="shared" si="9"/>
        <v>112500</v>
      </c>
      <c r="Y40" s="345">
        <f t="shared" si="9"/>
        <v>-56428</v>
      </c>
      <c r="Z40" s="336">
        <f>+IF(X40&lt;&gt;0,+(Y40/X40)*100,0)</f>
        <v>-50.15822222222223</v>
      </c>
      <c r="AA40" s="350">
        <f>SUM(AA41:AA49)</f>
        <v>450000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450000</v>
      </c>
      <c r="F44" s="53">
        <v>450000</v>
      </c>
      <c r="G44" s="53">
        <v>28036</v>
      </c>
      <c r="H44" s="54"/>
      <c r="I44" s="54">
        <v>28036</v>
      </c>
      <c r="J44" s="53">
        <v>56072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56072</v>
      </c>
      <c r="X44" s="54">
        <v>112500</v>
      </c>
      <c r="Y44" s="53">
        <v>-56428</v>
      </c>
      <c r="Z44" s="94">
        <v>-50.16</v>
      </c>
      <c r="AA44" s="95">
        <v>450000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58807450</v>
      </c>
      <c r="F60" s="264">
        <f t="shared" si="14"/>
        <v>58807450</v>
      </c>
      <c r="G60" s="264">
        <f t="shared" si="14"/>
        <v>10291818</v>
      </c>
      <c r="H60" s="219">
        <f t="shared" si="14"/>
        <v>4212351</v>
      </c>
      <c r="I60" s="219">
        <f t="shared" si="14"/>
        <v>11125733</v>
      </c>
      <c r="J60" s="264">
        <f t="shared" si="14"/>
        <v>25629902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25629902</v>
      </c>
      <c r="X60" s="219">
        <f t="shared" si="14"/>
        <v>14701864</v>
      </c>
      <c r="Y60" s="264">
        <f t="shared" si="14"/>
        <v>10928038</v>
      </c>
      <c r="Z60" s="337">
        <f>+IF(X60&lt;&gt;0,+(Y60/X60)*100,0)</f>
        <v>74.33096918866886</v>
      </c>
      <c r="AA60" s="232">
        <f>+AA57+AA54+AA51+AA40+AA37+AA34+AA22+AA5</f>
        <v>58807450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2013-11-05T08:00:19Z</dcterms:created>
  <dcterms:modified xsi:type="dcterms:W3CDTF">2013-11-05T08:00:23Z</dcterms:modified>
  <cp:category/>
  <cp:version/>
  <cp:contentType/>
  <cp:contentStatus/>
</cp:coreProperties>
</file>