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<sst xmlns="http://schemas.openxmlformats.org/spreadsheetml/2006/main" count="855" uniqueCount="302">
  <si>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Letsemeng(FS161)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</si>
  <si>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</si>
  <si>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</si>
  <si>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</si>
  <si>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</si>
  <si>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</si>
  <si>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</si>
  <si>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</si>
  <si>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</si>
  <si>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</si>
  <si>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</si>
  <si>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</si>
  <si>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</si>
  <si>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</si>
  <si>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</si>
  <si>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</si>
  <si>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</si>
  <si>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</si>
  <si>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</si>
  <si>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</si>
  <si>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</si>
  <si>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</si>
  <si>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</si>
  <si>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</si>
  <si>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</si>
  <si>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</si>
  <si>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</si>
  <si>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</si>
  <si>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</si>
  <si>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</si>
  <si>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</si>
  <si>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</si>
  <si>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</si>
  <si>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</si>
  <si>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</si>
  <si>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</si>
  <si>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</si>
  <si>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</si>
  <si>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</si>
  <si>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</si>
  <si>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</si>
  <si>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</si>
  <si>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</si>
  <si>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</si>
  <si>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</si>
  <si>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</si>
  <si>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</si>
  <si>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</si>
  <si>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</si>
  <si>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</si>
  <si>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</si>
  <si>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</si>
  <si>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</si>
  <si>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</si>
  <si>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</si>
  <si>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</si>
  <si>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</si>
  <si>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</si>
  <si>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</si>
  <si>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</si>
  <si>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</si>
  <si>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</si>
  <si>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</si>
  <si>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</si>
  <si>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</si>
  <si>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</si>
  <si>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</si>
  <si>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</si>
  <si>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</si>
  <si>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</si>
  <si>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Letsemeng(FS161)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</si>
  <si>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</si>
  <si>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</si>
  <si>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</si>
  <si>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</si>
  <si>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</si>
  <si>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</si>
  <si>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</si>
  <si>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</si>
  <si>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</si>
  <si>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</si>
  <si>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</si>
  <si>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</si>
  <si>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</si>
  <si>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</si>
  <si>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</si>
  <si>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</si>
  <si>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</si>
  <si>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</si>
  <si>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</si>
  <si>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</si>
  <si>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</si>
  <si>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</si>
  <si>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</si>
  <si>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</si>
  <si>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</si>
  <si>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</si>
  <si>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</si>
  <si>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</si>
  <si>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</si>
  <si>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Letsemeng(FS161)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</si>
  <si>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</si>
  <si>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</si>
  <si>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</si>
  <si>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</si>
  <si>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</si>
  <si>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</si>
  <si>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</si>
  <si>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</si>
  <si>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</si>
  <si>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</si>
  <si>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</si>
  <si>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</si>
  <si>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</si>
  <si>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</si>
  <si>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</si>
  <si>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</si>
  <si>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</si>
  <si>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</si>
  <si>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</si>
  <si>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</si>
  <si>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</si>
  <si>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</si>
  <si>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</si>
  <si>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</si>
  <si>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</si>
  <si>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</si>
  <si>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</si>
  <si>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</si>
  <si>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Letsemeng(FS161)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</si>
  <si>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</si>
  <si>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</si>
  <si>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</si>
  <si>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</si>
  <si>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</si>
  <si>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</si>
  <si>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</si>
  <si>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</si>
  <si>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</si>
  <si>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</si>
  <si>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Letsemeng(FS161)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</si>
  <si>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</si>
  <si>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</si>
  <si>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</si>
  <si>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</si>
  <si>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</si>
  <si>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</si>
  <si>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</si>
  <si>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</si>
  <si>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</si>
  <si>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</si>
  <si>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</si>
  <si>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</si>
  <si>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</si>
  <si>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</si>
  <si>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</si>
  <si>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</si>
  <si>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</si>
  <si>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</si>
  <si>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</si>
  <si>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</si>
  <si>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</si>
  <si>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</si>
  <si>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</si>
  <si>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</si>
  <si>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</si>
  <si>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</si>
  <si>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</si>
  <si>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</si>
  <si>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</si>
  <si>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</si>
  <si>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</si>
  <si>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</si>
  <si>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</si>
  <si>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Letsemeng(FS161)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</si>
  <si>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</si>
  <si>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</si>
  <si>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</si>
  <si>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</si>
  <si>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</si>
  <si>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</si>
  <si>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</si>
  <si>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</si>
  <si>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</si>
  <si>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</si>
  <si>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</si>
  <si>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</si>
  <si>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</si>
  <si>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</si>
  <si>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</si>
  <si>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</si>
  <si>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</si>
  <si>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</si>
  <si>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</si>
  <si>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</si>
  <si>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</si>
  <si>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</si>
  <si>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</si>
  <si>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</si>
  <si>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</si>
  <si>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</si>
  <si>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Letsemeng(FS161)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</si>
  <si>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</si>
  <si>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</si>
  <si>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</si>
  <si>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</si>
  <si>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</si>
  <si>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</si>
  <si>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</si>
  <si>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</si>
  <si>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</si>
  <si>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</si>
  <si>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</si>
  <si>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</si>
  <si>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</si>
  <si>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</si>
  <si>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</si>
  <si>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</si>
  <si>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</si>
  <si>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</si>
  <si>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</si>
  <si>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</si>
  <si>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</si>
  <si>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</si>
  <si>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</si>
  <si>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</si>
  <si>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Letsemeng(FS161)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</si>
  <si>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</si>
  <si>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</si>
  <si>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</si>
  <si>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</si>
  <si>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</si>
  <si>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</si>
  <si>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</si>
  <si>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</si>
  <si>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</si>
  <si>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</si>
  <si>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</si>
  <si>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</si>
  <si>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</si>
  <si>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</si>
  <si>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</si>
  <si>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</si>
  <si>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</si>
  <si>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</si>
  <si>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</si>
  <si>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</si>
  <si>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</si>
  <si>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</si>
  <si>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</si>
  <si>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</si>
  <si>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</si>
  <si>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</si>
  <si>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</si>
  <si>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</si>
  <si>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</si>
  <si>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</si>
  <si>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</si>
  <si>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</si>
  <si>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</si>
  <si>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</si>
  <si>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</si>
  <si>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Letsemeng(FS161)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</si>
  <si>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</si>
  <si>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</si>
  <si>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Free State: Letsemeng(FS161)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</si>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</sst>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7295014</v>
      </c>
      <c r="C5" s="19">
        <v>0</v>
      </c>
      <c r="D5" s="59">
        <v>6739000</v>
      </c>
      <c r="E5" s="60">
        <v>6739000</v>
      </c>
      <c r="F5" s="60">
        <v>817200</v>
      </c>
      <c r="G5" s="60">
        <v>823119</v>
      </c>
      <c r="H5" s="60">
        <v>832479</v>
      </c>
      <c r="I5" s="60">
        <v>2472798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2472798</v>
      </c>
      <c r="W5" s="60">
        <v>1684750</v>
      </c>
      <c r="X5" s="60">
        <v>788048</v>
      </c>
      <c r="Y5" s="61">
        <v>46.78</v>
      </c>
      <c r="Z5" s="62">
        <v>6739000</v>
      </c>
    </row>
    <row r="6" spans="1:26" ht="13.5">
      <c r="A6" s="58" t="s">
        <v>32</v>
      </c>
      <c r="B6" s="19">
        <v>23413849</v>
      </c>
      <c r="C6" s="19">
        <v>0</v>
      </c>
      <c r="D6" s="59">
        <v>44221820</v>
      </c>
      <c r="E6" s="60">
        <v>44221820</v>
      </c>
      <c r="F6" s="60">
        <v>2838121</v>
      </c>
      <c r="G6" s="60">
        <v>3288271</v>
      </c>
      <c r="H6" s="60">
        <v>3153845</v>
      </c>
      <c r="I6" s="60">
        <v>9280237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9280237</v>
      </c>
      <c r="W6" s="60">
        <v>11055455</v>
      </c>
      <c r="X6" s="60">
        <v>-1775218</v>
      </c>
      <c r="Y6" s="61">
        <v>-16.06</v>
      </c>
      <c r="Z6" s="62">
        <v>44221820</v>
      </c>
    </row>
    <row r="7" spans="1:26" ht="13.5">
      <c r="A7" s="58" t="s">
        <v>33</v>
      </c>
      <c r="B7" s="19">
        <v>3427039</v>
      </c>
      <c r="C7" s="19">
        <v>0</v>
      </c>
      <c r="D7" s="59">
        <v>1352000</v>
      </c>
      <c r="E7" s="60">
        <v>1352000</v>
      </c>
      <c r="F7" s="60">
        <v>0</v>
      </c>
      <c r="G7" s="60">
        <v>0</v>
      </c>
      <c r="H7" s="60">
        <v>43936</v>
      </c>
      <c r="I7" s="60">
        <v>43936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43936</v>
      </c>
      <c r="W7" s="60">
        <v>338000</v>
      </c>
      <c r="X7" s="60">
        <v>-294064</v>
      </c>
      <c r="Y7" s="61">
        <v>-87</v>
      </c>
      <c r="Z7" s="62">
        <v>1352000</v>
      </c>
    </row>
    <row r="8" spans="1:26" ht="13.5">
      <c r="A8" s="58" t="s">
        <v>34</v>
      </c>
      <c r="B8" s="19">
        <v>55144305</v>
      </c>
      <c r="C8" s="19">
        <v>0</v>
      </c>
      <c r="D8" s="59">
        <v>53974000</v>
      </c>
      <c r="E8" s="60">
        <v>53974000</v>
      </c>
      <c r="F8" s="60">
        <v>22664000</v>
      </c>
      <c r="G8" s="60">
        <v>1290000</v>
      </c>
      <c r="H8" s="60">
        <v>0</v>
      </c>
      <c r="I8" s="60">
        <v>23954000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23954000</v>
      </c>
      <c r="W8" s="60">
        <v>13493500</v>
      </c>
      <c r="X8" s="60">
        <v>10460500</v>
      </c>
      <c r="Y8" s="61">
        <v>77.52</v>
      </c>
      <c r="Z8" s="62">
        <v>53974000</v>
      </c>
    </row>
    <row r="9" spans="1:26" ht="13.5">
      <c r="A9" s="58" t="s">
        <v>35</v>
      </c>
      <c r="B9" s="19">
        <v>1278040</v>
      </c>
      <c r="C9" s="19">
        <v>0</v>
      </c>
      <c r="D9" s="59">
        <v>2323180</v>
      </c>
      <c r="E9" s="60">
        <v>2323180</v>
      </c>
      <c r="F9" s="60">
        <v>86130</v>
      </c>
      <c r="G9" s="60">
        <v>53478</v>
      </c>
      <c r="H9" s="60">
        <v>56707</v>
      </c>
      <c r="I9" s="60">
        <v>196315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196315</v>
      </c>
      <c r="W9" s="60">
        <v>580795</v>
      </c>
      <c r="X9" s="60">
        <v>-384480</v>
      </c>
      <c r="Y9" s="61">
        <v>-66.2</v>
      </c>
      <c r="Z9" s="62">
        <v>2323180</v>
      </c>
    </row>
    <row r="10" spans="1:26" ht="25.5">
      <c r="A10" s="63" t="s">
        <v>277</v>
      </c>
      <c r="B10" s="64">
        <f>SUM(B5:B9)</f>
        <v>90558247</v>
      </c>
      <c r="C10" s="64">
        <f>SUM(C5:C9)</f>
        <v>0</v>
      </c>
      <c r="D10" s="65">
        <f aca="true" t="shared" si="0" ref="D10:Z10">SUM(D5:D9)</f>
        <v>108610000</v>
      </c>
      <c r="E10" s="66">
        <f t="shared" si="0"/>
        <v>108610000</v>
      </c>
      <c r="F10" s="66">
        <f t="shared" si="0"/>
        <v>26405451</v>
      </c>
      <c r="G10" s="66">
        <f t="shared" si="0"/>
        <v>5454868</v>
      </c>
      <c r="H10" s="66">
        <f t="shared" si="0"/>
        <v>4086967</v>
      </c>
      <c r="I10" s="66">
        <f t="shared" si="0"/>
        <v>35947286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35947286</v>
      </c>
      <c r="W10" s="66">
        <f t="shared" si="0"/>
        <v>27152500</v>
      </c>
      <c r="X10" s="66">
        <f t="shared" si="0"/>
        <v>8794786</v>
      </c>
      <c r="Y10" s="67">
        <f>+IF(W10&lt;&gt;0,(X10/W10)*100,0)</f>
        <v>32.390336064819074</v>
      </c>
      <c r="Z10" s="68">
        <f t="shared" si="0"/>
        <v>108610000</v>
      </c>
    </row>
    <row r="11" spans="1:26" ht="13.5">
      <c r="A11" s="58" t="s">
        <v>37</v>
      </c>
      <c r="B11" s="19">
        <v>29617049</v>
      </c>
      <c r="C11" s="19">
        <v>0</v>
      </c>
      <c r="D11" s="59">
        <v>35971000</v>
      </c>
      <c r="E11" s="60">
        <v>35971000</v>
      </c>
      <c r="F11" s="60">
        <v>2264709</v>
      </c>
      <c r="G11" s="60">
        <v>2317078</v>
      </c>
      <c r="H11" s="60">
        <v>2445052</v>
      </c>
      <c r="I11" s="60">
        <v>7026839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7026839</v>
      </c>
      <c r="W11" s="60">
        <v>8992750</v>
      </c>
      <c r="X11" s="60">
        <v>-1965911</v>
      </c>
      <c r="Y11" s="61">
        <v>-21.86</v>
      </c>
      <c r="Z11" s="62">
        <v>35971000</v>
      </c>
    </row>
    <row r="12" spans="1:26" ht="13.5">
      <c r="A12" s="58" t="s">
        <v>38</v>
      </c>
      <c r="B12" s="19">
        <v>3550594</v>
      </c>
      <c r="C12" s="19">
        <v>0</v>
      </c>
      <c r="D12" s="59">
        <v>3575000</v>
      </c>
      <c r="E12" s="60">
        <v>3575000</v>
      </c>
      <c r="F12" s="60">
        <v>251325</v>
      </c>
      <c r="G12" s="60">
        <v>229707</v>
      </c>
      <c r="H12" s="60">
        <v>229707</v>
      </c>
      <c r="I12" s="60">
        <v>710739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710739</v>
      </c>
      <c r="W12" s="60">
        <v>893750</v>
      </c>
      <c r="X12" s="60">
        <v>-183011</v>
      </c>
      <c r="Y12" s="61">
        <v>-20.48</v>
      </c>
      <c r="Z12" s="62">
        <v>3575000</v>
      </c>
    </row>
    <row r="13" spans="1:26" ht="13.5">
      <c r="A13" s="58" t="s">
        <v>278</v>
      </c>
      <c r="B13" s="19">
        <v>18403616</v>
      </c>
      <c r="C13" s="19">
        <v>0</v>
      </c>
      <c r="D13" s="59">
        <v>6438000</v>
      </c>
      <c r="E13" s="60">
        <v>6438000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1609500</v>
      </c>
      <c r="X13" s="60">
        <v>-1609500</v>
      </c>
      <c r="Y13" s="61">
        <v>-100</v>
      </c>
      <c r="Z13" s="62">
        <v>6438000</v>
      </c>
    </row>
    <row r="14" spans="1:26" ht="13.5">
      <c r="A14" s="58" t="s">
        <v>40</v>
      </c>
      <c r="B14" s="19">
        <v>3513878</v>
      </c>
      <c r="C14" s="19">
        <v>0</v>
      </c>
      <c r="D14" s="59">
        <v>68000</v>
      </c>
      <c r="E14" s="60">
        <v>68000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17000</v>
      </c>
      <c r="X14" s="60">
        <v>-17000</v>
      </c>
      <c r="Y14" s="61">
        <v>-100</v>
      </c>
      <c r="Z14" s="62">
        <v>68000</v>
      </c>
    </row>
    <row r="15" spans="1:26" ht="13.5">
      <c r="A15" s="58" t="s">
        <v>41</v>
      </c>
      <c r="B15" s="19">
        <v>19953399</v>
      </c>
      <c r="C15" s="19">
        <v>0</v>
      </c>
      <c r="D15" s="59">
        <v>20701000</v>
      </c>
      <c r="E15" s="60">
        <v>20701000</v>
      </c>
      <c r="F15" s="60">
        <v>0</v>
      </c>
      <c r="G15" s="60">
        <v>2652383</v>
      </c>
      <c r="H15" s="60">
        <v>531484</v>
      </c>
      <c r="I15" s="60">
        <v>3183867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3183867</v>
      </c>
      <c r="W15" s="60">
        <v>5175250</v>
      </c>
      <c r="X15" s="60">
        <v>-1991383</v>
      </c>
      <c r="Y15" s="61">
        <v>-38.48</v>
      </c>
      <c r="Z15" s="62">
        <v>20701000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36005385</v>
      </c>
      <c r="C17" s="19">
        <v>0</v>
      </c>
      <c r="D17" s="59">
        <v>45447000</v>
      </c>
      <c r="E17" s="60">
        <v>45447000</v>
      </c>
      <c r="F17" s="60">
        <v>2297838</v>
      </c>
      <c r="G17" s="60">
        <v>1654975</v>
      </c>
      <c r="H17" s="60">
        <v>2590814</v>
      </c>
      <c r="I17" s="60">
        <v>6543627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6543627</v>
      </c>
      <c r="W17" s="60">
        <v>11361750</v>
      </c>
      <c r="X17" s="60">
        <v>-4818123</v>
      </c>
      <c r="Y17" s="61">
        <v>-42.41</v>
      </c>
      <c r="Z17" s="62">
        <v>45447000</v>
      </c>
    </row>
    <row r="18" spans="1:26" ht="13.5">
      <c r="A18" s="70" t="s">
        <v>44</v>
      </c>
      <c r="B18" s="71">
        <f>SUM(B11:B17)</f>
        <v>111043921</v>
      </c>
      <c r="C18" s="71">
        <f>SUM(C11:C17)</f>
        <v>0</v>
      </c>
      <c r="D18" s="72">
        <f aca="true" t="shared" si="1" ref="D18:Z18">SUM(D11:D17)</f>
        <v>112200000</v>
      </c>
      <c r="E18" s="73">
        <f t="shared" si="1"/>
        <v>112200000</v>
      </c>
      <c r="F18" s="73">
        <f t="shared" si="1"/>
        <v>4813872</v>
      </c>
      <c r="G18" s="73">
        <f t="shared" si="1"/>
        <v>6854143</v>
      </c>
      <c r="H18" s="73">
        <f t="shared" si="1"/>
        <v>5797057</v>
      </c>
      <c r="I18" s="73">
        <f t="shared" si="1"/>
        <v>17465072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17465072</v>
      </c>
      <c r="W18" s="73">
        <f t="shared" si="1"/>
        <v>28050000</v>
      </c>
      <c r="X18" s="73">
        <f t="shared" si="1"/>
        <v>-10584928</v>
      </c>
      <c r="Y18" s="67">
        <f>+IF(W18&lt;&gt;0,(X18/W18)*100,0)</f>
        <v>-37.73592869875223</v>
      </c>
      <c r="Z18" s="74">
        <f t="shared" si="1"/>
        <v>112200000</v>
      </c>
    </row>
    <row r="19" spans="1:26" ht="13.5">
      <c r="A19" s="70" t="s">
        <v>45</v>
      </c>
      <c r="B19" s="75">
        <f>+B10-B18</f>
        <v>-20485674</v>
      </c>
      <c r="C19" s="75">
        <f>+C10-C18</f>
        <v>0</v>
      </c>
      <c r="D19" s="76">
        <f aca="true" t="shared" si="2" ref="D19:Z19">+D10-D18</f>
        <v>-3590000</v>
      </c>
      <c r="E19" s="77">
        <f t="shared" si="2"/>
        <v>-3590000</v>
      </c>
      <c r="F19" s="77">
        <f t="shared" si="2"/>
        <v>21591579</v>
      </c>
      <c r="G19" s="77">
        <f t="shared" si="2"/>
        <v>-1399275</v>
      </c>
      <c r="H19" s="77">
        <f t="shared" si="2"/>
        <v>-1710090</v>
      </c>
      <c r="I19" s="77">
        <f t="shared" si="2"/>
        <v>18482214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18482214</v>
      </c>
      <c r="W19" s="77">
        <f>IF(E10=E18,0,W10-W18)</f>
        <v>-897500</v>
      </c>
      <c r="X19" s="77">
        <f t="shared" si="2"/>
        <v>19379714</v>
      </c>
      <c r="Y19" s="78">
        <f>+IF(W19&lt;&gt;0,(X19/W19)*100,0)</f>
        <v>-2159.299610027855</v>
      </c>
      <c r="Z19" s="79">
        <f t="shared" si="2"/>
        <v>-3590000</v>
      </c>
    </row>
    <row r="20" spans="1:26" ht="13.5">
      <c r="A20" s="58" t="s">
        <v>46</v>
      </c>
      <c r="B20" s="19">
        <v>23167236</v>
      </c>
      <c r="C20" s="19">
        <v>0</v>
      </c>
      <c r="D20" s="59">
        <v>42306000</v>
      </c>
      <c r="E20" s="60">
        <v>42306000</v>
      </c>
      <c r="F20" s="60">
        <v>4160000</v>
      </c>
      <c r="G20" s="60">
        <v>0</v>
      </c>
      <c r="H20" s="60">
        <v>0</v>
      </c>
      <c r="I20" s="60">
        <v>4160000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4160000</v>
      </c>
      <c r="W20" s="60">
        <v>10576500</v>
      </c>
      <c r="X20" s="60">
        <v>-6416500</v>
      </c>
      <c r="Y20" s="61">
        <v>-60.67</v>
      </c>
      <c r="Z20" s="62">
        <v>42306000</v>
      </c>
    </row>
    <row r="21" spans="1:26" ht="13.5">
      <c r="A21" s="58" t="s">
        <v>279</v>
      </c>
      <c r="B21" s="80">
        <v>0</v>
      </c>
      <c r="C21" s="80">
        <v>0</v>
      </c>
      <c r="D21" s="81">
        <v>2506157</v>
      </c>
      <c r="E21" s="82">
        <v>2506157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626539</v>
      </c>
      <c r="X21" s="82">
        <v>-626539</v>
      </c>
      <c r="Y21" s="83">
        <v>-100</v>
      </c>
      <c r="Z21" s="84">
        <v>2506157</v>
      </c>
    </row>
    <row r="22" spans="1:26" ht="25.5">
      <c r="A22" s="85" t="s">
        <v>280</v>
      </c>
      <c r="B22" s="86">
        <f>SUM(B19:B21)</f>
        <v>2681562</v>
      </c>
      <c r="C22" s="86">
        <f>SUM(C19:C21)</f>
        <v>0</v>
      </c>
      <c r="D22" s="87">
        <f aca="true" t="shared" si="3" ref="D22:Z22">SUM(D19:D21)</f>
        <v>41222157</v>
      </c>
      <c r="E22" s="88">
        <f t="shared" si="3"/>
        <v>41222157</v>
      </c>
      <c r="F22" s="88">
        <f t="shared" si="3"/>
        <v>25751579</v>
      </c>
      <c r="G22" s="88">
        <f t="shared" si="3"/>
        <v>-1399275</v>
      </c>
      <c r="H22" s="88">
        <f t="shared" si="3"/>
        <v>-1710090</v>
      </c>
      <c r="I22" s="88">
        <f t="shared" si="3"/>
        <v>22642214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22642214</v>
      </c>
      <c r="W22" s="88">
        <f t="shared" si="3"/>
        <v>10305539</v>
      </c>
      <c r="X22" s="88">
        <f t="shared" si="3"/>
        <v>12336675</v>
      </c>
      <c r="Y22" s="89">
        <f>+IF(W22&lt;&gt;0,(X22/W22)*100,0)</f>
        <v>119.70916805030771</v>
      </c>
      <c r="Z22" s="90">
        <f t="shared" si="3"/>
        <v>41222157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2681562</v>
      </c>
      <c r="C24" s="75">
        <f>SUM(C22:C23)</f>
        <v>0</v>
      </c>
      <c r="D24" s="76">
        <f aca="true" t="shared" si="4" ref="D24:Z24">SUM(D22:D23)</f>
        <v>41222157</v>
      </c>
      <c r="E24" s="77">
        <f t="shared" si="4"/>
        <v>41222157</v>
      </c>
      <c r="F24" s="77">
        <f t="shared" si="4"/>
        <v>25751579</v>
      </c>
      <c r="G24" s="77">
        <f t="shared" si="4"/>
        <v>-1399275</v>
      </c>
      <c r="H24" s="77">
        <f t="shared" si="4"/>
        <v>-1710090</v>
      </c>
      <c r="I24" s="77">
        <f t="shared" si="4"/>
        <v>22642214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22642214</v>
      </c>
      <c r="W24" s="77">
        <f t="shared" si="4"/>
        <v>10305539</v>
      </c>
      <c r="X24" s="77">
        <f t="shared" si="4"/>
        <v>12336675</v>
      </c>
      <c r="Y24" s="78">
        <f>+IF(W24&lt;&gt;0,(X24/W24)*100,0)</f>
        <v>119.70916805030771</v>
      </c>
      <c r="Z24" s="79">
        <f t="shared" si="4"/>
        <v>41222157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1145650</v>
      </c>
      <c r="C27" s="22">
        <v>0</v>
      </c>
      <c r="D27" s="99">
        <v>44812314</v>
      </c>
      <c r="E27" s="100">
        <v>44812314</v>
      </c>
      <c r="F27" s="100">
        <v>3452023</v>
      </c>
      <c r="G27" s="100">
        <v>948851</v>
      </c>
      <c r="H27" s="100">
        <v>1590088</v>
      </c>
      <c r="I27" s="100">
        <v>5990962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5990962</v>
      </c>
      <c r="W27" s="100">
        <v>11203079</v>
      </c>
      <c r="X27" s="100">
        <v>-5212117</v>
      </c>
      <c r="Y27" s="101">
        <v>-46.52</v>
      </c>
      <c r="Z27" s="102">
        <v>44812314</v>
      </c>
    </row>
    <row r="28" spans="1:26" ht="13.5">
      <c r="A28" s="103" t="s">
        <v>46</v>
      </c>
      <c r="B28" s="19">
        <v>269922</v>
      </c>
      <c r="C28" s="19">
        <v>0</v>
      </c>
      <c r="D28" s="59">
        <v>42305710</v>
      </c>
      <c r="E28" s="60">
        <v>42306000</v>
      </c>
      <c r="F28" s="60">
        <v>2678655</v>
      </c>
      <c r="G28" s="60">
        <v>552347</v>
      </c>
      <c r="H28" s="60">
        <v>1064473</v>
      </c>
      <c r="I28" s="60">
        <v>4295475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4295475</v>
      </c>
      <c r="W28" s="60">
        <v>10576500</v>
      </c>
      <c r="X28" s="60">
        <v>-6281025</v>
      </c>
      <c r="Y28" s="61">
        <v>-59.39</v>
      </c>
      <c r="Z28" s="62">
        <v>42306000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875728</v>
      </c>
      <c r="C31" s="19">
        <v>0</v>
      </c>
      <c r="D31" s="59">
        <v>2506604</v>
      </c>
      <c r="E31" s="60">
        <v>2506314</v>
      </c>
      <c r="F31" s="60">
        <v>773368</v>
      </c>
      <c r="G31" s="60">
        <v>396504</v>
      </c>
      <c r="H31" s="60">
        <v>525615</v>
      </c>
      <c r="I31" s="60">
        <v>1695487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1695487</v>
      </c>
      <c r="W31" s="60">
        <v>626579</v>
      </c>
      <c r="X31" s="60">
        <v>1068908</v>
      </c>
      <c r="Y31" s="61">
        <v>170.59</v>
      </c>
      <c r="Z31" s="62">
        <v>2506314</v>
      </c>
    </row>
    <row r="32" spans="1:26" ht="13.5">
      <c r="A32" s="70" t="s">
        <v>54</v>
      </c>
      <c r="B32" s="22">
        <f>SUM(B28:B31)</f>
        <v>1145650</v>
      </c>
      <c r="C32" s="22">
        <f>SUM(C28:C31)</f>
        <v>0</v>
      </c>
      <c r="D32" s="99">
        <f aca="true" t="shared" si="5" ref="D32:Z32">SUM(D28:D31)</f>
        <v>44812314</v>
      </c>
      <c r="E32" s="100">
        <f t="shared" si="5"/>
        <v>44812314</v>
      </c>
      <c r="F32" s="100">
        <f t="shared" si="5"/>
        <v>3452023</v>
      </c>
      <c r="G32" s="100">
        <f t="shared" si="5"/>
        <v>948851</v>
      </c>
      <c r="H32" s="100">
        <f t="shared" si="5"/>
        <v>1590088</v>
      </c>
      <c r="I32" s="100">
        <f t="shared" si="5"/>
        <v>5990962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5990962</v>
      </c>
      <c r="W32" s="100">
        <f t="shared" si="5"/>
        <v>11203079</v>
      </c>
      <c r="X32" s="100">
        <f t="shared" si="5"/>
        <v>-5212117</v>
      </c>
      <c r="Y32" s="101">
        <f>+IF(W32&lt;&gt;0,(X32/W32)*100,0)</f>
        <v>-46.5239689910247</v>
      </c>
      <c r="Z32" s="102">
        <f t="shared" si="5"/>
        <v>44812314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42018111</v>
      </c>
      <c r="C35" s="19">
        <v>0</v>
      </c>
      <c r="D35" s="59">
        <v>43347000</v>
      </c>
      <c r="E35" s="60">
        <v>43347000</v>
      </c>
      <c r="F35" s="60">
        <v>42286779</v>
      </c>
      <c r="G35" s="60">
        <v>42286779</v>
      </c>
      <c r="H35" s="60">
        <v>42286779</v>
      </c>
      <c r="I35" s="60">
        <v>42286779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42286779</v>
      </c>
      <c r="W35" s="60">
        <v>10836750</v>
      </c>
      <c r="X35" s="60">
        <v>31450029</v>
      </c>
      <c r="Y35" s="61">
        <v>290.22</v>
      </c>
      <c r="Z35" s="62">
        <v>43347000</v>
      </c>
    </row>
    <row r="36" spans="1:26" ht="13.5">
      <c r="A36" s="58" t="s">
        <v>57</v>
      </c>
      <c r="B36" s="19">
        <v>628629724</v>
      </c>
      <c r="C36" s="19">
        <v>0</v>
      </c>
      <c r="D36" s="59">
        <v>626405000</v>
      </c>
      <c r="E36" s="60">
        <v>626405000</v>
      </c>
      <c r="F36" s="60">
        <v>719614116</v>
      </c>
      <c r="G36" s="60">
        <v>719614116</v>
      </c>
      <c r="H36" s="60">
        <v>719614116</v>
      </c>
      <c r="I36" s="60">
        <v>719614116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719614116</v>
      </c>
      <c r="W36" s="60">
        <v>156601250</v>
      </c>
      <c r="X36" s="60">
        <v>563012866</v>
      </c>
      <c r="Y36" s="61">
        <v>359.52</v>
      </c>
      <c r="Z36" s="62">
        <v>626405000</v>
      </c>
    </row>
    <row r="37" spans="1:26" ht="13.5">
      <c r="A37" s="58" t="s">
        <v>58</v>
      </c>
      <c r="B37" s="19">
        <v>12790305</v>
      </c>
      <c r="C37" s="19">
        <v>0</v>
      </c>
      <c r="D37" s="59">
        <v>18579000</v>
      </c>
      <c r="E37" s="60">
        <v>18579000</v>
      </c>
      <c r="F37" s="60">
        <v>12898733</v>
      </c>
      <c r="G37" s="60">
        <v>12898733</v>
      </c>
      <c r="H37" s="60">
        <v>12898733</v>
      </c>
      <c r="I37" s="60">
        <v>12898733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12898733</v>
      </c>
      <c r="W37" s="60">
        <v>4644750</v>
      </c>
      <c r="X37" s="60">
        <v>8253983</v>
      </c>
      <c r="Y37" s="61">
        <v>177.71</v>
      </c>
      <c r="Z37" s="62">
        <v>18579000</v>
      </c>
    </row>
    <row r="38" spans="1:26" ht="13.5">
      <c r="A38" s="58" t="s">
        <v>59</v>
      </c>
      <c r="B38" s="19">
        <v>41157231</v>
      </c>
      <c r="C38" s="19">
        <v>0</v>
      </c>
      <c r="D38" s="59">
        <v>0</v>
      </c>
      <c r="E38" s="60">
        <v>0</v>
      </c>
      <c r="F38" s="60">
        <v>42140790</v>
      </c>
      <c r="G38" s="60">
        <v>42140790</v>
      </c>
      <c r="H38" s="60">
        <v>42140790</v>
      </c>
      <c r="I38" s="60">
        <v>42140790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42140790</v>
      </c>
      <c r="W38" s="60">
        <v>0</v>
      </c>
      <c r="X38" s="60">
        <v>42140790</v>
      </c>
      <c r="Y38" s="61">
        <v>0</v>
      </c>
      <c r="Z38" s="62">
        <v>0</v>
      </c>
    </row>
    <row r="39" spans="1:26" ht="13.5">
      <c r="A39" s="58" t="s">
        <v>60</v>
      </c>
      <c r="B39" s="19">
        <v>616700299</v>
      </c>
      <c r="C39" s="19">
        <v>0</v>
      </c>
      <c r="D39" s="59">
        <v>651173000</v>
      </c>
      <c r="E39" s="60">
        <v>651173000</v>
      </c>
      <c r="F39" s="60">
        <v>706861372</v>
      </c>
      <c r="G39" s="60">
        <v>706861372</v>
      </c>
      <c r="H39" s="60">
        <v>706861372</v>
      </c>
      <c r="I39" s="60">
        <v>706861372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706861372</v>
      </c>
      <c r="W39" s="60">
        <v>162793250</v>
      </c>
      <c r="X39" s="60">
        <v>544068122</v>
      </c>
      <c r="Y39" s="61">
        <v>334.21</v>
      </c>
      <c r="Z39" s="62">
        <v>651173000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3195200</v>
      </c>
      <c r="C42" s="19">
        <v>0</v>
      </c>
      <c r="D42" s="59">
        <v>-15342999</v>
      </c>
      <c r="E42" s="60">
        <v>-15342999</v>
      </c>
      <c r="F42" s="60">
        <v>23773217</v>
      </c>
      <c r="G42" s="60">
        <v>-3251394</v>
      </c>
      <c r="H42" s="60">
        <v>-2663836</v>
      </c>
      <c r="I42" s="60">
        <v>17857987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17857987</v>
      </c>
      <c r="W42" s="60">
        <v>5880917</v>
      </c>
      <c r="X42" s="60">
        <v>11977070</v>
      </c>
      <c r="Y42" s="61">
        <v>203.66</v>
      </c>
      <c r="Z42" s="62">
        <v>-15342999</v>
      </c>
    </row>
    <row r="43" spans="1:26" ht="13.5">
      <c r="A43" s="58" t="s">
        <v>63</v>
      </c>
      <c r="B43" s="19">
        <v>0</v>
      </c>
      <c r="C43" s="19">
        <v>0</v>
      </c>
      <c r="D43" s="59">
        <v>-28604016</v>
      </c>
      <c r="E43" s="60">
        <v>-28604016</v>
      </c>
      <c r="F43" s="60">
        <v>-3452023</v>
      </c>
      <c r="G43" s="60">
        <v>-948851</v>
      </c>
      <c r="H43" s="60">
        <v>-1590088</v>
      </c>
      <c r="I43" s="60">
        <v>-5990962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-5990962</v>
      </c>
      <c r="W43" s="60">
        <v>-7151004</v>
      </c>
      <c r="X43" s="60">
        <v>1160042</v>
      </c>
      <c r="Y43" s="61">
        <v>-16.22</v>
      </c>
      <c r="Z43" s="62">
        <v>-28604016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23846823</v>
      </c>
      <c r="C45" s="22">
        <v>0</v>
      </c>
      <c r="D45" s="99">
        <v>-1947015</v>
      </c>
      <c r="E45" s="100">
        <v>-1947015</v>
      </c>
      <c r="F45" s="100">
        <v>22121194</v>
      </c>
      <c r="G45" s="100">
        <v>17920949</v>
      </c>
      <c r="H45" s="100">
        <v>13667025</v>
      </c>
      <c r="I45" s="100">
        <v>13667025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13667025</v>
      </c>
      <c r="W45" s="100">
        <v>40729913</v>
      </c>
      <c r="X45" s="100">
        <v>-27062888</v>
      </c>
      <c r="Y45" s="101">
        <v>-66.44</v>
      </c>
      <c r="Z45" s="102">
        <v>-1947015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1879610</v>
      </c>
      <c r="C49" s="52">
        <v>0</v>
      </c>
      <c r="D49" s="129">
        <v>1864584</v>
      </c>
      <c r="E49" s="54">
        <v>1661665</v>
      </c>
      <c r="F49" s="54">
        <v>0</v>
      </c>
      <c r="G49" s="54">
        <v>0</v>
      </c>
      <c r="H49" s="54">
        <v>0</v>
      </c>
      <c r="I49" s="54">
        <v>954957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808351</v>
      </c>
      <c r="W49" s="54">
        <v>810685</v>
      </c>
      <c r="X49" s="54">
        <v>4174064</v>
      </c>
      <c r="Y49" s="54">
        <v>22178149</v>
      </c>
      <c r="Z49" s="130">
        <v>34332065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21409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21409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47.112743313104374</v>
      </c>
      <c r="G58" s="7">
        <f t="shared" si="6"/>
        <v>54.31652069008292</v>
      </c>
      <c r="H58" s="7">
        <f t="shared" si="6"/>
        <v>64.19387887186289</v>
      </c>
      <c r="I58" s="7">
        <f t="shared" si="6"/>
        <v>55.426211187152944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55.426211187152944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30.577337249143415</v>
      </c>
      <c r="G59" s="10">
        <f t="shared" si="7"/>
        <v>40.04111191698891</v>
      </c>
      <c r="H59" s="10">
        <f t="shared" si="7"/>
        <v>64.51057624276409</v>
      </c>
      <c r="I59" s="10">
        <f t="shared" si="7"/>
        <v>45.15132250996644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45.15132250996644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51.873898258742315</v>
      </c>
      <c r="G60" s="13">
        <f t="shared" si="7"/>
        <v>57.88993668709179</v>
      </c>
      <c r="H60" s="13">
        <f t="shared" si="7"/>
        <v>64.11028443059188</v>
      </c>
      <c r="I60" s="13">
        <f t="shared" si="7"/>
        <v>58.16404257779193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58.16404257779193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99.99996438237797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85.36549507836052</v>
      </c>
      <c r="G61" s="13">
        <f t="shared" si="7"/>
        <v>100.81628611249467</v>
      </c>
      <c r="H61" s="13">
        <f t="shared" si="7"/>
        <v>112.6031469873758</v>
      </c>
      <c r="I61" s="13">
        <f t="shared" si="7"/>
        <v>100.02777710779347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100.02777710779347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100.00011193440106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33.928508124076814</v>
      </c>
      <c r="G62" s="13">
        <f t="shared" si="7"/>
        <v>35.98953935087992</v>
      </c>
      <c r="H62" s="13">
        <f t="shared" si="7"/>
        <v>42.36649975473824</v>
      </c>
      <c r="I62" s="13">
        <f t="shared" si="7"/>
        <v>37.40725667080959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37.40725667080959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33.05270053536334</v>
      </c>
      <c r="G63" s="13">
        <f t="shared" si="7"/>
        <v>24.878107884682926</v>
      </c>
      <c r="H63" s="13">
        <f t="shared" si="7"/>
        <v>28.04876169578027</v>
      </c>
      <c r="I63" s="13">
        <f t="shared" si="7"/>
        <v>28.13357933029106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28.13357933029106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21.313090080311227</v>
      </c>
      <c r="G64" s="13">
        <f t="shared" si="7"/>
        <v>22.909954554655716</v>
      </c>
      <c r="H64" s="13">
        <f t="shared" si="7"/>
        <v>25.4982497807375</v>
      </c>
      <c r="I64" s="13">
        <f t="shared" si="7"/>
        <v>23.23741415517339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23.23741415517339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30708863</v>
      </c>
      <c r="C67" s="24"/>
      <c r="D67" s="25">
        <v>50960820</v>
      </c>
      <c r="E67" s="26">
        <v>50960820</v>
      </c>
      <c r="F67" s="26">
        <v>3655321</v>
      </c>
      <c r="G67" s="26">
        <v>4111390</v>
      </c>
      <c r="H67" s="26">
        <v>3986324</v>
      </c>
      <c r="I67" s="26">
        <v>11753035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11753035</v>
      </c>
      <c r="W67" s="26">
        <v>12740205</v>
      </c>
      <c r="X67" s="26"/>
      <c r="Y67" s="25"/>
      <c r="Z67" s="27">
        <v>50960820</v>
      </c>
    </row>
    <row r="68" spans="1:26" ht="13.5" hidden="1">
      <c r="A68" s="37" t="s">
        <v>31</v>
      </c>
      <c r="B68" s="19">
        <v>7295014</v>
      </c>
      <c r="C68" s="19"/>
      <c r="D68" s="20">
        <v>6739000</v>
      </c>
      <c r="E68" s="21">
        <v>6739000</v>
      </c>
      <c r="F68" s="21">
        <v>817200</v>
      </c>
      <c r="G68" s="21">
        <v>823119</v>
      </c>
      <c r="H68" s="21">
        <v>832479</v>
      </c>
      <c r="I68" s="21">
        <v>2472798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2472798</v>
      </c>
      <c r="W68" s="21">
        <v>1684750</v>
      </c>
      <c r="X68" s="21"/>
      <c r="Y68" s="20"/>
      <c r="Z68" s="23">
        <v>6739000</v>
      </c>
    </row>
    <row r="69" spans="1:26" ht="13.5" hidden="1">
      <c r="A69" s="38" t="s">
        <v>32</v>
      </c>
      <c r="B69" s="19">
        <v>23413849</v>
      </c>
      <c r="C69" s="19"/>
      <c r="D69" s="20">
        <v>44221820</v>
      </c>
      <c r="E69" s="21">
        <v>44221820</v>
      </c>
      <c r="F69" s="21">
        <v>2838121</v>
      </c>
      <c r="G69" s="21">
        <v>3288271</v>
      </c>
      <c r="H69" s="21">
        <v>3153845</v>
      </c>
      <c r="I69" s="21">
        <v>9280237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9280237</v>
      </c>
      <c r="W69" s="21">
        <v>11055455</v>
      </c>
      <c r="X69" s="21"/>
      <c r="Y69" s="20"/>
      <c r="Z69" s="23">
        <v>44221820</v>
      </c>
    </row>
    <row r="70" spans="1:26" ht="13.5" hidden="1">
      <c r="A70" s="39" t="s">
        <v>103</v>
      </c>
      <c r="B70" s="19">
        <v>14037995</v>
      </c>
      <c r="C70" s="19"/>
      <c r="D70" s="20">
        <v>22642000</v>
      </c>
      <c r="E70" s="21">
        <v>22642000</v>
      </c>
      <c r="F70" s="21">
        <v>1156322</v>
      </c>
      <c r="G70" s="21">
        <v>1353202</v>
      </c>
      <c r="H70" s="21">
        <v>1263367</v>
      </c>
      <c r="I70" s="21">
        <v>3772891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3772891</v>
      </c>
      <c r="W70" s="21">
        <v>5660500</v>
      </c>
      <c r="X70" s="21"/>
      <c r="Y70" s="20"/>
      <c r="Z70" s="23">
        <v>22642000</v>
      </c>
    </row>
    <row r="71" spans="1:26" ht="13.5" hidden="1">
      <c r="A71" s="39" t="s">
        <v>104</v>
      </c>
      <c r="B71" s="19">
        <v>4466902</v>
      </c>
      <c r="C71" s="19"/>
      <c r="D71" s="20">
        <v>7695000</v>
      </c>
      <c r="E71" s="21">
        <v>7695000</v>
      </c>
      <c r="F71" s="21">
        <v>592375</v>
      </c>
      <c r="G71" s="21">
        <v>635907</v>
      </c>
      <c r="H71" s="21">
        <v>597321</v>
      </c>
      <c r="I71" s="21">
        <v>1825603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1825603</v>
      </c>
      <c r="W71" s="21">
        <v>1923750</v>
      </c>
      <c r="X71" s="21"/>
      <c r="Y71" s="20"/>
      <c r="Z71" s="23">
        <v>7695000</v>
      </c>
    </row>
    <row r="72" spans="1:26" ht="13.5" hidden="1">
      <c r="A72" s="39" t="s">
        <v>105</v>
      </c>
      <c r="B72" s="19">
        <v>2572976</v>
      </c>
      <c r="C72" s="19"/>
      <c r="D72" s="20">
        <v>6939009</v>
      </c>
      <c r="E72" s="21">
        <v>6939009</v>
      </c>
      <c r="F72" s="21">
        <v>442690</v>
      </c>
      <c r="G72" s="21">
        <v>652011</v>
      </c>
      <c r="H72" s="21">
        <v>648952</v>
      </c>
      <c r="I72" s="21">
        <v>1743653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1743653</v>
      </c>
      <c r="W72" s="21">
        <v>1734752</v>
      </c>
      <c r="X72" s="21"/>
      <c r="Y72" s="20"/>
      <c r="Z72" s="23">
        <v>6939009</v>
      </c>
    </row>
    <row r="73" spans="1:26" ht="13.5" hidden="1">
      <c r="A73" s="39" t="s">
        <v>106</v>
      </c>
      <c r="B73" s="19">
        <v>2335976</v>
      </c>
      <c r="C73" s="19"/>
      <c r="D73" s="20">
        <v>6945811</v>
      </c>
      <c r="E73" s="21">
        <v>6945811</v>
      </c>
      <c r="F73" s="21">
        <v>646734</v>
      </c>
      <c r="G73" s="21">
        <v>647151</v>
      </c>
      <c r="H73" s="21">
        <v>644205</v>
      </c>
      <c r="I73" s="21">
        <v>1938090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1938090</v>
      </c>
      <c r="W73" s="21">
        <v>1736453</v>
      </c>
      <c r="X73" s="21"/>
      <c r="Y73" s="20"/>
      <c r="Z73" s="23">
        <v>6945811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30708863</v>
      </c>
      <c r="C76" s="32"/>
      <c r="D76" s="33"/>
      <c r="E76" s="34"/>
      <c r="F76" s="34">
        <v>1722122</v>
      </c>
      <c r="G76" s="34">
        <v>2233164</v>
      </c>
      <c r="H76" s="34">
        <v>2558976</v>
      </c>
      <c r="I76" s="34">
        <v>6514262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6514262</v>
      </c>
      <c r="W76" s="34"/>
      <c r="X76" s="34"/>
      <c r="Y76" s="33"/>
      <c r="Z76" s="35"/>
    </row>
    <row r="77" spans="1:26" ht="13.5" hidden="1">
      <c r="A77" s="37" t="s">
        <v>31</v>
      </c>
      <c r="B77" s="19">
        <v>7295014</v>
      </c>
      <c r="C77" s="19"/>
      <c r="D77" s="20"/>
      <c r="E77" s="21"/>
      <c r="F77" s="21">
        <v>249878</v>
      </c>
      <c r="G77" s="21">
        <v>329586</v>
      </c>
      <c r="H77" s="21">
        <v>537037</v>
      </c>
      <c r="I77" s="21">
        <v>1116501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1116501</v>
      </c>
      <c r="W77" s="21"/>
      <c r="X77" s="21"/>
      <c r="Y77" s="20"/>
      <c r="Z77" s="23"/>
    </row>
    <row r="78" spans="1:26" ht="13.5" hidden="1">
      <c r="A78" s="38" t="s">
        <v>32</v>
      </c>
      <c r="B78" s="19">
        <v>23413849</v>
      </c>
      <c r="C78" s="19"/>
      <c r="D78" s="20"/>
      <c r="E78" s="21"/>
      <c r="F78" s="21">
        <v>1472244</v>
      </c>
      <c r="G78" s="21">
        <v>1903578</v>
      </c>
      <c r="H78" s="21">
        <v>2021939</v>
      </c>
      <c r="I78" s="21">
        <v>5397761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5397761</v>
      </c>
      <c r="W78" s="21"/>
      <c r="X78" s="21"/>
      <c r="Y78" s="20"/>
      <c r="Z78" s="23"/>
    </row>
    <row r="79" spans="1:26" ht="13.5" hidden="1">
      <c r="A79" s="39" t="s">
        <v>103</v>
      </c>
      <c r="B79" s="19">
        <v>14037990</v>
      </c>
      <c r="C79" s="19"/>
      <c r="D79" s="20"/>
      <c r="E79" s="21"/>
      <c r="F79" s="21">
        <v>987100</v>
      </c>
      <c r="G79" s="21">
        <v>1364248</v>
      </c>
      <c r="H79" s="21">
        <v>1422591</v>
      </c>
      <c r="I79" s="21">
        <v>3773939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3773939</v>
      </c>
      <c r="W79" s="21"/>
      <c r="X79" s="21"/>
      <c r="Y79" s="20"/>
      <c r="Z79" s="23"/>
    </row>
    <row r="80" spans="1:26" ht="13.5" hidden="1">
      <c r="A80" s="39" t="s">
        <v>104</v>
      </c>
      <c r="B80" s="19">
        <v>4466907</v>
      </c>
      <c r="C80" s="19"/>
      <c r="D80" s="20"/>
      <c r="E80" s="21"/>
      <c r="F80" s="21">
        <v>200984</v>
      </c>
      <c r="G80" s="21">
        <v>228860</v>
      </c>
      <c r="H80" s="21">
        <v>253064</v>
      </c>
      <c r="I80" s="21">
        <v>682908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682908</v>
      </c>
      <c r="W80" s="21"/>
      <c r="X80" s="21"/>
      <c r="Y80" s="20"/>
      <c r="Z80" s="23"/>
    </row>
    <row r="81" spans="1:26" ht="13.5" hidden="1">
      <c r="A81" s="39" t="s">
        <v>105</v>
      </c>
      <c r="B81" s="19">
        <v>2572976</v>
      </c>
      <c r="C81" s="19"/>
      <c r="D81" s="20"/>
      <c r="E81" s="21"/>
      <c r="F81" s="21">
        <v>146321</v>
      </c>
      <c r="G81" s="21">
        <v>162208</v>
      </c>
      <c r="H81" s="21">
        <v>182023</v>
      </c>
      <c r="I81" s="21">
        <v>490552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490552</v>
      </c>
      <c r="W81" s="21"/>
      <c r="X81" s="21"/>
      <c r="Y81" s="20"/>
      <c r="Z81" s="23"/>
    </row>
    <row r="82" spans="1:26" ht="13.5" hidden="1">
      <c r="A82" s="39" t="s">
        <v>106</v>
      </c>
      <c r="B82" s="19">
        <v>2335976</v>
      </c>
      <c r="C82" s="19"/>
      <c r="D82" s="20"/>
      <c r="E82" s="21"/>
      <c r="F82" s="21">
        <v>137839</v>
      </c>
      <c r="G82" s="21">
        <v>148262</v>
      </c>
      <c r="H82" s="21">
        <v>164261</v>
      </c>
      <c r="I82" s="21">
        <v>450362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450362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6688895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2297059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2297059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1252805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1252805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1352621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>
        <v>1352621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1589062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>
        <v>1589062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197348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>
        <v>197348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425767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62804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81809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281154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7398699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170746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6720000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507953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14513361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20926748</v>
      </c>
      <c r="D5" s="153">
        <f>SUM(D6:D8)</f>
        <v>0</v>
      </c>
      <c r="E5" s="154">
        <f t="shared" si="0"/>
        <v>18434036</v>
      </c>
      <c r="F5" s="100">
        <f t="shared" si="0"/>
        <v>18434036</v>
      </c>
      <c r="G5" s="100">
        <f t="shared" si="0"/>
        <v>5741836</v>
      </c>
      <c r="H5" s="100">
        <f t="shared" si="0"/>
        <v>2141175</v>
      </c>
      <c r="I5" s="100">
        <f t="shared" si="0"/>
        <v>907243</v>
      </c>
      <c r="J5" s="100">
        <f t="shared" si="0"/>
        <v>8790254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8790254</v>
      </c>
      <c r="X5" s="100">
        <f t="shared" si="0"/>
        <v>4608510</v>
      </c>
      <c r="Y5" s="100">
        <f t="shared" si="0"/>
        <v>4181744</v>
      </c>
      <c r="Z5" s="137">
        <f>+IF(X5&lt;&gt;0,+(Y5/X5)*100,0)</f>
        <v>90.73960998240213</v>
      </c>
      <c r="AA5" s="153">
        <f>SUM(AA6:AA8)</f>
        <v>18434036</v>
      </c>
    </row>
    <row r="6" spans="1:27" ht="13.5">
      <c r="A6" s="138" t="s">
        <v>75</v>
      </c>
      <c r="B6" s="136"/>
      <c r="C6" s="155">
        <v>1940564</v>
      </c>
      <c r="D6" s="155"/>
      <c r="E6" s="156">
        <v>1721903</v>
      </c>
      <c r="F6" s="60">
        <v>1721903</v>
      </c>
      <c r="G6" s="60">
        <v>1400000</v>
      </c>
      <c r="H6" s="60"/>
      <c r="I6" s="60"/>
      <c r="J6" s="60">
        <v>1400000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1400000</v>
      </c>
      <c r="X6" s="60">
        <v>430476</v>
      </c>
      <c r="Y6" s="60">
        <v>969524</v>
      </c>
      <c r="Z6" s="140">
        <v>225.22</v>
      </c>
      <c r="AA6" s="155">
        <v>1721903</v>
      </c>
    </row>
    <row r="7" spans="1:27" ht="13.5">
      <c r="A7" s="138" t="s">
        <v>76</v>
      </c>
      <c r="B7" s="136"/>
      <c r="C7" s="157">
        <v>17124082</v>
      </c>
      <c r="D7" s="157"/>
      <c r="E7" s="158">
        <v>16058070</v>
      </c>
      <c r="F7" s="159">
        <v>16058070</v>
      </c>
      <c r="G7" s="159">
        <v>3399215</v>
      </c>
      <c r="H7" s="159">
        <v>2115385</v>
      </c>
      <c r="I7" s="159">
        <v>891882</v>
      </c>
      <c r="J7" s="159">
        <v>6406482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6406482</v>
      </c>
      <c r="X7" s="159">
        <v>4014518</v>
      </c>
      <c r="Y7" s="159">
        <v>2391964</v>
      </c>
      <c r="Z7" s="141">
        <v>59.58</v>
      </c>
      <c r="AA7" s="157">
        <v>16058070</v>
      </c>
    </row>
    <row r="8" spans="1:27" ht="13.5">
      <c r="A8" s="138" t="s">
        <v>77</v>
      </c>
      <c r="B8" s="136"/>
      <c r="C8" s="155">
        <v>1862102</v>
      </c>
      <c r="D8" s="155"/>
      <c r="E8" s="156">
        <v>654063</v>
      </c>
      <c r="F8" s="60">
        <v>654063</v>
      </c>
      <c r="G8" s="60">
        <v>942621</v>
      </c>
      <c r="H8" s="60">
        <v>25790</v>
      </c>
      <c r="I8" s="60">
        <v>15361</v>
      </c>
      <c r="J8" s="60">
        <v>983772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983772</v>
      </c>
      <c r="X8" s="60">
        <v>163516</v>
      </c>
      <c r="Y8" s="60">
        <v>820256</v>
      </c>
      <c r="Z8" s="140">
        <v>501.64</v>
      </c>
      <c r="AA8" s="155">
        <v>654063</v>
      </c>
    </row>
    <row r="9" spans="1:27" ht="13.5">
      <c r="A9" s="135" t="s">
        <v>78</v>
      </c>
      <c r="B9" s="136"/>
      <c r="C9" s="153">
        <f aca="true" t="shared" si="1" ref="C9:Y9">SUM(C10:C14)</f>
        <v>16306126</v>
      </c>
      <c r="D9" s="153">
        <f>SUM(D10:D14)</f>
        <v>0</v>
      </c>
      <c r="E9" s="154">
        <f t="shared" si="1"/>
        <v>3055631</v>
      </c>
      <c r="F9" s="100">
        <f t="shared" si="1"/>
        <v>3055631</v>
      </c>
      <c r="G9" s="100">
        <f t="shared" si="1"/>
        <v>2800802</v>
      </c>
      <c r="H9" s="100">
        <f t="shared" si="1"/>
        <v>11141</v>
      </c>
      <c r="I9" s="100">
        <f t="shared" si="1"/>
        <v>11662</v>
      </c>
      <c r="J9" s="100">
        <f t="shared" si="1"/>
        <v>2823605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2823605</v>
      </c>
      <c r="X9" s="100">
        <f t="shared" si="1"/>
        <v>763909</v>
      </c>
      <c r="Y9" s="100">
        <f t="shared" si="1"/>
        <v>2059696</v>
      </c>
      <c r="Z9" s="137">
        <f>+IF(X9&lt;&gt;0,+(Y9/X9)*100,0)</f>
        <v>269.62583239626707</v>
      </c>
      <c r="AA9" s="153">
        <f>SUM(AA10:AA14)</f>
        <v>3055631</v>
      </c>
    </row>
    <row r="10" spans="1:27" ht="13.5">
      <c r="A10" s="138" t="s">
        <v>79</v>
      </c>
      <c r="B10" s="136"/>
      <c r="C10" s="155">
        <v>14205919</v>
      </c>
      <c r="D10" s="155"/>
      <c r="E10" s="156">
        <v>1330807</v>
      </c>
      <c r="F10" s="60">
        <v>1330807</v>
      </c>
      <c r="G10" s="60">
        <v>933082</v>
      </c>
      <c r="H10" s="60">
        <v>3262</v>
      </c>
      <c r="I10" s="60">
        <v>3942</v>
      </c>
      <c r="J10" s="60">
        <v>940286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940286</v>
      </c>
      <c r="X10" s="60">
        <v>332702</v>
      </c>
      <c r="Y10" s="60">
        <v>607584</v>
      </c>
      <c r="Z10" s="140">
        <v>182.62</v>
      </c>
      <c r="AA10" s="155">
        <v>1330807</v>
      </c>
    </row>
    <row r="11" spans="1:27" ht="13.5">
      <c r="A11" s="138" t="s">
        <v>80</v>
      </c>
      <c r="B11" s="136"/>
      <c r="C11" s="155">
        <v>1093170</v>
      </c>
      <c r="D11" s="155"/>
      <c r="E11" s="156">
        <v>788790</v>
      </c>
      <c r="F11" s="60">
        <v>788790</v>
      </c>
      <c r="G11" s="60">
        <v>932550</v>
      </c>
      <c r="H11" s="60">
        <v>2550</v>
      </c>
      <c r="I11" s="60">
        <v>2550</v>
      </c>
      <c r="J11" s="60">
        <v>937650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937650</v>
      </c>
      <c r="X11" s="60">
        <v>197198</v>
      </c>
      <c r="Y11" s="60">
        <v>740452</v>
      </c>
      <c r="Z11" s="140">
        <v>375.49</v>
      </c>
      <c r="AA11" s="155">
        <v>788790</v>
      </c>
    </row>
    <row r="12" spans="1:27" ht="13.5">
      <c r="A12" s="138" t="s">
        <v>81</v>
      </c>
      <c r="B12" s="136"/>
      <c r="C12" s="155">
        <v>940426</v>
      </c>
      <c r="D12" s="155"/>
      <c r="E12" s="156">
        <v>756510</v>
      </c>
      <c r="F12" s="60">
        <v>756510</v>
      </c>
      <c r="G12" s="60">
        <v>930000</v>
      </c>
      <c r="H12" s="60"/>
      <c r="I12" s="60"/>
      <c r="J12" s="60">
        <v>930000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930000</v>
      </c>
      <c r="X12" s="60">
        <v>189128</v>
      </c>
      <c r="Y12" s="60">
        <v>740872</v>
      </c>
      <c r="Z12" s="140">
        <v>391.73</v>
      </c>
      <c r="AA12" s="155">
        <v>756510</v>
      </c>
    </row>
    <row r="13" spans="1:27" ht="13.5">
      <c r="A13" s="138" t="s">
        <v>82</v>
      </c>
      <c r="B13" s="136"/>
      <c r="C13" s="155">
        <v>66611</v>
      </c>
      <c r="D13" s="155"/>
      <c r="E13" s="156">
        <v>179524</v>
      </c>
      <c r="F13" s="60">
        <v>179524</v>
      </c>
      <c r="G13" s="60">
        <v>5170</v>
      </c>
      <c r="H13" s="60">
        <v>5329</v>
      </c>
      <c r="I13" s="60">
        <v>5170</v>
      </c>
      <c r="J13" s="60">
        <v>15669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15669</v>
      </c>
      <c r="X13" s="60">
        <v>44881</v>
      </c>
      <c r="Y13" s="60">
        <v>-29212</v>
      </c>
      <c r="Z13" s="140">
        <v>-65.09</v>
      </c>
      <c r="AA13" s="155">
        <v>179524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59176</v>
      </c>
      <c r="D15" s="153">
        <f>SUM(D16:D18)</f>
        <v>0</v>
      </c>
      <c r="E15" s="154">
        <f t="shared" si="2"/>
        <v>43683141</v>
      </c>
      <c r="F15" s="100">
        <f t="shared" si="2"/>
        <v>43683141</v>
      </c>
      <c r="G15" s="100">
        <f t="shared" si="2"/>
        <v>56250</v>
      </c>
      <c r="H15" s="100">
        <f t="shared" si="2"/>
        <v>6380</v>
      </c>
      <c r="I15" s="100">
        <f t="shared" si="2"/>
        <v>1751</v>
      </c>
      <c r="J15" s="100">
        <f t="shared" si="2"/>
        <v>64381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64381</v>
      </c>
      <c r="X15" s="100">
        <f t="shared" si="2"/>
        <v>10920786</v>
      </c>
      <c r="Y15" s="100">
        <f t="shared" si="2"/>
        <v>-10856405</v>
      </c>
      <c r="Z15" s="137">
        <f>+IF(X15&lt;&gt;0,+(Y15/X15)*100,0)</f>
        <v>-99.41047283592958</v>
      </c>
      <c r="AA15" s="153">
        <f>SUM(AA16:AA18)</f>
        <v>43683141</v>
      </c>
    </row>
    <row r="16" spans="1:27" ht="13.5">
      <c r="A16" s="138" t="s">
        <v>85</v>
      </c>
      <c r="B16" s="136"/>
      <c r="C16" s="155">
        <v>56909</v>
      </c>
      <c r="D16" s="155"/>
      <c r="E16" s="156">
        <v>43259038</v>
      </c>
      <c r="F16" s="60">
        <v>43259038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10814760</v>
      </c>
      <c r="Y16" s="60">
        <v>-10814760</v>
      </c>
      <c r="Z16" s="140">
        <v>-100</v>
      </c>
      <c r="AA16" s="155">
        <v>43259038</v>
      </c>
    </row>
    <row r="17" spans="1:27" ht="13.5">
      <c r="A17" s="138" t="s">
        <v>86</v>
      </c>
      <c r="B17" s="136"/>
      <c r="C17" s="155">
        <v>2267</v>
      </c>
      <c r="D17" s="155"/>
      <c r="E17" s="156">
        <v>323235</v>
      </c>
      <c r="F17" s="60">
        <v>323235</v>
      </c>
      <c r="G17" s="60">
        <v>56250</v>
      </c>
      <c r="H17" s="60">
        <v>6380</v>
      </c>
      <c r="I17" s="60">
        <v>1751</v>
      </c>
      <c r="J17" s="60">
        <v>64381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64381</v>
      </c>
      <c r="X17" s="60">
        <v>80809</v>
      </c>
      <c r="Y17" s="60">
        <v>-16428</v>
      </c>
      <c r="Z17" s="140">
        <v>-20.33</v>
      </c>
      <c r="AA17" s="155">
        <v>323235</v>
      </c>
    </row>
    <row r="18" spans="1:27" ht="13.5">
      <c r="A18" s="138" t="s">
        <v>87</v>
      </c>
      <c r="B18" s="136"/>
      <c r="C18" s="155"/>
      <c r="D18" s="155"/>
      <c r="E18" s="156">
        <v>100868</v>
      </c>
      <c r="F18" s="60">
        <v>100868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25217</v>
      </c>
      <c r="Y18" s="60">
        <v>-25217</v>
      </c>
      <c r="Z18" s="140">
        <v>-100</v>
      </c>
      <c r="AA18" s="155">
        <v>100868</v>
      </c>
    </row>
    <row r="19" spans="1:27" ht="13.5">
      <c r="A19" s="135" t="s">
        <v>88</v>
      </c>
      <c r="B19" s="142"/>
      <c r="C19" s="153">
        <f aca="true" t="shared" si="3" ref="C19:Y19">SUM(C20:C23)</f>
        <v>76433433</v>
      </c>
      <c r="D19" s="153">
        <f>SUM(D20:D23)</f>
        <v>0</v>
      </c>
      <c r="E19" s="154">
        <f t="shared" si="3"/>
        <v>88249349</v>
      </c>
      <c r="F19" s="100">
        <f t="shared" si="3"/>
        <v>88249349</v>
      </c>
      <c r="G19" s="100">
        <f t="shared" si="3"/>
        <v>21966563</v>
      </c>
      <c r="H19" s="100">
        <f t="shared" si="3"/>
        <v>3296172</v>
      </c>
      <c r="I19" s="100">
        <f t="shared" si="3"/>
        <v>3166311</v>
      </c>
      <c r="J19" s="100">
        <f t="shared" si="3"/>
        <v>28429046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28429046</v>
      </c>
      <c r="X19" s="100">
        <f t="shared" si="3"/>
        <v>22062337</v>
      </c>
      <c r="Y19" s="100">
        <f t="shared" si="3"/>
        <v>6366709</v>
      </c>
      <c r="Z19" s="137">
        <f>+IF(X19&lt;&gt;0,+(Y19/X19)*100,0)</f>
        <v>28.85781773707835</v>
      </c>
      <c r="AA19" s="153">
        <f>SUM(AA20:AA23)</f>
        <v>88249349</v>
      </c>
    </row>
    <row r="20" spans="1:27" ht="13.5">
      <c r="A20" s="138" t="s">
        <v>89</v>
      </c>
      <c r="B20" s="136"/>
      <c r="C20" s="155">
        <v>34462393</v>
      </c>
      <c r="D20" s="155"/>
      <c r="E20" s="156">
        <v>38410881</v>
      </c>
      <c r="F20" s="60">
        <v>38410881</v>
      </c>
      <c r="G20" s="60">
        <v>8320764</v>
      </c>
      <c r="H20" s="60">
        <v>1361103</v>
      </c>
      <c r="I20" s="60">
        <v>1275833</v>
      </c>
      <c r="J20" s="60">
        <v>10957700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10957700</v>
      </c>
      <c r="X20" s="60">
        <v>9602720</v>
      </c>
      <c r="Y20" s="60">
        <v>1354980</v>
      </c>
      <c r="Z20" s="140">
        <v>14.11</v>
      </c>
      <c r="AA20" s="155">
        <v>38410881</v>
      </c>
    </row>
    <row r="21" spans="1:27" ht="13.5">
      <c r="A21" s="138" t="s">
        <v>90</v>
      </c>
      <c r="B21" s="136"/>
      <c r="C21" s="155">
        <v>19189771</v>
      </c>
      <c r="D21" s="155"/>
      <c r="E21" s="156">
        <v>18804210</v>
      </c>
      <c r="F21" s="60">
        <v>18804210</v>
      </c>
      <c r="G21" s="60">
        <v>5556375</v>
      </c>
      <c r="H21" s="60">
        <v>635907</v>
      </c>
      <c r="I21" s="60">
        <v>597321</v>
      </c>
      <c r="J21" s="60">
        <v>6789603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6789603</v>
      </c>
      <c r="X21" s="60">
        <v>4701053</v>
      </c>
      <c r="Y21" s="60">
        <v>2088550</v>
      </c>
      <c r="Z21" s="140">
        <v>44.43</v>
      </c>
      <c r="AA21" s="155">
        <v>18804210</v>
      </c>
    </row>
    <row r="22" spans="1:27" ht="13.5">
      <c r="A22" s="138" t="s">
        <v>91</v>
      </c>
      <c r="B22" s="136"/>
      <c r="C22" s="157">
        <v>12008875</v>
      </c>
      <c r="D22" s="157"/>
      <c r="E22" s="158">
        <v>16017129</v>
      </c>
      <c r="F22" s="159">
        <v>16017129</v>
      </c>
      <c r="G22" s="159">
        <v>3942690</v>
      </c>
      <c r="H22" s="159">
        <v>652011</v>
      </c>
      <c r="I22" s="159">
        <v>648952</v>
      </c>
      <c r="J22" s="159">
        <v>5243653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5243653</v>
      </c>
      <c r="X22" s="159">
        <v>4004282</v>
      </c>
      <c r="Y22" s="159">
        <v>1239371</v>
      </c>
      <c r="Z22" s="141">
        <v>30.95</v>
      </c>
      <c r="AA22" s="157">
        <v>16017129</v>
      </c>
    </row>
    <row r="23" spans="1:27" ht="13.5">
      <c r="A23" s="138" t="s">
        <v>92</v>
      </c>
      <c r="B23" s="136"/>
      <c r="C23" s="155">
        <v>10772394</v>
      </c>
      <c r="D23" s="155"/>
      <c r="E23" s="156">
        <v>15017129</v>
      </c>
      <c r="F23" s="60">
        <v>15017129</v>
      </c>
      <c r="G23" s="60">
        <v>4146734</v>
      </c>
      <c r="H23" s="60">
        <v>647151</v>
      </c>
      <c r="I23" s="60">
        <v>644205</v>
      </c>
      <c r="J23" s="60">
        <v>5438090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5438090</v>
      </c>
      <c r="X23" s="60">
        <v>3754282</v>
      </c>
      <c r="Y23" s="60">
        <v>1683808</v>
      </c>
      <c r="Z23" s="140">
        <v>44.85</v>
      </c>
      <c r="AA23" s="155">
        <v>15017129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113725483</v>
      </c>
      <c r="D25" s="168">
        <f>+D5+D9+D15+D19+D24</f>
        <v>0</v>
      </c>
      <c r="E25" s="169">
        <f t="shared" si="4"/>
        <v>153422157</v>
      </c>
      <c r="F25" s="73">
        <f t="shared" si="4"/>
        <v>153422157</v>
      </c>
      <c r="G25" s="73">
        <f t="shared" si="4"/>
        <v>30565451</v>
      </c>
      <c r="H25" s="73">
        <f t="shared" si="4"/>
        <v>5454868</v>
      </c>
      <c r="I25" s="73">
        <f t="shared" si="4"/>
        <v>4086967</v>
      </c>
      <c r="J25" s="73">
        <f t="shared" si="4"/>
        <v>40107286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40107286</v>
      </c>
      <c r="X25" s="73">
        <f t="shared" si="4"/>
        <v>38355542</v>
      </c>
      <c r="Y25" s="73">
        <f t="shared" si="4"/>
        <v>1751744</v>
      </c>
      <c r="Z25" s="170">
        <f>+IF(X25&lt;&gt;0,+(Y25/X25)*100,0)</f>
        <v>4.567120965204976</v>
      </c>
      <c r="AA25" s="168">
        <f>+AA5+AA9+AA15+AA19+AA24</f>
        <v>153422157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55356618</v>
      </c>
      <c r="D28" s="153">
        <f>SUM(D29:D31)</f>
        <v>0</v>
      </c>
      <c r="E28" s="154">
        <f t="shared" si="5"/>
        <v>43445255</v>
      </c>
      <c r="F28" s="100">
        <f t="shared" si="5"/>
        <v>43445255</v>
      </c>
      <c r="G28" s="100">
        <f t="shared" si="5"/>
        <v>2370706</v>
      </c>
      <c r="H28" s="100">
        <f t="shared" si="5"/>
        <v>1909273</v>
      </c>
      <c r="I28" s="100">
        <f t="shared" si="5"/>
        <v>2128366</v>
      </c>
      <c r="J28" s="100">
        <f t="shared" si="5"/>
        <v>6408345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6408345</v>
      </c>
      <c r="X28" s="100">
        <f t="shared" si="5"/>
        <v>10861313</v>
      </c>
      <c r="Y28" s="100">
        <f t="shared" si="5"/>
        <v>-4452968</v>
      </c>
      <c r="Z28" s="137">
        <f>+IF(X28&lt;&gt;0,+(Y28/X28)*100,0)</f>
        <v>-40.998431773396085</v>
      </c>
      <c r="AA28" s="153">
        <f>SUM(AA29:AA31)</f>
        <v>43445255</v>
      </c>
    </row>
    <row r="29" spans="1:27" ht="13.5">
      <c r="A29" s="138" t="s">
        <v>75</v>
      </c>
      <c r="B29" s="136"/>
      <c r="C29" s="155">
        <v>12075406</v>
      </c>
      <c r="D29" s="155"/>
      <c r="E29" s="156">
        <v>15226385</v>
      </c>
      <c r="F29" s="60">
        <v>15226385</v>
      </c>
      <c r="G29" s="60">
        <v>1127065</v>
      </c>
      <c r="H29" s="60">
        <v>779169</v>
      </c>
      <c r="I29" s="60">
        <v>1008339</v>
      </c>
      <c r="J29" s="60">
        <v>2914573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2914573</v>
      </c>
      <c r="X29" s="60">
        <v>3806596</v>
      </c>
      <c r="Y29" s="60">
        <v>-892023</v>
      </c>
      <c r="Z29" s="140">
        <v>-23.43</v>
      </c>
      <c r="AA29" s="155">
        <v>15226385</v>
      </c>
    </row>
    <row r="30" spans="1:27" ht="13.5">
      <c r="A30" s="138" t="s">
        <v>76</v>
      </c>
      <c r="B30" s="136"/>
      <c r="C30" s="157">
        <v>35260796</v>
      </c>
      <c r="D30" s="157"/>
      <c r="E30" s="158">
        <v>24827113</v>
      </c>
      <c r="F30" s="159">
        <v>24827113</v>
      </c>
      <c r="G30" s="159">
        <v>694637</v>
      </c>
      <c r="H30" s="159">
        <v>532347</v>
      </c>
      <c r="I30" s="159">
        <v>764557</v>
      </c>
      <c r="J30" s="159">
        <v>1991541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1991541</v>
      </c>
      <c r="X30" s="159">
        <v>6206778</v>
      </c>
      <c r="Y30" s="159">
        <v>-4215237</v>
      </c>
      <c r="Z30" s="141">
        <v>-67.91</v>
      </c>
      <c r="AA30" s="157">
        <v>24827113</v>
      </c>
    </row>
    <row r="31" spans="1:27" ht="13.5">
      <c r="A31" s="138" t="s">
        <v>77</v>
      </c>
      <c r="B31" s="136"/>
      <c r="C31" s="155">
        <v>8020416</v>
      </c>
      <c r="D31" s="155"/>
      <c r="E31" s="156">
        <v>3391757</v>
      </c>
      <c r="F31" s="60">
        <v>3391757</v>
      </c>
      <c r="G31" s="60">
        <v>549004</v>
      </c>
      <c r="H31" s="60">
        <v>597757</v>
      </c>
      <c r="I31" s="60">
        <v>355470</v>
      </c>
      <c r="J31" s="60">
        <v>1502231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1502231</v>
      </c>
      <c r="X31" s="60">
        <v>847939</v>
      </c>
      <c r="Y31" s="60">
        <v>654292</v>
      </c>
      <c r="Z31" s="140">
        <v>77.16</v>
      </c>
      <c r="AA31" s="155">
        <v>3391757</v>
      </c>
    </row>
    <row r="32" spans="1:27" ht="13.5">
      <c r="A32" s="135" t="s">
        <v>78</v>
      </c>
      <c r="B32" s="136"/>
      <c r="C32" s="153">
        <f aca="true" t="shared" si="6" ref="C32:Y32">SUM(C33:C37)</f>
        <v>4911084</v>
      </c>
      <c r="D32" s="153">
        <f>SUM(D33:D37)</f>
        <v>0</v>
      </c>
      <c r="E32" s="154">
        <f t="shared" si="6"/>
        <v>7185842</v>
      </c>
      <c r="F32" s="100">
        <f t="shared" si="6"/>
        <v>7185842</v>
      </c>
      <c r="G32" s="100">
        <f t="shared" si="6"/>
        <v>543919</v>
      </c>
      <c r="H32" s="100">
        <f t="shared" si="6"/>
        <v>170303</v>
      </c>
      <c r="I32" s="100">
        <f t="shared" si="6"/>
        <v>644905</v>
      </c>
      <c r="J32" s="100">
        <f t="shared" si="6"/>
        <v>1359127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1359127</v>
      </c>
      <c r="X32" s="100">
        <f t="shared" si="6"/>
        <v>1796461</v>
      </c>
      <c r="Y32" s="100">
        <f t="shared" si="6"/>
        <v>-437334</v>
      </c>
      <c r="Z32" s="137">
        <f>+IF(X32&lt;&gt;0,+(Y32/X32)*100,0)</f>
        <v>-24.34419672901332</v>
      </c>
      <c r="AA32" s="153">
        <f>SUM(AA33:AA37)</f>
        <v>7185842</v>
      </c>
    </row>
    <row r="33" spans="1:27" ht="13.5">
      <c r="A33" s="138" t="s">
        <v>79</v>
      </c>
      <c r="B33" s="136"/>
      <c r="C33" s="155">
        <v>3638370</v>
      </c>
      <c r="D33" s="155"/>
      <c r="E33" s="156">
        <v>6346891</v>
      </c>
      <c r="F33" s="60">
        <v>6346891</v>
      </c>
      <c r="G33" s="60">
        <v>464028</v>
      </c>
      <c r="H33" s="60">
        <v>112578</v>
      </c>
      <c r="I33" s="60">
        <v>640124</v>
      </c>
      <c r="J33" s="60">
        <v>1216730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1216730</v>
      </c>
      <c r="X33" s="60">
        <v>1586723</v>
      </c>
      <c r="Y33" s="60">
        <v>-369993</v>
      </c>
      <c r="Z33" s="140">
        <v>-23.32</v>
      </c>
      <c r="AA33" s="155">
        <v>6346891</v>
      </c>
    </row>
    <row r="34" spans="1:27" ht="13.5">
      <c r="A34" s="138" t="s">
        <v>80</v>
      </c>
      <c r="B34" s="136"/>
      <c r="C34" s="155">
        <v>91986</v>
      </c>
      <c r="D34" s="155"/>
      <c r="E34" s="156">
        <v>110157</v>
      </c>
      <c r="F34" s="60">
        <v>110157</v>
      </c>
      <c r="G34" s="60"/>
      <c r="H34" s="60">
        <v>3191</v>
      </c>
      <c r="I34" s="60">
        <v>4781</v>
      </c>
      <c r="J34" s="60">
        <v>7972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7972</v>
      </c>
      <c r="X34" s="60">
        <v>27539</v>
      </c>
      <c r="Y34" s="60">
        <v>-19567</v>
      </c>
      <c r="Z34" s="140">
        <v>-71.05</v>
      </c>
      <c r="AA34" s="155">
        <v>110157</v>
      </c>
    </row>
    <row r="35" spans="1:27" ht="13.5">
      <c r="A35" s="138" t="s">
        <v>81</v>
      </c>
      <c r="B35" s="136"/>
      <c r="C35" s="155">
        <v>474779</v>
      </c>
      <c r="D35" s="155"/>
      <c r="E35" s="156">
        <v>716182</v>
      </c>
      <c r="F35" s="60">
        <v>716182</v>
      </c>
      <c r="G35" s="60">
        <v>79891</v>
      </c>
      <c r="H35" s="60">
        <v>54534</v>
      </c>
      <c r="I35" s="60"/>
      <c r="J35" s="60">
        <v>134425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134425</v>
      </c>
      <c r="X35" s="60">
        <v>179046</v>
      </c>
      <c r="Y35" s="60">
        <v>-44621</v>
      </c>
      <c r="Z35" s="140">
        <v>-24.92</v>
      </c>
      <c r="AA35" s="155">
        <v>716182</v>
      </c>
    </row>
    <row r="36" spans="1:27" ht="13.5">
      <c r="A36" s="138" t="s">
        <v>82</v>
      </c>
      <c r="B36" s="136"/>
      <c r="C36" s="155">
        <v>705949</v>
      </c>
      <c r="D36" s="155"/>
      <c r="E36" s="156">
        <v>12612</v>
      </c>
      <c r="F36" s="60">
        <v>12612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3153</v>
      </c>
      <c r="Y36" s="60">
        <v>-3153</v>
      </c>
      <c r="Z36" s="140">
        <v>-100</v>
      </c>
      <c r="AA36" s="155">
        <v>12612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9423206</v>
      </c>
      <c r="D38" s="153">
        <f>SUM(D39:D41)</f>
        <v>0</v>
      </c>
      <c r="E38" s="154">
        <f t="shared" si="7"/>
        <v>9044237</v>
      </c>
      <c r="F38" s="100">
        <f t="shared" si="7"/>
        <v>9044237</v>
      </c>
      <c r="G38" s="100">
        <f t="shared" si="7"/>
        <v>921128</v>
      </c>
      <c r="H38" s="100">
        <f t="shared" si="7"/>
        <v>1171308</v>
      </c>
      <c r="I38" s="100">
        <f t="shared" si="7"/>
        <v>1346344</v>
      </c>
      <c r="J38" s="100">
        <f t="shared" si="7"/>
        <v>3438780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3438780</v>
      </c>
      <c r="X38" s="100">
        <f t="shared" si="7"/>
        <v>2261059</v>
      </c>
      <c r="Y38" s="100">
        <f t="shared" si="7"/>
        <v>1177721</v>
      </c>
      <c r="Z38" s="137">
        <f>+IF(X38&lt;&gt;0,+(Y38/X38)*100,0)</f>
        <v>52.08714146778125</v>
      </c>
      <c r="AA38" s="153">
        <f>SUM(AA39:AA41)</f>
        <v>9044237</v>
      </c>
    </row>
    <row r="39" spans="1:27" ht="13.5">
      <c r="A39" s="138" t="s">
        <v>85</v>
      </c>
      <c r="B39" s="136"/>
      <c r="C39" s="155">
        <v>1963065</v>
      </c>
      <c r="D39" s="155"/>
      <c r="E39" s="156">
        <v>1666357</v>
      </c>
      <c r="F39" s="60">
        <v>1666357</v>
      </c>
      <c r="G39" s="60">
        <v>548380</v>
      </c>
      <c r="H39" s="60">
        <v>667189</v>
      </c>
      <c r="I39" s="60">
        <v>755047</v>
      </c>
      <c r="J39" s="60">
        <v>1970616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1970616</v>
      </c>
      <c r="X39" s="60">
        <v>416589</v>
      </c>
      <c r="Y39" s="60">
        <v>1554027</v>
      </c>
      <c r="Z39" s="140">
        <v>373.04</v>
      </c>
      <c r="AA39" s="155">
        <v>1666357</v>
      </c>
    </row>
    <row r="40" spans="1:27" ht="13.5">
      <c r="A40" s="138" t="s">
        <v>86</v>
      </c>
      <c r="B40" s="136"/>
      <c r="C40" s="155">
        <v>7443977</v>
      </c>
      <c r="D40" s="155"/>
      <c r="E40" s="156">
        <v>7279483</v>
      </c>
      <c r="F40" s="60">
        <v>7279483</v>
      </c>
      <c r="G40" s="60">
        <v>372748</v>
      </c>
      <c r="H40" s="60">
        <v>504119</v>
      </c>
      <c r="I40" s="60">
        <v>591297</v>
      </c>
      <c r="J40" s="60">
        <v>1468164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1468164</v>
      </c>
      <c r="X40" s="60">
        <v>1819871</v>
      </c>
      <c r="Y40" s="60">
        <v>-351707</v>
      </c>
      <c r="Z40" s="140">
        <v>-19.33</v>
      </c>
      <c r="AA40" s="155">
        <v>7279483</v>
      </c>
    </row>
    <row r="41" spans="1:27" ht="13.5">
      <c r="A41" s="138" t="s">
        <v>87</v>
      </c>
      <c r="B41" s="136"/>
      <c r="C41" s="155">
        <v>16164</v>
      </c>
      <c r="D41" s="155"/>
      <c r="E41" s="156">
        <v>98397</v>
      </c>
      <c r="F41" s="60">
        <v>98397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24599</v>
      </c>
      <c r="Y41" s="60">
        <v>-24599</v>
      </c>
      <c r="Z41" s="140">
        <v>-100</v>
      </c>
      <c r="AA41" s="155">
        <v>98397</v>
      </c>
    </row>
    <row r="42" spans="1:27" ht="13.5">
      <c r="A42" s="135" t="s">
        <v>88</v>
      </c>
      <c r="B42" s="142"/>
      <c r="C42" s="153">
        <f aca="true" t="shared" si="8" ref="C42:Y42">SUM(C43:C46)</f>
        <v>41353013</v>
      </c>
      <c r="D42" s="153">
        <f>SUM(D43:D46)</f>
        <v>0</v>
      </c>
      <c r="E42" s="154">
        <f t="shared" si="8"/>
        <v>52524666</v>
      </c>
      <c r="F42" s="100">
        <f t="shared" si="8"/>
        <v>52524666</v>
      </c>
      <c r="G42" s="100">
        <f t="shared" si="8"/>
        <v>978119</v>
      </c>
      <c r="H42" s="100">
        <f t="shared" si="8"/>
        <v>3603259</v>
      </c>
      <c r="I42" s="100">
        <f t="shared" si="8"/>
        <v>1677442</v>
      </c>
      <c r="J42" s="100">
        <f t="shared" si="8"/>
        <v>6258820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6258820</v>
      </c>
      <c r="X42" s="100">
        <f t="shared" si="8"/>
        <v>13131167</v>
      </c>
      <c r="Y42" s="100">
        <f t="shared" si="8"/>
        <v>-6872347</v>
      </c>
      <c r="Z42" s="137">
        <f>+IF(X42&lt;&gt;0,+(Y42/X42)*100,0)</f>
        <v>-52.336148036195105</v>
      </c>
      <c r="AA42" s="153">
        <f>SUM(AA43:AA46)</f>
        <v>52524666</v>
      </c>
    </row>
    <row r="43" spans="1:27" ht="13.5">
      <c r="A43" s="138" t="s">
        <v>89</v>
      </c>
      <c r="B43" s="136"/>
      <c r="C43" s="155">
        <v>19504481</v>
      </c>
      <c r="D43" s="155"/>
      <c r="E43" s="156">
        <v>36739543</v>
      </c>
      <c r="F43" s="60">
        <v>36739543</v>
      </c>
      <c r="G43" s="60">
        <v>335867</v>
      </c>
      <c r="H43" s="60">
        <v>2347273</v>
      </c>
      <c r="I43" s="60">
        <v>395877</v>
      </c>
      <c r="J43" s="60">
        <v>3079017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3079017</v>
      </c>
      <c r="X43" s="60">
        <v>9184886</v>
      </c>
      <c r="Y43" s="60">
        <v>-6105869</v>
      </c>
      <c r="Z43" s="140">
        <v>-66.48</v>
      </c>
      <c r="AA43" s="155">
        <v>36739543</v>
      </c>
    </row>
    <row r="44" spans="1:27" ht="13.5">
      <c r="A44" s="138" t="s">
        <v>90</v>
      </c>
      <c r="B44" s="136"/>
      <c r="C44" s="155">
        <v>14852052</v>
      </c>
      <c r="D44" s="155"/>
      <c r="E44" s="156">
        <v>8263649</v>
      </c>
      <c r="F44" s="60">
        <v>8263649</v>
      </c>
      <c r="G44" s="60">
        <v>340096</v>
      </c>
      <c r="H44" s="60">
        <v>1043354</v>
      </c>
      <c r="I44" s="60">
        <v>1043393</v>
      </c>
      <c r="J44" s="60">
        <v>2426843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2426843</v>
      </c>
      <c r="X44" s="60">
        <v>2065912</v>
      </c>
      <c r="Y44" s="60">
        <v>360931</v>
      </c>
      <c r="Z44" s="140">
        <v>17.47</v>
      </c>
      <c r="AA44" s="155">
        <v>8263649</v>
      </c>
    </row>
    <row r="45" spans="1:27" ht="13.5">
      <c r="A45" s="138" t="s">
        <v>91</v>
      </c>
      <c r="B45" s="136"/>
      <c r="C45" s="157">
        <v>3924317</v>
      </c>
      <c r="D45" s="157"/>
      <c r="E45" s="158">
        <v>2876350</v>
      </c>
      <c r="F45" s="159">
        <v>2876350</v>
      </c>
      <c r="G45" s="159">
        <v>134469</v>
      </c>
      <c r="H45" s="159">
        <v>60756</v>
      </c>
      <c r="I45" s="159">
        <v>84141</v>
      </c>
      <c r="J45" s="159">
        <v>279366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279366</v>
      </c>
      <c r="X45" s="159">
        <v>719088</v>
      </c>
      <c r="Y45" s="159">
        <v>-439722</v>
      </c>
      <c r="Z45" s="141">
        <v>-61.15</v>
      </c>
      <c r="AA45" s="157">
        <v>2876350</v>
      </c>
    </row>
    <row r="46" spans="1:27" ht="13.5">
      <c r="A46" s="138" t="s">
        <v>92</v>
      </c>
      <c r="B46" s="136"/>
      <c r="C46" s="155">
        <v>3072163</v>
      </c>
      <c r="D46" s="155"/>
      <c r="E46" s="156">
        <v>4645124</v>
      </c>
      <c r="F46" s="60">
        <v>4645124</v>
      </c>
      <c r="G46" s="60">
        <v>167687</v>
      </c>
      <c r="H46" s="60">
        <v>151876</v>
      </c>
      <c r="I46" s="60">
        <v>154031</v>
      </c>
      <c r="J46" s="60">
        <v>473594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473594</v>
      </c>
      <c r="X46" s="60">
        <v>1161281</v>
      </c>
      <c r="Y46" s="60">
        <v>-687687</v>
      </c>
      <c r="Z46" s="140">
        <v>-59.22</v>
      </c>
      <c r="AA46" s="155">
        <v>4645124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111043921</v>
      </c>
      <c r="D48" s="168">
        <f>+D28+D32+D38+D42+D47</f>
        <v>0</v>
      </c>
      <c r="E48" s="169">
        <f t="shared" si="9"/>
        <v>112200000</v>
      </c>
      <c r="F48" s="73">
        <f t="shared" si="9"/>
        <v>112200000</v>
      </c>
      <c r="G48" s="73">
        <f t="shared" si="9"/>
        <v>4813872</v>
      </c>
      <c r="H48" s="73">
        <f t="shared" si="9"/>
        <v>6854143</v>
      </c>
      <c r="I48" s="73">
        <f t="shared" si="9"/>
        <v>5797057</v>
      </c>
      <c r="J48" s="73">
        <f t="shared" si="9"/>
        <v>17465072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17465072</v>
      </c>
      <c r="X48" s="73">
        <f t="shared" si="9"/>
        <v>28050000</v>
      </c>
      <c r="Y48" s="73">
        <f t="shared" si="9"/>
        <v>-10584928</v>
      </c>
      <c r="Z48" s="170">
        <f>+IF(X48&lt;&gt;0,+(Y48/X48)*100,0)</f>
        <v>-37.73592869875223</v>
      </c>
      <c r="AA48" s="168">
        <f>+AA28+AA32+AA38+AA42+AA47</f>
        <v>112200000</v>
      </c>
    </row>
    <row r="49" spans="1:27" ht="13.5">
      <c r="A49" s="148" t="s">
        <v>49</v>
      </c>
      <c r="B49" s="149"/>
      <c r="C49" s="171">
        <f aca="true" t="shared" si="10" ref="C49:Y49">+C25-C48</f>
        <v>2681562</v>
      </c>
      <c r="D49" s="171">
        <f>+D25-D48</f>
        <v>0</v>
      </c>
      <c r="E49" s="172">
        <f t="shared" si="10"/>
        <v>41222157</v>
      </c>
      <c r="F49" s="173">
        <f t="shared" si="10"/>
        <v>41222157</v>
      </c>
      <c r="G49" s="173">
        <f t="shared" si="10"/>
        <v>25751579</v>
      </c>
      <c r="H49" s="173">
        <f t="shared" si="10"/>
        <v>-1399275</v>
      </c>
      <c r="I49" s="173">
        <f t="shared" si="10"/>
        <v>-1710090</v>
      </c>
      <c r="J49" s="173">
        <f t="shared" si="10"/>
        <v>22642214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22642214</v>
      </c>
      <c r="X49" s="173">
        <f>IF(F25=F48,0,X25-X48)</f>
        <v>10305542</v>
      </c>
      <c r="Y49" s="173">
        <f t="shared" si="10"/>
        <v>12336672</v>
      </c>
      <c r="Z49" s="174">
        <f>+IF(X49&lt;&gt;0,+(Y49/X49)*100,0)</f>
        <v>119.70910409175957</v>
      </c>
      <c r="AA49" s="171">
        <f>+AA25-AA48</f>
        <v>41222157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7295014</v>
      </c>
      <c r="D5" s="155">
        <v>0</v>
      </c>
      <c r="E5" s="156">
        <v>6739000</v>
      </c>
      <c r="F5" s="60">
        <v>6739000</v>
      </c>
      <c r="G5" s="60">
        <v>817200</v>
      </c>
      <c r="H5" s="60">
        <v>823119</v>
      </c>
      <c r="I5" s="60">
        <v>832479</v>
      </c>
      <c r="J5" s="60">
        <v>2472798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2472798</v>
      </c>
      <c r="X5" s="60">
        <v>1684750</v>
      </c>
      <c r="Y5" s="60">
        <v>788048</v>
      </c>
      <c r="Z5" s="140">
        <v>46.78</v>
      </c>
      <c r="AA5" s="155">
        <v>6739000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14037995</v>
      </c>
      <c r="D7" s="155">
        <v>0</v>
      </c>
      <c r="E7" s="156">
        <v>22642000</v>
      </c>
      <c r="F7" s="60">
        <v>22642000</v>
      </c>
      <c r="G7" s="60">
        <v>1156322</v>
      </c>
      <c r="H7" s="60">
        <v>1353202</v>
      </c>
      <c r="I7" s="60">
        <v>1263367</v>
      </c>
      <c r="J7" s="60">
        <v>3772891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3772891</v>
      </c>
      <c r="X7" s="60">
        <v>5660500</v>
      </c>
      <c r="Y7" s="60">
        <v>-1887609</v>
      </c>
      <c r="Z7" s="140">
        <v>-33.35</v>
      </c>
      <c r="AA7" s="155">
        <v>22642000</v>
      </c>
    </row>
    <row r="8" spans="1:27" ht="13.5">
      <c r="A8" s="183" t="s">
        <v>104</v>
      </c>
      <c r="B8" s="182"/>
      <c r="C8" s="155">
        <v>4466902</v>
      </c>
      <c r="D8" s="155">
        <v>0</v>
      </c>
      <c r="E8" s="156">
        <v>7695000</v>
      </c>
      <c r="F8" s="60">
        <v>7695000</v>
      </c>
      <c r="G8" s="60">
        <v>592375</v>
      </c>
      <c r="H8" s="60">
        <v>635907</v>
      </c>
      <c r="I8" s="60">
        <v>597321</v>
      </c>
      <c r="J8" s="60">
        <v>1825603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1825603</v>
      </c>
      <c r="X8" s="60">
        <v>1923750</v>
      </c>
      <c r="Y8" s="60">
        <v>-98147</v>
      </c>
      <c r="Z8" s="140">
        <v>-5.1</v>
      </c>
      <c r="AA8" s="155">
        <v>7695000</v>
      </c>
    </row>
    <row r="9" spans="1:27" ht="13.5">
      <c r="A9" s="183" t="s">
        <v>105</v>
      </c>
      <c r="B9" s="182"/>
      <c r="C9" s="155">
        <v>2572976</v>
      </c>
      <c r="D9" s="155">
        <v>0</v>
      </c>
      <c r="E9" s="156">
        <v>6939009</v>
      </c>
      <c r="F9" s="60">
        <v>6939009</v>
      </c>
      <c r="G9" s="60">
        <v>442690</v>
      </c>
      <c r="H9" s="60">
        <v>652011</v>
      </c>
      <c r="I9" s="60">
        <v>648952</v>
      </c>
      <c r="J9" s="60">
        <v>1743653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1743653</v>
      </c>
      <c r="X9" s="60">
        <v>1734752</v>
      </c>
      <c r="Y9" s="60">
        <v>8901</v>
      </c>
      <c r="Z9" s="140">
        <v>0.51</v>
      </c>
      <c r="AA9" s="155">
        <v>6939009</v>
      </c>
    </row>
    <row r="10" spans="1:27" ht="13.5">
      <c r="A10" s="183" t="s">
        <v>106</v>
      </c>
      <c r="B10" s="182"/>
      <c r="C10" s="155">
        <v>2335976</v>
      </c>
      <c r="D10" s="155">
        <v>0</v>
      </c>
      <c r="E10" s="156">
        <v>6945811</v>
      </c>
      <c r="F10" s="54">
        <v>6945811</v>
      </c>
      <c r="G10" s="54">
        <v>646734</v>
      </c>
      <c r="H10" s="54">
        <v>647151</v>
      </c>
      <c r="I10" s="54">
        <v>644205</v>
      </c>
      <c r="J10" s="54">
        <v>1938090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1938090</v>
      </c>
      <c r="X10" s="54">
        <v>1736453</v>
      </c>
      <c r="Y10" s="54">
        <v>201637</v>
      </c>
      <c r="Z10" s="184">
        <v>11.61</v>
      </c>
      <c r="AA10" s="130">
        <v>6945811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288552</v>
      </c>
      <c r="D12" s="155">
        <v>0</v>
      </c>
      <c r="E12" s="156">
        <v>424000</v>
      </c>
      <c r="F12" s="60">
        <v>424000</v>
      </c>
      <c r="G12" s="60">
        <v>73553</v>
      </c>
      <c r="H12" s="60">
        <v>20755</v>
      </c>
      <c r="I12" s="60">
        <v>21307</v>
      </c>
      <c r="J12" s="60">
        <v>115615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115615</v>
      </c>
      <c r="X12" s="60">
        <v>106000</v>
      </c>
      <c r="Y12" s="60">
        <v>9615</v>
      </c>
      <c r="Z12" s="140">
        <v>9.07</v>
      </c>
      <c r="AA12" s="155">
        <v>424000</v>
      </c>
    </row>
    <row r="13" spans="1:27" ht="13.5">
      <c r="A13" s="181" t="s">
        <v>109</v>
      </c>
      <c r="B13" s="185"/>
      <c r="C13" s="155">
        <v>3427039</v>
      </c>
      <c r="D13" s="155">
        <v>0</v>
      </c>
      <c r="E13" s="156">
        <v>1352000</v>
      </c>
      <c r="F13" s="60">
        <v>1352000</v>
      </c>
      <c r="G13" s="60">
        <v>0</v>
      </c>
      <c r="H13" s="60">
        <v>0</v>
      </c>
      <c r="I13" s="60">
        <v>43936</v>
      </c>
      <c r="J13" s="60">
        <v>43936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43936</v>
      </c>
      <c r="X13" s="60">
        <v>338000</v>
      </c>
      <c r="Y13" s="60">
        <v>-294064</v>
      </c>
      <c r="Z13" s="140">
        <v>-87</v>
      </c>
      <c r="AA13" s="155">
        <v>1352000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10607</v>
      </c>
      <c r="D15" s="155">
        <v>0</v>
      </c>
      <c r="E15" s="156">
        <v>25000</v>
      </c>
      <c r="F15" s="60">
        <v>25000</v>
      </c>
      <c r="G15" s="60">
        <v>0</v>
      </c>
      <c r="H15" s="60">
        <v>1326</v>
      </c>
      <c r="I15" s="60">
        <v>1733</v>
      </c>
      <c r="J15" s="60">
        <v>3059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3059</v>
      </c>
      <c r="X15" s="60">
        <v>6250</v>
      </c>
      <c r="Y15" s="60">
        <v>-3191</v>
      </c>
      <c r="Z15" s="140">
        <v>-51.06</v>
      </c>
      <c r="AA15" s="155">
        <v>25000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87623</v>
      </c>
      <c r="F16" s="60">
        <v>87623</v>
      </c>
      <c r="G16" s="60">
        <v>3450</v>
      </c>
      <c r="H16" s="60">
        <v>6380</v>
      </c>
      <c r="I16" s="60">
        <v>1400</v>
      </c>
      <c r="J16" s="60">
        <v>11230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11230</v>
      </c>
      <c r="X16" s="60">
        <v>21906</v>
      </c>
      <c r="Y16" s="60">
        <v>-10676</v>
      </c>
      <c r="Z16" s="140">
        <v>-48.74</v>
      </c>
      <c r="AA16" s="155">
        <v>87623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5553</v>
      </c>
      <c r="F17" s="60">
        <v>5553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1388</v>
      </c>
      <c r="Y17" s="60">
        <v>-1388</v>
      </c>
      <c r="Z17" s="140">
        <v>-100</v>
      </c>
      <c r="AA17" s="155">
        <v>5553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55144305</v>
      </c>
      <c r="D19" s="155">
        <v>0</v>
      </c>
      <c r="E19" s="156">
        <v>53974000</v>
      </c>
      <c r="F19" s="60">
        <v>53974000</v>
      </c>
      <c r="G19" s="60">
        <v>22664000</v>
      </c>
      <c r="H19" s="60">
        <v>1290000</v>
      </c>
      <c r="I19" s="60">
        <v>0</v>
      </c>
      <c r="J19" s="60">
        <v>23954000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23954000</v>
      </c>
      <c r="X19" s="60">
        <v>13493500</v>
      </c>
      <c r="Y19" s="60">
        <v>10460500</v>
      </c>
      <c r="Z19" s="140">
        <v>77.52</v>
      </c>
      <c r="AA19" s="155">
        <v>53974000</v>
      </c>
    </row>
    <row r="20" spans="1:27" ht="13.5">
      <c r="A20" s="181" t="s">
        <v>35</v>
      </c>
      <c r="B20" s="185"/>
      <c r="C20" s="155">
        <v>978881</v>
      </c>
      <c r="D20" s="155">
        <v>0</v>
      </c>
      <c r="E20" s="156">
        <v>1781004</v>
      </c>
      <c r="F20" s="54">
        <v>1781004</v>
      </c>
      <c r="G20" s="54">
        <v>9127</v>
      </c>
      <c r="H20" s="54">
        <v>25017</v>
      </c>
      <c r="I20" s="54">
        <v>32267</v>
      </c>
      <c r="J20" s="54">
        <v>66411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66411</v>
      </c>
      <c r="X20" s="54">
        <v>445251</v>
      </c>
      <c r="Y20" s="54">
        <v>-378840</v>
      </c>
      <c r="Z20" s="184">
        <v>-85.08</v>
      </c>
      <c r="AA20" s="130">
        <v>1781004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90558247</v>
      </c>
      <c r="D22" s="188">
        <f>SUM(D5:D21)</f>
        <v>0</v>
      </c>
      <c r="E22" s="189">
        <f t="shared" si="0"/>
        <v>108610000</v>
      </c>
      <c r="F22" s="190">
        <f t="shared" si="0"/>
        <v>108610000</v>
      </c>
      <c r="G22" s="190">
        <f t="shared" si="0"/>
        <v>26405451</v>
      </c>
      <c r="H22" s="190">
        <f t="shared" si="0"/>
        <v>5454868</v>
      </c>
      <c r="I22" s="190">
        <f t="shared" si="0"/>
        <v>4086967</v>
      </c>
      <c r="J22" s="190">
        <f t="shared" si="0"/>
        <v>35947286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35947286</v>
      </c>
      <c r="X22" s="190">
        <f t="shared" si="0"/>
        <v>27152500</v>
      </c>
      <c r="Y22" s="190">
        <f t="shared" si="0"/>
        <v>8794786</v>
      </c>
      <c r="Z22" s="191">
        <f>+IF(X22&lt;&gt;0,+(Y22/X22)*100,0)</f>
        <v>32.390336064819074</v>
      </c>
      <c r="AA22" s="188">
        <f>SUM(AA5:AA21)</f>
        <v>108610000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29617049</v>
      </c>
      <c r="D25" s="155">
        <v>0</v>
      </c>
      <c r="E25" s="156">
        <v>35971000</v>
      </c>
      <c r="F25" s="60">
        <v>35971000</v>
      </c>
      <c r="G25" s="60">
        <v>2264709</v>
      </c>
      <c r="H25" s="60">
        <v>2317078</v>
      </c>
      <c r="I25" s="60">
        <v>2445052</v>
      </c>
      <c r="J25" s="60">
        <v>7026839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7026839</v>
      </c>
      <c r="X25" s="60">
        <v>8992750</v>
      </c>
      <c r="Y25" s="60">
        <v>-1965911</v>
      </c>
      <c r="Z25" s="140">
        <v>-21.86</v>
      </c>
      <c r="AA25" s="155">
        <v>35971000</v>
      </c>
    </row>
    <row r="26" spans="1:27" ht="13.5">
      <c r="A26" s="183" t="s">
        <v>38</v>
      </c>
      <c r="B26" s="182"/>
      <c r="C26" s="155">
        <v>3550594</v>
      </c>
      <c r="D26" s="155">
        <v>0</v>
      </c>
      <c r="E26" s="156">
        <v>3575000</v>
      </c>
      <c r="F26" s="60">
        <v>3575000</v>
      </c>
      <c r="G26" s="60">
        <v>251325</v>
      </c>
      <c r="H26" s="60">
        <v>229707</v>
      </c>
      <c r="I26" s="60">
        <v>229707</v>
      </c>
      <c r="J26" s="60">
        <v>710739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710739</v>
      </c>
      <c r="X26" s="60">
        <v>893750</v>
      </c>
      <c r="Y26" s="60">
        <v>-183011</v>
      </c>
      <c r="Z26" s="140">
        <v>-20.48</v>
      </c>
      <c r="AA26" s="155">
        <v>3575000</v>
      </c>
    </row>
    <row r="27" spans="1:27" ht="13.5">
      <c r="A27" s="183" t="s">
        <v>118</v>
      </c>
      <c r="B27" s="182"/>
      <c r="C27" s="155">
        <v>5200915</v>
      </c>
      <c r="D27" s="155">
        <v>0</v>
      </c>
      <c r="E27" s="156">
        <v>5296000</v>
      </c>
      <c r="F27" s="60">
        <v>5296000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1324000</v>
      </c>
      <c r="Y27" s="60">
        <v>-1324000</v>
      </c>
      <c r="Z27" s="140">
        <v>-100</v>
      </c>
      <c r="AA27" s="155">
        <v>5296000</v>
      </c>
    </row>
    <row r="28" spans="1:27" ht="13.5">
      <c r="A28" s="183" t="s">
        <v>39</v>
      </c>
      <c r="B28" s="182"/>
      <c r="C28" s="155">
        <v>18403616</v>
      </c>
      <c r="D28" s="155">
        <v>0</v>
      </c>
      <c r="E28" s="156">
        <v>6438000</v>
      </c>
      <c r="F28" s="60">
        <v>6438000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1609500</v>
      </c>
      <c r="Y28" s="60">
        <v>-1609500</v>
      </c>
      <c r="Z28" s="140">
        <v>-100</v>
      </c>
      <c r="AA28" s="155">
        <v>6438000</v>
      </c>
    </row>
    <row r="29" spans="1:27" ht="13.5">
      <c r="A29" s="183" t="s">
        <v>40</v>
      </c>
      <c r="B29" s="182"/>
      <c r="C29" s="155">
        <v>3513878</v>
      </c>
      <c r="D29" s="155">
        <v>0</v>
      </c>
      <c r="E29" s="156">
        <v>68000</v>
      </c>
      <c r="F29" s="60">
        <v>68000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17000</v>
      </c>
      <c r="Y29" s="60">
        <v>-17000</v>
      </c>
      <c r="Z29" s="140">
        <v>-100</v>
      </c>
      <c r="AA29" s="155">
        <v>68000</v>
      </c>
    </row>
    <row r="30" spans="1:27" ht="13.5">
      <c r="A30" s="183" t="s">
        <v>119</v>
      </c>
      <c r="B30" s="182"/>
      <c r="C30" s="155">
        <v>19953399</v>
      </c>
      <c r="D30" s="155">
        <v>0</v>
      </c>
      <c r="E30" s="156">
        <v>20701000</v>
      </c>
      <c r="F30" s="60">
        <v>20701000</v>
      </c>
      <c r="G30" s="60">
        <v>0</v>
      </c>
      <c r="H30" s="60">
        <v>2652383</v>
      </c>
      <c r="I30" s="60">
        <v>531484</v>
      </c>
      <c r="J30" s="60">
        <v>3183867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3183867</v>
      </c>
      <c r="X30" s="60">
        <v>5175250</v>
      </c>
      <c r="Y30" s="60">
        <v>-1991383</v>
      </c>
      <c r="Z30" s="140">
        <v>-38.48</v>
      </c>
      <c r="AA30" s="155">
        <v>20701000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5250622</v>
      </c>
      <c r="D32" s="155">
        <v>0</v>
      </c>
      <c r="E32" s="156">
        <v>3622000</v>
      </c>
      <c r="F32" s="60">
        <v>3622000</v>
      </c>
      <c r="G32" s="60">
        <v>1290548</v>
      </c>
      <c r="H32" s="60">
        <v>824011</v>
      </c>
      <c r="I32" s="60">
        <v>1356765</v>
      </c>
      <c r="J32" s="60">
        <v>3471324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3471324</v>
      </c>
      <c r="X32" s="60">
        <v>905500</v>
      </c>
      <c r="Y32" s="60">
        <v>2565824</v>
      </c>
      <c r="Z32" s="140">
        <v>283.36</v>
      </c>
      <c r="AA32" s="155">
        <v>3622000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25553848</v>
      </c>
      <c r="D34" s="155">
        <v>0</v>
      </c>
      <c r="E34" s="156">
        <v>36529000</v>
      </c>
      <c r="F34" s="60">
        <v>36529000</v>
      </c>
      <c r="G34" s="60">
        <v>1007290</v>
      </c>
      <c r="H34" s="60">
        <v>830964</v>
      </c>
      <c r="I34" s="60">
        <v>1234049</v>
      </c>
      <c r="J34" s="60">
        <v>3072303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3072303</v>
      </c>
      <c r="X34" s="60">
        <v>9132250</v>
      </c>
      <c r="Y34" s="60">
        <v>-6059947</v>
      </c>
      <c r="Z34" s="140">
        <v>-66.36</v>
      </c>
      <c r="AA34" s="155">
        <v>36529000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111043921</v>
      </c>
      <c r="D36" s="188">
        <f>SUM(D25:D35)</f>
        <v>0</v>
      </c>
      <c r="E36" s="189">
        <f t="shared" si="1"/>
        <v>112200000</v>
      </c>
      <c r="F36" s="190">
        <f t="shared" si="1"/>
        <v>112200000</v>
      </c>
      <c r="G36" s="190">
        <f t="shared" si="1"/>
        <v>4813872</v>
      </c>
      <c r="H36" s="190">
        <f t="shared" si="1"/>
        <v>6854143</v>
      </c>
      <c r="I36" s="190">
        <f t="shared" si="1"/>
        <v>5797057</v>
      </c>
      <c r="J36" s="190">
        <f t="shared" si="1"/>
        <v>17465072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17465072</v>
      </c>
      <c r="X36" s="190">
        <f t="shared" si="1"/>
        <v>28050000</v>
      </c>
      <c r="Y36" s="190">
        <f t="shared" si="1"/>
        <v>-10584928</v>
      </c>
      <c r="Z36" s="191">
        <f>+IF(X36&lt;&gt;0,+(Y36/X36)*100,0)</f>
        <v>-37.73592869875223</v>
      </c>
      <c r="AA36" s="188">
        <f>SUM(AA25:AA35)</f>
        <v>112200000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-20485674</v>
      </c>
      <c r="D38" s="199">
        <f>+D22-D36</f>
        <v>0</v>
      </c>
      <c r="E38" s="200">
        <f t="shared" si="2"/>
        <v>-3590000</v>
      </c>
      <c r="F38" s="106">
        <f t="shared" si="2"/>
        <v>-3590000</v>
      </c>
      <c r="G38" s="106">
        <f t="shared" si="2"/>
        <v>21591579</v>
      </c>
      <c r="H38" s="106">
        <f t="shared" si="2"/>
        <v>-1399275</v>
      </c>
      <c r="I38" s="106">
        <f t="shared" si="2"/>
        <v>-1710090</v>
      </c>
      <c r="J38" s="106">
        <f t="shared" si="2"/>
        <v>18482214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18482214</v>
      </c>
      <c r="X38" s="106">
        <f>IF(F22=F36,0,X22-X36)</f>
        <v>-897500</v>
      </c>
      <c r="Y38" s="106">
        <f t="shared" si="2"/>
        <v>19379714</v>
      </c>
      <c r="Z38" s="201">
        <f>+IF(X38&lt;&gt;0,+(Y38/X38)*100,0)</f>
        <v>-2159.299610027855</v>
      </c>
      <c r="AA38" s="199">
        <f>+AA22-AA36</f>
        <v>-3590000</v>
      </c>
    </row>
    <row r="39" spans="1:27" ht="13.5">
      <c r="A39" s="181" t="s">
        <v>46</v>
      </c>
      <c r="B39" s="185"/>
      <c r="C39" s="155">
        <v>23167236</v>
      </c>
      <c r="D39" s="155">
        <v>0</v>
      </c>
      <c r="E39" s="156">
        <v>42306000</v>
      </c>
      <c r="F39" s="60">
        <v>42306000</v>
      </c>
      <c r="G39" s="60">
        <v>4160000</v>
      </c>
      <c r="H39" s="60">
        <v>0</v>
      </c>
      <c r="I39" s="60">
        <v>0</v>
      </c>
      <c r="J39" s="60">
        <v>4160000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4160000</v>
      </c>
      <c r="X39" s="60">
        <v>10576500</v>
      </c>
      <c r="Y39" s="60">
        <v>-6416500</v>
      </c>
      <c r="Z39" s="140">
        <v>-60.67</v>
      </c>
      <c r="AA39" s="155">
        <v>42306000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2506157</v>
      </c>
      <c r="F41" s="60">
        <v>2506157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626539</v>
      </c>
      <c r="Y41" s="202">
        <v>-626539</v>
      </c>
      <c r="Z41" s="203">
        <v>-100</v>
      </c>
      <c r="AA41" s="204">
        <v>2506157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2681562</v>
      </c>
      <c r="D42" s="206">
        <f>SUM(D38:D41)</f>
        <v>0</v>
      </c>
      <c r="E42" s="207">
        <f t="shared" si="3"/>
        <v>41222157</v>
      </c>
      <c r="F42" s="88">
        <f t="shared" si="3"/>
        <v>41222157</v>
      </c>
      <c r="G42" s="88">
        <f t="shared" si="3"/>
        <v>25751579</v>
      </c>
      <c r="H42" s="88">
        <f t="shared" si="3"/>
        <v>-1399275</v>
      </c>
      <c r="I42" s="88">
        <f t="shared" si="3"/>
        <v>-1710090</v>
      </c>
      <c r="J42" s="88">
        <f t="shared" si="3"/>
        <v>22642214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22642214</v>
      </c>
      <c r="X42" s="88">
        <f t="shared" si="3"/>
        <v>10305539</v>
      </c>
      <c r="Y42" s="88">
        <f t="shared" si="3"/>
        <v>12336675</v>
      </c>
      <c r="Z42" s="208">
        <f>+IF(X42&lt;&gt;0,+(Y42/X42)*100,0)</f>
        <v>119.70916805030771</v>
      </c>
      <c r="AA42" s="206">
        <f>SUM(AA38:AA41)</f>
        <v>41222157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2681562</v>
      </c>
      <c r="D44" s="210">
        <f>+D42-D43</f>
        <v>0</v>
      </c>
      <c r="E44" s="211">
        <f t="shared" si="4"/>
        <v>41222157</v>
      </c>
      <c r="F44" s="77">
        <f t="shared" si="4"/>
        <v>41222157</v>
      </c>
      <c r="G44" s="77">
        <f t="shared" si="4"/>
        <v>25751579</v>
      </c>
      <c r="H44" s="77">
        <f t="shared" si="4"/>
        <v>-1399275</v>
      </c>
      <c r="I44" s="77">
        <f t="shared" si="4"/>
        <v>-1710090</v>
      </c>
      <c r="J44" s="77">
        <f t="shared" si="4"/>
        <v>22642214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22642214</v>
      </c>
      <c r="X44" s="77">
        <f t="shared" si="4"/>
        <v>10305539</v>
      </c>
      <c r="Y44" s="77">
        <f t="shared" si="4"/>
        <v>12336675</v>
      </c>
      <c r="Z44" s="212">
        <f>+IF(X44&lt;&gt;0,+(Y44/X44)*100,0)</f>
        <v>119.70916805030771</v>
      </c>
      <c r="AA44" s="210">
        <f>+AA42-AA43</f>
        <v>41222157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2681562</v>
      </c>
      <c r="D46" s="206">
        <f>SUM(D44:D45)</f>
        <v>0</v>
      </c>
      <c r="E46" s="207">
        <f t="shared" si="5"/>
        <v>41222157</v>
      </c>
      <c r="F46" s="88">
        <f t="shared" si="5"/>
        <v>41222157</v>
      </c>
      <c r="G46" s="88">
        <f t="shared" si="5"/>
        <v>25751579</v>
      </c>
      <c r="H46" s="88">
        <f t="shared" si="5"/>
        <v>-1399275</v>
      </c>
      <c r="I46" s="88">
        <f t="shared" si="5"/>
        <v>-1710090</v>
      </c>
      <c r="J46" s="88">
        <f t="shared" si="5"/>
        <v>22642214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22642214</v>
      </c>
      <c r="X46" s="88">
        <f t="shared" si="5"/>
        <v>10305539</v>
      </c>
      <c r="Y46" s="88">
        <f t="shared" si="5"/>
        <v>12336675</v>
      </c>
      <c r="Z46" s="208">
        <f>+IF(X46&lt;&gt;0,+(Y46/X46)*100,0)</f>
        <v>119.70916805030771</v>
      </c>
      <c r="AA46" s="206">
        <f>SUM(AA44:AA45)</f>
        <v>41222157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2681562</v>
      </c>
      <c r="D48" s="217">
        <f>SUM(D46:D47)</f>
        <v>0</v>
      </c>
      <c r="E48" s="218">
        <f t="shared" si="6"/>
        <v>41222157</v>
      </c>
      <c r="F48" s="219">
        <f t="shared" si="6"/>
        <v>41222157</v>
      </c>
      <c r="G48" s="219">
        <f t="shared" si="6"/>
        <v>25751579</v>
      </c>
      <c r="H48" s="220">
        <f t="shared" si="6"/>
        <v>-1399275</v>
      </c>
      <c r="I48" s="220">
        <f t="shared" si="6"/>
        <v>-1710090</v>
      </c>
      <c r="J48" s="220">
        <f t="shared" si="6"/>
        <v>22642214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22642214</v>
      </c>
      <c r="X48" s="220">
        <f t="shared" si="6"/>
        <v>10305539</v>
      </c>
      <c r="Y48" s="220">
        <f t="shared" si="6"/>
        <v>12336675</v>
      </c>
      <c r="Z48" s="221">
        <f>+IF(X48&lt;&gt;0,+(Y48/X48)*100,0)</f>
        <v>119.70916805030771</v>
      </c>
      <c r="AA48" s="222">
        <f>SUM(AA46:AA47)</f>
        <v>41222157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492016</v>
      </c>
      <c r="D5" s="153">
        <f>SUM(D6:D8)</f>
        <v>0</v>
      </c>
      <c r="E5" s="154">
        <f t="shared" si="0"/>
        <v>474527</v>
      </c>
      <c r="F5" s="100">
        <f t="shared" si="0"/>
        <v>474527</v>
      </c>
      <c r="G5" s="100">
        <f t="shared" si="0"/>
        <v>8995</v>
      </c>
      <c r="H5" s="100">
        <f t="shared" si="0"/>
        <v>396504</v>
      </c>
      <c r="I5" s="100">
        <f t="shared" si="0"/>
        <v>7629</v>
      </c>
      <c r="J5" s="100">
        <f t="shared" si="0"/>
        <v>413128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413128</v>
      </c>
      <c r="X5" s="100">
        <f t="shared" si="0"/>
        <v>118632</v>
      </c>
      <c r="Y5" s="100">
        <f t="shared" si="0"/>
        <v>294496</v>
      </c>
      <c r="Z5" s="137">
        <f>+IF(X5&lt;&gt;0,+(Y5/X5)*100,0)</f>
        <v>248.2433070335154</v>
      </c>
      <c r="AA5" s="153">
        <f>SUM(AA6:AA8)</f>
        <v>474527</v>
      </c>
    </row>
    <row r="6" spans="1:27" ht="13.5">
      <c r="A6" s="138" t="s">
        <v>75</v>
      </c>
      <c r="B6" s="136"/>
      <c r="C6" s="155">
        <v>46216</v>
      </c>
      <c r="D6" s="155"/>
      <c r="E6" s="156">
        <v>89335</v>
      </c>
      <c r="F6" s="60">
        <v>89335</v>
      </c>
      <c r="G6" s="60"/>
      <c r="H6" s="60">
        <v>99572</v>
      </c>
      <c r="I6" s="60">
        <v>6929</v>
      </c>
      <c r="J6" s="60">
        <v>106501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106501</v>
      </c>
      <c r="X6" s="60">
        <v>22334</v>
      </c>
      <c r="Y6" s="60">
        <v>84167</v>
      </c>
      <c r="Z6" s="140">
        <v>376.86</v>
      </c>
      <c r="AA6" s="62">
        <v>89335</v>
      </c>
    </row>
    <row r="7" spans="1:27" ht="13.5">
      <c r="A7" s="138" t="s">
        <v>76</v>
      </c>
      <c r="B7" s="136"/>
      <c r="C7" s="157">
        <v>318390</v>
      </c>
      <c r="D7" s="157"/>
      <c r="E7" s="158">
        <v>238052</v>
      </c>
      <c r="F7" s="159">
        <v>238052</v>
      </c>
      <c r="G7" s="159"/>
      <c r="H7" s="159">
        <v>296932</v>
      </c>
      <c r="I7" s="159"/>
      <c r="J7" s="159">
        <v>296932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296932</v>
      </c>
      <c r="X7" s="159">
        <v>59513</v>
      </c>
      <c r="Y7" s="159">
        <v>237419</v>
      </c>
      <c r="Z7" s="141">
        <v>398.94</v>
      </c>
      <c r="AA7" s="225">
        <v>238052</v>
      </c>
    </row>
    <row r="8" spans="1:27" ht="13.5">
      <c r="A8" s="138" t="s">
        <v>77</v>
      </c>
      <c r="B8" s="136"/>
      <c r="C8" s="155">
        <v>127410</v>
      </c>
      <c r="D8" s="155"/>
      <c r="E8" s="156">
        <v>147140</v>
      </c>
      <c r="F8" s="60">
        <v>147140</v>
      </c>
      <c r="G8" s="60">
        <v>8995</v>
      </c>
      <c r="H8" s="60"/>
      <c r="I8" s="60">
        <v>700</v>
      </c>
      <c r="J8" s="60">
        <v>9695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9695</v>
      </c>
      <c r="X8" s="60">
        <v>36785</v>
      </c>
      <c r="Y8" s="60">
        <v>-27090</v>
      </c>
      <c r="Z8" s="140">
        <v>-73.64</v>
      </c>
      <c r="AA8" s="62">
        <v>147140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5505521</v>
      </c>
      <c r="F9" s="100">
        <f t="shared" si="1"/>
        <v>5505521</v>
      </c>
      <c r="G9" s="100">
        <f t="shared" si="1"/>
        <v>985440</v>
      </c>
      <c r="H9" s="100">
        <f t="shared" si="1"/>
        <v>552347</v>
      </c>
      <c r="I9" s="100">
        <f t="shared" si="1"/>
        <v>549886</v>
      </c>
      <c r="J9" s="100">
        <f t="shared" si="1"/>
        <v>2087673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2087673</v>
      </c>
      <c r="X9" s="100">
        <f t="shared" si="1"/>
        <v>1376381</v>
      </c>
      <c r="Y9" s="100">
        <f t="shared" si="1"/>
        <v>711292</v>
      </c>
      <c r="Z9" s="137">
        <f>+IF(X9&lt;&gt;0,+(Y9/X9)*100,0)</f>
        <v>51.678423343536416</v>
      </c>
      <c r="AA9" s="102">
        <f>SUM(AA10:AA14)</f>
        <v>5505521</v>
      </c>
    </row>
    <row r="10" spans="1:27" ht="13.5">
      <c r="A10" s="138" t="s">
        <v>79</v>
      </c>
      <c r="B10" s="136"/>
      <c r="C10" s="155"/>
      <c r="D10" s="155"/>
      <c r="E10" s="156">
        <v>12259</v>
      </c>
      <c r="F10" s="60">
        <v>12259</v>
      </c>
      <c r="G10" s="60">
        <v>985440</v>
      </c>
      <c r="H10" s="60">
        <v>478857</v>
      </c>
      <c r="I10" s="60">
        <v>516436</v>
      </c>
      <c r="J10" s="60">
        <v>1980733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1980733</v>
      </c>
      <c r="X10" s="60">
        <v>3065</v>
      </c>
      <c r="Y10" s="60">
        <v>1977668</v>
      </c>
      <c r="Z10" s="140">
        <v>64524.24</v>
      </c>
      <c r="AA10" s="62">
        <v>12259</v>
      </c>
    </row>
    <row r="11" spans="1:27" ht="13.5">
      <c r="A11" s="138" t="s">
        <v>80</v>
      </c>
      <c r="B11" s="136"/>
      <c r="C11" s="155"/>
      <c r="D11" s="155"/>
      <c r="E11" s="156">
        <v>5272552</v>
      </c>
      <c r="F11" s="60">
        <v>5272552</v>
      </c>
      <c r="G11" s="60"/>
      <c r="H11" s="60">
        <v>73490</v>
      </c>
      <c r="I11" s="60">
        <v>33450</v>
      </c>
      <c r="J11" s="60">
        <v>106940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106940</v>
      </c>
      <c r="X11" s="60">
        <v>1318138</v>
      </c>
      <c r="Y11" s="60">
        <v>-1211198</v>
      </c>
      <c r="Z11" s="140">
        <v>-91.89</v>
      </c>
      <c r="AA11" s="62">
        <v>5272552</v>
      </c>
    </row>
    <row r="12" spans="1:27" ht="13.5">
      <c r="A12" s="138" t="s">
        <v>81</v>
      </c>
      <c r="B12" s="136"/>
      <c r="C12" s="155"/>
      <c r="D12" s="155"/>
      <c r="E12" s="156">
        <v>220710</v>
      </c>
      <c r="F12" s="60">
        <v>220710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55178</v>
      </c>
      <c r="Y12" s="60">
        <v>-55178</v>
      </c>
      <c r="Z12" s="140">
        <v>-100</v>
      </c>
      <c r="AA12" s="62">
        <v>220710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176096</v>
      </c>
      <c r="D15" s="153">
        <f>SUM(D16:D18)</f>
        <v>0</v>
      </c>
      <c r="E15" s="154">
        <f t="shared" si="2"/>
        <v>263365</v>
      </c>
      <c r="F15" s="100">
        <f t="shared" si="2"/>
        <v>263365</v>
      </c>
      <c r="G15" s="100">
        <f t="shared" si="2"/>
        <v>1917088</v>
      </c>
      <c r="H15" s="100">
        <f t="shared" si="2"/>
        <v>0</v>
      </c>
      <c r="I15" s="100">
        <f t="shared" si="2"/>
        <v>1032573</v>
      </c>
      <c r="J15" s="100">
        <f t="shared" si="2"/>
        <v>2949661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2949661</v>
      </c>
      <c r="X15" s="100">
        <f t="shared" si="2"/>
        <v>65841</v>
      </c>
      <c r="Y15" s="100">
        <f t="shared" si="2"/>
        <v>2883820</v>
      </c>
      <c r="Z15" s="137">
        <f>+IF(X15&lt;&gt;0,+(Y15/X15)*100,0)</f>
        <v>4379.976002794611</v>
      </c>
      <c r="AA15" s="102">
        <f>SUM(AA16:AA18)</f>
        <v>263365</v>
      </c>
    </row>
    <row r="16" spans="1:27" ht="13.5">
      <c r="A16" s="138" t="s">
        <v>85</v>
      </c>
      <c r="B16" s="136"/>
      <c r="C16" s="155">
        <v>146777</v>
      </c>
      <c r="D16" s="155"/>
      <c r="E16" s="156">
        <v>15765</v>
      </c>
      <c r="F16" s="60">
        <v>15765</v>
      </c>
      <c r="G16" s="60"/>
      <c r="H16" s="60"/>
      <c r="I16" s="60">
        <v>1550</v>
      </c>
      <c r="J16" s="60">
        <v>1550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1550</v>
      </c>
      <c r="X16" s="60">
        <v>3941</v>
      </c>
      <c r="Y16" s="60">
        <v>-2391</v>
      </c>
      <c r="Z16" s="140">
        <v>-60.67</v>
      </c>
      <c r="AA16" s="62">
        <v>15765</v>
      </c>
    </row>
    <row r="17" spans="1:27" ht="13.5">
      <c r="A17" s="138" t="s">
        <v>86</v>
      </c>
      <c r="B17" s="136"/>
      <c r="C17" s="155">
        <v>29319</v>
      </c>
      <c r="D17" s="155"/>
      <c r="E17" s="156">
        <v>247600</v>
      </c>
      <c r="F17" s="60">
        <v>247600</v>
      </c>
      <c r="G17" s="60">
        <v>1917088</v>
      </c>
      <c r="H17" s="60"/>
      <c r="I17" s="60">
        <v>1031023</v>
      </c>
      <c r="J17" s="60">
        <v>2948111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2948111</v>
      </c>
      <c r="X17" s="60">
        <v>61900</v>
      </c>
      <c r="Y17" s="60">
        <v>2886211</v>
      </c>
      <c r="Z17" s="140">
        <v>4662.7</v>
      </c>
      <c r="AA17" s="62">
        <v>247600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477538</v>
      </c>
      <c r="D19" s="153">
        <f>SUM(D20:D23)</f>
        <v>0</v>
      </c>
      <c r="E19" s="154">
        <f t="shared" si="3"/>
        <v>38568901</v>
      </c>
      <c r="F19" s="100">
        <f t="shared" si="3"/>
        <v>38568901</v>
      </c>
      <c r="G19" s="100">
        <f t="shared" si="3"/>
        <v>540500</v>
      </c>
      <c r="H19" s="100">
        <f t="shared" si="3"/>
        <v>0</v>
      </c>
      <c r="I19" s="100">
        <f t="shared" si="3"/>
        <v>0</v>
      </c>
      <c r="J19" s="100">
        <f t="shared" si="3"/>
        <v>540500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540500</v>
      </c>
      <c r="X19" s="100">
        <f t="shared" si="3"/>
        <v>9642226</v>
      </c>
      <c r="Y19" s="100">
        <f t="shared" si="3"/>
        <v>-9101726</v>
      </c>
      <c r="Z19" s="137">
        <f>+IF(X19&lt;&gt;0,+(Y19/X19)*100,0)</f>
        <v>-94.3944479210506</v>
      </c>
      <c r="AA19" s="102">
        <f>SUM(AA20:AA23)</f>
        <v>38568901</v>
      </c>
    </row>
    <row r="20" spans="1:27" ht="13.5">
      <c r="A20" s="138" t="s">
        <v>89</v>
      </c>
      <c r="B20" s="136"/>
      <c r="C20" s="155">
        <v>87140</v>
      </c>
      <c r="D20" s="155"/>
      <c r="E20" s="156">
        <v>159332</v>
      </c>
      <c r="F20" s="60">
        <v>159332</v>
      </c>
      <c r="G20" s="60">
        <v>515291</v>
      </c>
      <c r="H20" s="60"/>
      <c r="I20" s="60"/>
      <c r="J20" s="60">
        <v>515291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515291</v>
      </c>
      <c r="X20" s="60">
        <v>39833</v>
      </c>
      <c r="Y20" s="60">
        <v>475458</v>
      </c>
      <c r="Z20" s="140">
        <v>1193.63</v>
      </c>
      <c r="AA20" s="62">
        <v>159332</v>
      </c>
    </row>
    <row r="21" spans="1:27" ht="13.5">
      <c r="A21" s="138" t="s">
        <v>90</v>
      </c>
      <c r="B21" s="136"/>
      <c r="C21" s="155">
        <v>390398</v>
      </c>
      <c r="D21" s="155"/>
      <c r="E21" s="156">
        <v>18309205</v>
      </c>
      <c r="F21" s="60">
        <v>18309205</v>
      </c>
      <c r="G21" s="60">
        <v>25209</v>
      </c>
      <c r="H21" s="60"/>
      <c r="I21" s="60"/>
      <c r="J21" s="60">
        <v>25209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25209</v>
      </c>
      <c r="X21" s="60">
        <v>4577301</v>
      </c>
      <c r="Y21" s="60">
        <v>-4552092</v>
      </c>
      <c r="Z21" s="140">
        <v>-99.45</v>
      </c>
      <c r="AA21" s="62">
        <v>18309205</v>
      </c>
    </row>
    <row r="22" spans="1:27" ht="13.5">
      <c r="A22" s="138" t="s">
        <v>91</v>
      </c>
      <c r="B22" s="136"/>
      <c r="C22" s="157"/>
      <c r="D22" s="157"/>
      <c r="E22" s="158">
        <v>14482114</v>
      </c>
      <c r="F22" s="159">
        <v>14482114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3620529</v>
      </c>
      <c r="Y22" s="159">
        <v>-3620529</v>
      </c>
      <c r="Z22" s="141">
        <v>-100</v>
      </c>
      <c r="AA22" s="225">
        <v>14482114</v>
      </c>
    </row>
    <row r="23" spans="1:27" ht="13.5">
      <c r="A23" s="138" t="s">
        <v>92</v>
      </c>
      <c r="B23" s="136"/>
      <c r="C23" s="155"/>
      <c r="D23" s="155"/>
      <c r="E23" s="156">
        <v>5618250</v>
      </c>
      <c r="F23" s="60">
        <v>5618250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1404563</v>
      </c>
      <c r="Y23" s="60">
        <v>-1404563</v>
      </c>
      <c r="Z23" s="140">
        <v>-100</v>
      </c>
      <c r="AA23" s="62">
        <v>5618250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1145650</v>
      </c>
      <c r="D25" s="217">
        <f>+D5+D9+D15+D19+D24</f>
        <v>0</v>
      </c>
      <c r="E25" s="230">
        <f t="shared" si="4"/>
        <v>44812314</v>
      </c>
      <c r="F25" s="219">
        <f t="shared" si="4"/>
        <v>44812314</v>
      </c>
      <c r="G25" s="219">
        <f t="shared" si="4"/>
        <v>3452023</v>
      </c>
      <c r="H25" s="219">
        <f t="shared" si="4"/>
        <v>948851</v>
      </c>
      <c r="I25" s="219">
        <f t="shared" si="4"/>
        <v>1590088</v>
      </c>
      <c r="J25" s="219">
        <f t="shared" si="4"/>
        <v>5990962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5990962</v>
      </c>
      <c r="X25" s="219">
        <f t="shared" si="4"/>
        <v>11203080</v>
      </c>
      <c r="Y25" s="219">
        <f t="shared" si="4"/>
        <v>-5212118</v>
      </c>
      <c r="Z25" s="231">
        <f>+IF(X25&lt;&gt;0,+(Y25/X25)*100,0)</f>
        <v>-46.523973764357656</v>
      </c>
      <c r="AA25" s="232">
        <f>+AA5+AA9+AA15+AA19+AA24</f>
        <v>44812314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269922</v>
      </c>
      <c r="D28" s="155"/>
      <c r="E28" s="156">
        <v>34305710</v>
      </c>
      <c r="F28" s="60">
        <v>42306000</v>
      </c>
      <c r="G28" s="60">
        <v>2678655</v>
      </c>
      <c r="H28" s="60">
        <v>552347</v>
      </c>
      <c r="I28" s="60">
        <v>1064473</v>
      </c>
      <c r="J28" s="60">
        <v>4295475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4295475</v>
      </c>
      <c r="X28" s="60">
        <v>10576500</v>
      </c>
      <c r="Y28" s="60">
        <v>-6281025</v>
      </c>
      <c r="Z28" s="140">
        <v>-59.39</v>
      </c>
      <c r="AA28" s="155">
        <v>42306000</v>
      </c>
    </row>
    <row r="29" spans="1:27" ht="13.5">
      <c r="A29" s="234" t="s">
        <v>134</v>
      </c>
      <c r="B29" s="136"/>
      <c r="C29" s="155"/>
      <c r="D29" s="155"/>
      <c r="E29" s="156">
        <v>8000000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269922</v>
      </c>
      <c r="D32" s="210">
        <f>SUM(D28:D31)</f>
        <v>0</v>
      </c>
      <c r="E32" s="211">
        <f t="shared" si="5"/>
        <v>42305710</v>
      </c>
      <c r="F32" s="77">
        <f t="shared" si="5"/>
        <v>42306000</v>
      </c>
      <c r="G32" s="77">
        <f t="shared" si="5"/>
        <v>2678655</v>
      </c>
      <c r="H32" s="77">
        <f t="shared" si="5"/>
        <v>552347</v>
      </c>
      <c r="I32" s="77">
        <f t="shared" si="5"/>
        <v>1064473</v>
      </c>
      <c r="J32" s="77">
        <f t="shared" si="5"/>
        <v>4295475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4295475</v>
      </c>
      <c r="X32" s="77">
        <f t="shared" si="5"/>
        <v>10576500</v>
      </c>
      <c r="Y32" s="77">
        <f t="shared" si="5"/>
        <v>-6281025</v>
      </c>
      <c r="Z32" s="212">
        <f>+IF(X32&lt;&gt;0,+(Y32/X32)*100,0)</f>
        <v>-59.386611828109494</v>
      </c>
      <c r="AA32" s="79">
        <f>SUM(AA28:AA31)</f>
        <v>42306000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875728</v>
      </c>
      <c r="D35" s="155"/>
      <c r="E35" s="156">
        <v>2506604</v>
      </c>
      <c r="F35" s="60">
        <v>2506314</v>
      </c>
      <c r="G35" s="60">
        <v>773368</v>
      </c>
      <c r="H35" s="60">
        <v>396504</v>
      </c>
      <c r="I35" s="60">
        <v>525615</v>
      </c>
      <c r="J35" s="60">
        <v>1695487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1695487</v>
      </c>
      <c r="X35" s="60">
        <v>626579</v>
      </c>
      <c r="Y35" s="60">
        <v>1068908</v>
      </c>
      <c r="Z35" s="140">
        <v>170.59</v>
      </c>
      <c r="AA35" s="62">
        <v>2506314</v>
      </c>
    </row>
    <row r="36" spans="1:27" ht="13.5">
      <c r="A36" s="238" t="s">
        <v>139</v>
      </c>
      <c r="B36" s="149"/>
      <c r="C36" s="222">
        <f aca="true" t="shared" si="6" ref="C36:Y36">SUM(C32:C35)</f>
        <v>1145650</v>
      </c>
      <c r="D36" s="222">
        <f>SUM(D32:D35)</f>
        <v>0</v>
      </c>
      <c r="E36" s="218">
        <f t="shared" si="6"/>
        <v>44812314</v>
      </c>
      <c r="F36" s="220">
        <f t="shared" si="6"/>
        <v>44812314</v>
      </c>
      <c r="G36" s="220">
        <f t="shared" si="6"/>
        <v>3452023</v>
      </c>
      <c r="H36" s="220">
        <f t="shared" si="6"/>
        <v>948851</v>
      </c>
      <c r="I36" s="220">
        <f t="shared" si="6"/>
        <v>1590088</v>
      </c>
      <c r="J36" s="220">
        <f t="shared" si="6"/>
        <v>5990962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5990962</v>
      </c>
      <c r="X36" s="220">
        <f t="shared" si="6"/>
        <v>11203079</v>
      </c>
      <c r="Y36" s="220">
        <f t="shared" si="6"/>
        <v>-5212117</v>
      </c>
      <c r="Z36" s="221">
        <f>+IF(X36&lt;&gt;0,+(Y36/X36)*100,0)</f>
        <v>-46.5239689910247</v>
      </c>
      <c r="AA36" s="239">
        <f>SUM(AA32:AA35)</f>
        <v>44812314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17579376</v>
      </c>
      <c r="D6" s="155"/>
      <c r="E6" s="59">
        <v>20652000</v>
      </c>
      <c r="F6" s="60">
        <v>20652000</v>
      </c>
      <c r="G6" s="60">
        <v>8085544</v>
      </c>
      <c r="H6" s="60">
        <v>8085544</v>
      </c>
      <c r="I6" s="60">
        <v>8085544</v>
      </c>
      <c r="J6" s="60">
        <v>8085544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8085544</v>
      </c>
      <c r="X6" s="60">
        <v>5163000</v>
      </c>
      <c r="Y6" s="60">
        <v>2922544</v>
      </c>
      <c r="Z6" s="140">
        <v>56.61</v>
      </c>
      <c r="AA6" s="62">
        <v>20652000</v>
      </c>
    </row>
    <row r="7" spans="1:27" ht="13.5">
      <c r="A7" s="249" t="s">
        <v>144</v>
      </c>
      <c r="B7" s="182"/>
      <c r="C7" s="155">
        <v>1851400</v>
      </c>
      <c r="D7" s="155"/>
      <c r="E7" s="59">
        <v>1825000</v>
      </c>
      <c r="F7" s="60">
        <v>1825000</v>
      </c>
      <c r="G7" s="60">
        <v>14038641</v>
      </c>
      <c r="H7" s="60">
        <v>14038641</v>
      </c>
      <c r="I7" s="60">
        <v>14038641</v>
      </c>
      <c r="J7" s="60">
        <v>14038641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14038641</v>
      </c>
      <c r="X7" s="60">
        <v>456250</v>
      </c>
      <c r="Y7" s="60">
        <v>13582391</v>
      </c>
      <c r="Z7" s="140">
        <v>2976.96</v>
      </c>
      <c r="AA7" s="62">
        <v>1825000</v>
      </c>
    </row>
    <row r="8" spans="1:27" ht="13.5">
      <c r="A8" s="249" t="s">
        <v>145</v>
      </c>
      <c r="B8" s="182"/>
      <c r="C8" s="155">
        <v>3147403</v>
      </c>
      <c r="D8" s="155"/>
      <c r="E8" s="59">
        <v>4270000</v>
      </c>
      <c r="F8" s="60">
        <v>4270000</v>
      </c>
      <c r="G8" s="60">
        <v>2763582</v>
      </c>
      <c r="H8" s="60">
        <v>2763582</v>
      </c>
      <c r="I8" s="60">
        <v>2763582</v>
      </c>
      <c r="J8" s="60">
        <v>2763582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2763582</v>
      </c>
      <c r="X8" s="60">
        <v>1067500</v>
      </c>
      <c r="Y8" s="60">
        <v>1696082</v>
      </c>
      <c r="Z8" s="140">
        <v>158.88</v>
      </c>
      <c r="AA8" s="62">
        <v>4270000</v>
      </c>
    </row>
    <row r="9" spans="1:27" ht="13.5">
      <c r="A9" s="249" t="s">
        <v>146</v>
      </c>
      <c r="B9" s="182"/>
      <c r="C9" s="155">
        <v>19003480</v>
      </c>
      <c r="D9" s="155"/>
      <c r="E9" s="59">
        <v>13853000</v>
      </c>
      <c r="F9" s="60">
        <v>13853000</v>
      </c>
      <c r="G9" s="60">
        <v>14572955</v>
      </c>
      <c r="H9" s="60">
        <v>14572955</v>
      </c>
      <c r="I9" s="60">
        <v>14572955</v>
      </c>
      <c r="J9" s="60">
        <v>14572955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14572955</v>
      </c>
      <c r="X9" s="60">
        <v>3463250</v>
      </c>
      <c r="Y9" s="60">
        <v>11109705</v>
      </c>
      <c r="Z9" s="140">
        <v>320.79</v>
      </c>
      <c r="AA9" s="62">
        <v>13853000</v>
      </c>
    </row>
    <row r="10" spans="1:27" ht="13.5">
      <c r="A10" s="249" t="s">
        <v>147</v>
      </c>
      <c r="B10" s="182"/>
      <c r="C10" s="155"/>
      <c r="D10" s="155"/>
      <c r="E10" s="59">
        <v>1563000</v>
      </c>
      <c r="F10" s="60">
        <v>1563000</v>
      </c>
      <c r="G10" s="159">
        <v>1642307</v>
      </c>
      <c r="H10" s="159">
        <v>1642307</v>
      </c>
      <c r="I10" s="159">
        <v>1642307</v>
      </c>
      <c r="J10" s="60">
        <v>1642307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>
        <v>1642307</v>
      </c>
      <c r="X10" s="60">
        <v>390750</v>
      </c>
      <c r="Y10" s="159">
        <v>1251557</v>
      </c>
      <c r="Z10" s="141">
        <v>320.3</v>
      </c>
      <c r="AA10" s="225">
        <v>1563000</v>
      </c>
    </row>
    <row r="11" spans="1:27" ht="13.5">
      <c r="A11" s="249" t="s">
        <v>148</v>
      </c>
      <c r="B11" s="182"/>
      <c r="C11" s="155">
        <v>436452</v>
      </c>
      <c r="D11" s="155"/>
      <c r="E11" s="59">
        <v>1184000</v>
      </c>
      <c r="F11" s="60">
        <v>1184000</v>
      </c>
      <c r="G11" s="60">
        <v>1183750</v>
      </c>
      <c r="H11" s="60">
        <v>1183750</v>
      </c>
      <c r="I11" s="60">
        <v>1183750</v>
      </c>
      <c r="J11" s="60">
        <v>1183750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1183750</v>
      </c>
      <c r="X11" s="60">
        <v>296000</v>
      </c>
      <c r="Y11" s="60">
        <v>887750</v>
      </c>
      <c r="Z11" s="140">
        <v>299.92</v>
      </c>
      <c r="AA11" s="62">
        <v>1184000</v>
      </c>
    </row>
    <row r="12" spans="1:27" ht="13.5">
      <c r="A12" s="250" t="s">
        <v>56</v>
      </c>
      <c r="B12" s="251"/>
      <c r="C12" s="168">
        <f aca="true" t="shared" si="0" ref="C12:Y12">SUM(C6:C11)</f>
        <v>42018111</v>
      </c>
      <c r="D12" s="168">
        <f>SUM(D6:D11)</f>
        <v>0</v>
      </c>
      <c r="E12" s="72">
        <f t="shared" si="0"/>
        <v>43347000</v>
      </c>
      <c r="F12" s="73">
        <f t="shared" si="0"/>
        <v>43347000</v>
      </c>
      <c r="G12" s="73">
        <f t="shared" si="0"/>
        <v>42286779</v>
      </c>
      <c r="H12" s="73">
        <f t="shared" si="0"/>
        <v>42286779</v>
      </c>
      <c r="I12" s="73">
        <f t="shared" si="0"/>
        <v>42286779</v>
      </c>
      <c r="J12" s="73">
        <f t="shared" si="0"/>
        <v>42286779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42286779</v>
      </c>
      <c r="X12" s="73">
        <f t="shared" si="0"/>
        <v>10836750</v>
      </c>
      <c r="Y12" s="73">
        <f t="shared" si="0"/>
        <v>31450029</v>
      </c>
      <c r="Z12" s="170">
        <f>+IF(X12&lt;&gt;0,+(Y12/X12)*100,0)</f>
        <v>290.2164302027822</v>
      </c>
      <c r="AA12" s="74">
        <f>SUM(AA6:AA11)</f>
        <v>43347000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628267802</v>
      </c>
      <c r="D19" s="155"/>
      <c r="E19" s="59">
        <v>626159000</v>
      </c>
      <c r="F19" s="60">
        <v>626159000</v>
      </c>
      <c r="G19" s="60">
        <v>719367758</v>
      </c>
      <c r="H19" s="60">
        <v>719367758</v>
      </c>
      <c r="I19" s="60">
        <v>719367758</v>
      </c>
      <c r="J19" s="60">
        <v>719367758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719367758</v>
      </c>
      <c r="X19" s="60">
        <v>156539750</v>
      </c>
      <c r="Y19" s="60">
        <v>562828008</v>
      </c>
      <c r="Z19" s="140">
        <v>359.54</v>
      </c>
      <c r="AA19" s="62">
        <v>626159000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361922</v>
      </c>
      <c r="D22" s="155"/>
      <c r="E22" s="59">
        <v>246000</v>
      </c>
      <c r="F22" s="60">
        <v>246000</v>
      </c>
      <c r="G22" s="60">
        <v>246358</v>
      </c>
      <c r="H22" s="60">
        <v>246358</v>
      </c>
      <c r="I22" s="60">
        <v>246358</v>
      </c>
      <c r="J22" s="60">
        <v>246358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246358</v>
      </c>
      <c r="X22" s="60">
        <v>61500</v>
      </c>
      <c r="Y22" s="60">
        <v>184858</v>
      </c>
      <c r="Z22" s="140">
        <v>300.58</v>
      </c>
      <c r="AA22" s="62">
        <v>246000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628629724</v>
      </c>
      <c r="D24" s="168">
        <f>SUM(D15:D23)</f>
        <v>0</v>
      </c>
      <c r="E24" s="76">
        <f t="shared" si="1"/>
        <v>626405000</v>
      </c>
      <c r="F24" s="77">
        <f t="shared" si="1"/>
        <v>626405000</v>
      </c>
      <c r="G24" s="77">
        <f t="shared" si="1"/>
        <v>719614116</v>
      </c>
      <c r="H24" s="77">
        <f t="shared" si="1"/>
        <v>719614116</v>
      </c>
      <c r="I24" s="77">
        <f t="shared" si="1"/>
        <v>719614116</v>
      </c>
      <c r="J24" s="77">
        <f t="shared" si="1"/>
        <v>719614116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719614116</v>
      </c>
      <c r="X24" s="77">
        <f t="shared" si="1"/>
        <v>156601250</v>
      </c>
      <c r="Y24" s="77">
        <f t="shared" si="1"/>
        <v>563012866</v>
      </c>
      <c r="Z24" s="212">
        <f>+IF(X24&lt;&gt;0,+(Y24/X24)*100,0)</f>
        <v>359.52003320535437</v>
      </c>
      <c r="AA24" s="79">
        <f>SUM(AA15:AA23)</f>
        <v>626405000</v>
      </c>
    </row>
    <row r="25" spans="1:27" ht="13.5">
      <c r="A25" s="250" t="s">
        <v>159</v>
      </c>
      <c r="B25" s="251"/>
      <c r="C25" s="168">
        <f aca="true" t="shared" si="2" ref="C25:Y25">+C12+C24</f>
        <v>670647835</v>
      </c>
      <c r="D25" s="168">
        <f>+D12+D24</f>
        <v>0</v>
      </c>
      <c r="E25" s="72">
        <f t="shared" si="2"/>
        <v>669752000</v>
      </c>
      <c r="F25" s="73">
        <f t="shared" si="2"/>
        <v>669752000</v>
      </c>
      <c r="G25" s="73">
        <f t="shared" si="2"/>
        <v>761900895</v>
      </c>
      <c r="H25" s="73">
        <f t="shared" si="2"/>
        <v>761900895</v>
      </c>
      <c r="I25" s="73">
        <f t="shared" si="2"/>
        <v>761900895</v>
      </c>
      <c r="J25" s="73">
        <f t="shared" si="2"/>
        <v>761900895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761900895</v>
      </c>
      <c r="X25" s="73">
        <f t="shared" si="2"/>
        <v>167438000</v>
      </c>
      <c r="Y25" s="73">
        <f t="shared" si="2"/>
        <v>594462895</v>
      </c>
      <c r="Z25" s="170">
        <f>+IF(X25&lt;&gt;0,+(Y25/X25)*100,0)</f>
        <v>355.0346367013462</v>
      </c>
      <c r="AA25" s="74">
        <f>+AA12+AA24</f>
        <v>669752000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148021</v>
      </c>
      <c r="D30" s="155"/>
      <c r="E30" s="59"/>
      <c r="F30" s="60"/>
      <c r="G30" s="60">
        <v>331145</v>
      </c>
      <c r="H30" s="60">
        <v>331145</v>
      </c>
      <c r="I30" s="60">
        <v>331145</v>
      </c>
      <c r="J30" s="60">
        <v>331145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331145</v>
      </c>
      <c r="X30" s="60"/>
      <c r="Y30" s="60">
        <v>331145</v>
      </c>
      <c r="Z30" s="140"/>
      <c r="AA30" s="62"/>
    </row>
    <row r="31" spans="1:27" ht="13.5">
      <c r="A31" s="249" t="s">
        <v>163</v>
      </c>
      <c r="B31" s="182"/>
      <c r="C31" s="155">
        <v>769002</v>
      </c>
      <c r="D31" s="155"/>
      <c r="E31" s="59">
        <v>669000</v>
      </c>
      <c r="F31" s="60">
        <v>669000</v>
      </c>
      <c r="G31" s="60">
        <v>1272760</v>
      </c>
      <c r="H31" s="60">
        <v>1272760</v>
      </c>
      <c r="I31" s="60">
        <v>1272760</v>
      </c>
      <c r="J31" s="60">
        <v>1272760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1272760</v>
      </c>
      <c r="X31" s="60">
        <v>167250</v>
      </c>
      <c r="Y31" s="60">
        <v>1105510</v>
      </c>
      <c r="Z31" s="140">
        <v>660.99</v>
      </c>
      <c r="AA31" s="62">
        <v>669000</v>
      </c>
    </row>
    <row r="32" spans="1:27" ht="13.5">
      <c r="A32" s="249" t="s">
        <v>164</v>
      </c>
      <c r="B32" s="182"/>
      <c r="C32" s="155">
        <v>11229821</v>
      </c>
      <c r="D32" s="155"/>
      <c r="E32" s="59">
        <v>14096000</v>
      </c>
      <c r="F32" s="60">
        <v>14096000</v>
      </c>
      <c r="G32" s="60">
        <v>9645155</v>
      </c>
      <c r="H32" s="60">
        <v>9645155</v>
      </c>
      <c r="I32" s="60">
        <v>9645155</v>
      </c>
      <c r="J32" s="60">
        <v>9645155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9645155</v>
      </c>
      <c r="X32" s="60">
        <v>3524000</v>
      </c>
      <c r="Y32" s="60">
        <v>6121155</v>
      </c>
      <c r="Z32" s="140">
        <v>173.7</v>
      </c>
      <c r="AA32" s="62">
        <v>14096000</v>
      </c>
    </row>
    <row r="33" spans="1:27" ht="13.5">
      <c r="A33" s="249" t="s">
        <v>165</v>
      </c>
      <c r="B33" s="182"/>
      <c r="C33" s="155">
        <v>643461</v>
      </c>
      <c r="D33" s="155"/>
      <c r="E33" s="59">
        <v>3814000</v>
      </c>
      <c r="F33" s="60">
        <v>3814000</v>
      </c>
      <c r="G33" s="60">
        <v>1649673</v>
      </c>
      <c r="H33" s="60">
        <v>1649673</v>
      </c>
      <c r="I33" s="60">
        <v>1649673</v>
      </c>
      <c r="J33" s="60">
        <v>1649673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1649673</v>
      </c>
      <c r="X33" s="60">
        <v>953500</v>
      </c>
      <c r="Y33" s="60">
        <v>696173</v>
      </c>
      <c r="Z33" s="140">
        <v>73.01</v>
      </c>
      <c r="AA33" s="62">
        <v>3814000</v>
      </c>
    </row>
    <row r="34" spans="1:27" ht="13.5">
      <c r="A34" s="250" t="s">
        <v>58</v>
      </c>
      <c r="B34" s="251"/>
      <c r="C34" s="168">
        <f aca="true" t="shared" si="3" ref="C34:Y34">SUM(C29:C33)</f>
        <v>12790305</v>
      </c>
      <c r="D34" s="168">
        <f>SUM(D29:D33)</f>
        <v>0</v>
      </c>
      <c r="E34" s="72">
        <f t="shared" si="3"/>
        <v>18579000</v>
      </c>
      <c r="F34" s="73">
        <f t="shared" si="3"/>
        <v>18579000</v>
      </c>
      <c r="G34" s="73">
        <f t="shared" si="3"/>
        <v>12898733</v>
      </c>
      <c r="H34" s="73">
        <f t="shared" si="3"/>
        <v>12898733</v>
      </c>
      <c r="I34" s="73">
        <f t="shared" si="3"/>
        <v>12898733</v>
      </c>
      <c r="J34" s="73">
        <f t="shared" si="3"/>
        <v>12898733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12898733</v>
      </c>
      <c r="X34" s="73">
        <f t="shared" si="3"/>
        <v>4644750</v>
      </c>
      <c r="Y34" s="73">
        <f t="shared" si="3"/>
        <v>8253983</v>
      </c>
      <c r="Z34" s="170">
        <f>+IF(X34&lt;&gt;0,+(Y34/X34)*100,0)</f>
        <v>177.7056461596426</v>
      </c>
      <c r="AA34" s="74">
        <f>SUM(AA29:AA33)</f>
        <v>18579000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41157231</v>
      </c>
      <c r="D38" s="155"/>
      <c r="E38" s="59"/>
      <c r="F38" s="60"/>
      <c r="G38" s="60">
        <v>42140790</v>
      </c>
      <c r="H38" s="60">
        <v>42140790</v>
      </c>
      <c r="I38" s="60">
        <v>42140790</v>
      </c>
      <c r="J38" s="60">
        <v>42140790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42140790</v>
      </c>
      <c r="X38" s="60"/>
      <c r="Y38" s="60">
        <v>42140790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41157231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42140790</v>
      </c>
      <c r="H39" s="77">
        <f t="shared" si="4"/>
        <v>42140790</v>
      </c>
      <c r="I39" s="77">
        <f t="shared" si="4"/>
        <v>42140790</v>
      </c>
      <c r="J39" s="77">
        <f t="shared" si="4"/>
        <v>42140790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42140790</v>
      </c>
      <c r="X39" s="77">
        <f t="shared" si="4"/>
        <v>0</v>
      </c>
      <c r="Y39" s="77">
        <f t="shared" si="4"/>
        <v>42140790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53947536</v>
      </c>
      <c r="D40" s="168">
        <f>+D34+D39</f>
        <v>0</v>
      </c>
      <c r="E40" s="72">
        <f t="shared" si="5"/>
        <v>18579000</v>
      </c>
      <c r="F40" s="73">
        <f t="shared" si="5"/>
        <v>18579000</v>
      </c>
      <c r="G40" s="73">
        <f t="shared" si="5"/>
        <v>55039523</v>
      </c>
      <c r="H40" s="73">
        <f t="shared" si="5"/>
        <v>55039523</v>
      </c>
      <c r="I40" s="73">
        <f t="shared" si="5"/>
        <v>55039523</v>
      </c>
      <c r="J40" s="73">
        <f t="shared" si="5"/>
        <v>55039523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55039523</v>
      </c>
      <c r="X40" s="73">
        <f t="shared" si="5"/>
        <v>4644750</v>
      </c>
      <c r="Y40" s="73">
        <f t="shared" si="5"/>
        <v>50394773</v>
      </c>
      <c r="Z40" s="170">
        <f>+IF(X40&lt;&gt;0,+(Y40/X40)*100,0)</f>
        <v>1084.9835405565423</v>
      </c>
      <c r="AA40" s="74">
        <f>+AA34+AA39</f>
        <v>18579000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616700299</v>
      </c>
      <c r="D42" s="257">
        <f>+D25-D40</f>
        <v>0</v>
      </c>
      <c r="E42" s="258">
        <f t="shared" si="6"/>
        <v>651173000</v>
      </c>
      <c r="F42" s="259">
        <f t="shared" si="6"/>
        <v>651173000</v>
      </c>
      <c r="G42" s="259">
        <f t="shared" si="6"/>
        <v>706861372</v>
      </c>
      <c r="H42" s="259">
        <f t="shared" si="6"/>
        <v>706861372</v>
      </c>
      <c r="I42" s="259">
        <f t="shared" si="6"/>
        <v>706861372</v>
      </c>
      <c r="J42" s="259">
        <f t="shared" si="6"/>
        <v>706861372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706861372</v>
      </c>
      <c r="X42" s="259">
        <f t="shared" si="6"/>
        <v>162793250</v>
      </c>
      <c r="Y42" s="259">
        <f t="shared" si="6"/>
        <v>544068122</v>
      </c>
      <c r="Z42" s="260">
        <f>+IF(X42&lt;&gt;0,+(Y42/X42)*100,0)</f>
        <v>334.2080350383078</v>
      </c>
      <c r="AA42" s="261">
        <f>+AA25-AA40</f>
        <v>651173000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616603299</v>
      </c>
      <c r="D45" s="155"/>
      <c r="E45" s="59">
        <v>651173000</v>
      </c>
      <c r="F45" s="60">
        <v>651173000</v>
      </c>
      <c r="G45" s="60">
        <v>706736689</v>
      </c>
      <c r="H45" s="60">
        <v>706736689</v>
      </c>
      <c r="I45" s="60">
        <v>706736689</v>
      </c>
      <c r="J45" s="60">
        <v>706736689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706736689</v>
      </c>
      <c r="X45" s="60">
        <v>162793250</v>
      </c>
      <c r="Y45" s="60">
        <v>543943439</v>
      </c>
      <c r="Z45" s="139">
        <v>334.13</v>
      </c>
      <c r="AA45" s="62">
        <v>651173000</v>
      </c>
    </row>
    <row r="46" spans="1:27" ht="13.5">
      <c r="A46" s="249" t="s">
        <v>171</v>
      </c>
      <c r="B46" s="182"/>
      <c r="C46" s="155">
        <v>97000</v>
      </c>
      <c r="D46" s="155"/>
      <c r="E46" s="59"/>
      <c r="F46" s="60"/>
      <c r="G46" s="60">
        <v>124683</v>
      </c>
      <c r="H46" s="60">
        <v>124683</v>
      </c>
      <c r="I46" s="60">
        <v>124683</v>
      </c>
      <c r="J46" s="60">
        <v>124683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124683</v>
      </c>
      <c r="X46" s="60"/>
      <c r="Y46" s="60">
        <v>124683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616700299</v>
      </c>
      <c r="D48" s="217">
        <f>SUM(D45:D47)</f>
        <v>0</v>
      </c>
      <c r="E48" s="264">
        <f t="shared" si="7"/>
        <v>651173000</v>
      </c>
      <c r="F48" s="219">
        <f t="shared" si="7"/>
        <v>651173000</v>
      </c>
      <c r="G48" s="219">
        <f t="shared" si="7"/>
        <v>706861372</v>
      </c>
      <c r="H48" s="219">
        <f t="shared" si="7"/>
        <v>706861372</v>
      </c>
      <c r="I48" s="219">
        <f t="shared" si="7"/>
        <v>706861372</v>
      </c>
      <c r="J48" s="219">
        <f t="shared" si="7"/>
        <v>706861372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706861372</v>
      </c>
      <c r="X48" s="219">
        <f t="shared" si="7"/>
        <v>162793250</v>
      </c>
      <c r="Y48" s="219">
        <f t="shared" si="7"/>
        <v>544068122</v>
      </c>
      <c r="Z48" s="265">
        <f>+IF(X48&lt;&gt;0,+(Y48/X48)*100,0)</f>
        <v>334.2080350383078</v>
      </c>
      <c r="AA48" s="232">
        <f>SUM(AA45:AA47)</f>
        <v>651173000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31985330</v>
      </c>
      <c r="D6" s="155"/>
      <c r="E6" s="59"/>
      <c r="F6" s="60"/>
      <c r="G6" s="60">
        <v>1763089</v>
      </c>
      <c r="H6" s="60">
        <v>2311423</v>
      </c>
      <c r="I6" s="60">
        <v>3094904</v>
      </c>
      <c r="J6" s="60">
        <v>7169416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7169416</v>
      </c>
      <c r="X6" s="60"/>
      <c r="Y6" s="60">
        <v>7169416</v>
      </c>
      <c r="Z6" s="140"/>
      <c r="AA6" s="62"/>
    </row>
    <row r="7" spans="1:27" ht="13.5">
      <c r="A7" s="249" t="s">
        <v>178</v>
      </c>
      <c r="B7" s="182"/>
      <c r="C7" s="155">
        <v>55135271</v>
      </c>
      <c r="D7" s="155"/>
      <c r="E7" s="59">
        <v>53973999</v>
      </c>
      <c r="F7" s="60">
        <v>53973999</v>
      </c>
      <c r="G7" s="60">
        <v>22664000</v>
      </c>
      <c r="H7" s="60">
        <v>1290000</v>
      </c>
      <c r="I7" s="60"/>
      <c r="J7" s="60">
        <v>23954000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23954000</v>
      </c>
      <c r="X7" s="60">
        <v>20351333</v>
      </c>
      <c r="Y7" s="60">
        <v>3602667</v>
      </c>
      <c r="Z7" s="140">
        <v>17.7</v>
      </c>
      <c r="AA7" s="62">
        <v>53973999</v>
      </c>
    </row>
    <row r="8" spans="1:27" ht="13.5">
      <c r="A8" s="249" t="s">
        <v>179</v>
      </c>
      <c r="B8" s="182"/>
      <c r="C8" s="155">
        <v>23167236</v>
      </c>
      <c r="D8" s="155"/>
      <c r="E8" s="59">
        <v>34306002</v>
      </c>
      <c r="F8" s="60">
        <v>34306002</v>
      </c>
      <c r="G8" s="60">
        <v>4160000</v>
      </c>
      <c r="H8" s="60"/>
      <c r="I8" s="60"/>
      <c r="J8" s="60">
        <v>4160000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4160000</v>
      </c>
      <c r="X8" s="60">
        <v>11435334</v>
      </c>
      <c r="Y8" s="60">
        <v>-7275334</v>
      </c>
      <c r="Z8" s="140">
        <v>-63.62</v>
      </c>
      <c r="AA8" s="62">
        <v>34306002</v>
      </c>
    </row>
    <row r="9" spans="1:27" ht="13.5">
      <c r="A9" s="249" t="s">
        <v>180</v>
      </c>
      <c r="B9" s="182"/>
      <c r="C9" s="155">
        <v>3427039</v>
      </c>
      <c r="D9" s="155"/>
      <c r="E9" s="59">
        <v>1352004</v>
      </c>
      <c r="F9" s="60">
        <v>1352004</v>
      </c>
      <c r="G9" s="60"/>
      <c r="H9" s="60"/>
      <c r="I9" s="60">
        <v>43935</v>
      </c>
      <c r="J9" s="60">
        <v>43935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43935</v>
      </c>
      <c r="X9" s="60">
        <v>338001</v>
      </c>
      <c r="Y9" s="60">
        <v>-294066</v>
      </c>
      <c r="Z9" s="140">
        <v>-87</v>
      </c>
      <c r="AA9" s="62">
        <v>1352004</v>
      </c>
    </row>
    <row r="10" spans="1:27" ht="13.5">
      <c r="A10" s="249" t="s">
        <v>181</v>
      </c>
      <c r="B10" s="182"/>
      <c r="C10" s="155">
        <v>10607</v>
      </c>
      <c r="D10" s="155"/>
      <c r="E10" s="59">
        <v>24996</v>
      </c>
      <c r="F10" s="60">
        <v>24996</v>
      </c>
      <c r="G10" s="60"/>
      <c r="H10" s="60">
        <v>1326</v>
      </c>
      <c r="I10" s="60">
        <v>1733</v>
      </c>
      <c r="J10" s="60">
        <v>3059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3059</v>
      </c>
      <c r="X10" s="60">
        <v>6249</v>
      </c>
      <c r="Y10" s="60">
        <v>-3190</v>
      </c>
      <c r="Z10" s="140">
        <v>-51.05</v>
      </c>
      <c r="AA10" s="62">
        <v>24996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-107016405</v>
      </c>
      <c r="D12" s="155"/>
      <c r="E12" s="59">
        <v>-104931996</v>
      </c>
      <c r="F12" s="60">
        <v>-104931996</v>
      </c>
      <c r="G12" s="60">
        <v>-4813872</v>
      </c>
      <c r="H12" s="60">
        <v>-6842309</v>
      </c>
      <c r="I12" s="60">
        <v>-5797057</v>
      </c>
      <c r="J12" s="60">
        <v>-17453238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-17453238</v>
      </c>
      <c r="X12" s="60">
        <v>-26232999</v>
      </c>
      <c r="Y12" s="60">
        <v>8779761</v>
      </c>
      <c r="Z12" s="140">
        <v>-33.47</v>
      </c>
      <c r="AA12" s="62">
        <v>-104931996</v>
      </c>
    </row>
    <row r="13" spans="1:27" ht="13.5">
      <c r="A13" s="249" t="s">
        <v>40</v>
      </c>
      <c r="B13" s="182"/>
      <c r="C13" s="155">
        <v>-3513878</v>
      </c>
      <c r="D13" s="155"/>
      <c r="E13" s="59">
        <v>-68004</v>
      </c>
      <c r="F13" s="60">
        <v>-68004</v>
      </c>
      <c r="G13" s="60"/>
      <c r="H13" s="60">
        <v>-11834</v>
      </c>
      <c r="I13" s="60">
        <v>-7351</v>
      </c>
      <c r="J13" s="60">
        <v>-19185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-19185</v>
      </c>
      <c r="X13" s="60">
        <v>-17001</v>
      </c>
      <c r="Y13" s="60">
        <v>-2184</v>
      </c>
      <c r="Z13" s="140">
        <v>12.85</v>
      </c>
      <c r="AA13" s="62">
        <v>-68004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3195200</v>
      </c>
      <c r="D15" s="168">
        <f>SUM(D6:D14)</f>
        <v>0</v>
      </c>
      <c r="E15" s="72">
        <f t="shared" si="0"/>
        <v>-15342999</v>
      </c>
      <c r="F15" s="73">
        <f t="shared" si="0"/>
        <v>-15342999</v>
      </c>
      <c r="G15" s="73">
        <f t="shared" si="0"/>
        <v>23773217</v>
      </c>
      <c r="H15" s="73">
        <f t="shared" si="0"/>
        <v>-3251394</v>
      </c>
      <c r="I15" s="73">
        <f t="shared" si="0"/>
        <v>-2663836</v>
      </c>
      <c r="J15" s="73">
        <f t="shared" si="0"/>
        <v>17857987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17857987</v>
      </c>
      <c r="X15" s="73">
        <f t="shared" si="0"/>
        <v>5880917</v>
      </c>
      <c r="Y15" s="73">
        <f t="shared" si="0"/>
        <v>11977070</v>
      </c>
      <c r="Z15" s="170">
        <f>+IF(X15&lt;&gt;0,+(Y15/X15)*100,0)</f>
        <v>203.65990541951197</v>
      </c>
      <c r="AA15" s="74">
        <f>SUM(AA6:AA14)</f>
        <v>-15342999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2637996</v>
      </c>
      <c r="F19" s="60">
        <v>2637996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659499</v>
      </c>
      <c r="Y19" s="159">
        <v>-659499</v>
      </c>
      <c r="Z19" s="141">
        <v>-100</v>
      </c>
      <c r="AA19" s="225">
        <v>2637996</v>
      </c>
    </row>
    <row r="20" spans="1:27" ht="13.5">
      <c r="A20" s="249" t="s">
        <v>187</v>
      </c>
      <c r="B20" s="182"/>
      <c r="C20" s="155"/>
      <c r="D20" s="155"/>
      <c r="E20" s="268">
        <v>-150000</v>
      </c>
      <c r="F20" s="159">
        <v>-150000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-37500</v>
      </c>
      <c r="Y20" s="60">
        <v>37500</v>
      </c>
      <c r="Z20" s="140">
        <v>-100</v>
      </c>
      <c r="AA20" s="62">
        <v>-150000</v>
      </c>
    </row>
    <row r="21" spans="1:27" ht="13.5">
      <c r="A21" s="249" t="s">
        <v>188</v>
      </c>
      <c r="B21" s="182"/>
      <c r="C21" s="157"/>
      <c r="D21" s="157"/>
      <c r="E21" s="59">
        <v>-80004</v>
      </c>
      <c r="F21" s="60">
        <v>-80004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-20001</v>
      </c>
      <c r="Y21" s="159">
        <v>20001</v>
      </c>
      <c r="Z21" s="141">
        <v>-100</v>
      </c>
      <c r="AA21" s="225">
        <v>-80004</v>
      </c>
    </row>
    <row r="22" spans="1:27" ht="13.5">
      <c r="A22" s="249" t="s">
        <v>189</v>
      </c>
      <c r="B22" s="182"/>
      <c r="C22" s="155"/>
      <c r="D22" s="155"/>
      <c r="E22" s="59">
        <v>5799996</v>
      </c>
      <c r="F22" s="60">
        <v>5799996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1449999</v>
      </c>
      <c r="Y22" s="60">
        <v>-1449999</v>
      </c>
      <c r="Z22" s="140">
        <v>-100</v>
      </c>
      <c r="AA22" s="62">
        <v>5799996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-36812004</v>
      </c>
      <c r="F24" s="60">
        <v>-36812004</v>
      </c>
      <c r="G24" s="60">
        <v>-3452023</v>
      </c>
      <c r="H24" s="60">
        <v>-948851</v>
      </c>
      <c r="I24" s="60">
        <v>-1590088</v>
      </c>
      <c r="J24" s="60">
        <v>-5990962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-5990962</v>
      </c>
      <c r="X24" s="60">
        <v>-9203001</v>
      </c>
      <c r="Y24" s="60">
        <v>3212039</v>
      </c>
      <c r="Z24" s="140">
        <v>-34.9</v>
      </c>
      <c r="AA24" s="62">
        <v>-36812004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-28604016</v>
      </c>
      <c r="F25" s="73">
        <f t="shared" si="1"/>
        <v>-28604016</v>
      </c>
      <c r="G25" s="73">
        <f t="shared" si="1"/>
        <v>-3452023</v>
      </c>
      <c r="H25" s="73">
        <f t="shared" si="1"/>
        <v>-948851</v>
      </c>
      <c r="I25" s="73">
        <f t="shared" si="1"/>
        <v>-1590088</v>
      </c>
      <c r="J25" s="73">
        <f t="shared" si="1"/>
        <v>-5990962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-5990962</v>
      </c>
      <c r="X25" s="73">
        <f t="shared" si="1"/>
        <v>-7151004</v>
      </c>
      <c r="Y25" s="73">
        <f t="shared" si="1"/>
        <v>1160042</v>
      </c>
      <c r="Z25" s="170">
        <f>+IF(X25&lt;&gt;0,+(Y25/X25)*100,0)</f>
        <v>-16.22208573789079</v>
      </c>
      <c r="AA25" s="74">
        <f>SUM(AA19:AA24)</f>
        <v>-28604016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3195200</v>
      </c>
      <c r="D36" s="153">
        <f>+D15+D25+D34</f>
        <v>0</v>
      </c>
      <c r="E36" s="99">
        <f t="shared" si="3"/>
        <v>-43947015</v>
      </c>
      <c r="F36" s="100">
        <f t="shared" si="3"/>
        <v>-43947015</v>
      </c>
      <c r="G36" s="100">
        <f t="shared" si="3"/>
        <v>20321194</v>
      </c>
      <c r="H36" s="100">
        <f t="shared" si="3"/>
        <v>-4200245</v>
      </c>
      <c r="I36" s="100">
        <f t="shared" si="3"/>
        <v>-4253924</v>
      </c>
      <c r="J36" s="100">
        <f t="shared" si="3"/>
        <v>11867025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11867025</v>
      </c>
      <c r="X36" s="100">
        <f t="shared" si="3"/>
        <v>-1270087</v>
      </c>
      <c r="Y36" s="100">
        <f t="shared" si="3"/>
        <v>13137112</v>
      </c>
      <c r="Z36" s="137">
        <f>+IF(X36&lt;&gt;0,+(Y36/X36)*100,0)</f>
        <v>-1034.3474108466585</v>
      </c>
      <c r="AA36" s="102">
        <f>+AA15+AA25+AA34</f>
        <v>-43947015</v>
      </c>
    </row>
    <row r="37" spans="1:27" ht="13.5">
      <c r="A37" s="249" t="s">
        <v>199</v>
      </c>
      <c r="B37" s="182"/>
      <c r="C37" s="153">
        <v>20651623</v>
      </c>
      <c r="D37" s="153"/>
      <c r="E37" s="99">
        <v>42000000</v>
      </c>
      <c r="F37" s="100">
        <v>42000000</v>
      </c>
      <c r="G37" s="100">
        <v>1800000</v>
      </c>
      <c r="H37" s="100">
        <v>22121194</v>
      </c>
      <c r="I37" s="100">
        <v>17920949</v>
      </c>
      <c r="J37" s="100">
        <v>1800000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1800000</v>
      </c>
      <c r="X37" s="100">
        <v>42000000</v>
      </c>
      <c r="Y37" s="100">
        <v>-40200000</v>
      </c>
      <c r="Z37" s="137">
        <v>-95.71</v>
      </c>
      <c r="AA37" s="102">
        <v>42000000</v>
      </c>
    </row>
    <row r="38" spans="1:27" ht="13.5">
      <c r="A38" s="269" t="s">
        <v>200</v>
      </c>
      <c r="B38" s="256"/>
      <c r="C38" s="257">
        <v>23846823</v>
      </c>
      <c r="D38" s="257"/>
      <c r="E38" s="258">
        <v>-1947015</v>
      </c>
      <c r="F38" s="259">
        <v>-1947015</v>
      </c>
      <c r="G38" s="259">
        <v>22121194</v>
      </c>
      <c r="H38" s="259">
        <v>17920949</v>
      </c>
      <c r="I38" s="259">
        <v>13667025</v>
      </c>
      <c r="J38" s="259">
        <v>13667025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13667025</v>
      </c>
      <c r="X38" s="259">
        <v>40729913</v>
      </c>
      <c r="Y38" s="259">
        <v>-27062888</v>
      </c>
      <c r="Z38" s="260">
        <v>-66.44</v>
      </c>
      <c r="AA38" s="261">
        <v>-1947015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1145650</v>
      </c>
      <c r="D5" s="200">
        <f t="shared" si="0"/>
        <v>0</v>
      </c>
      <c r="E5" s="106">
        <f t="shared" si="0"/>
        <v>44812314</v>
      </c>
      <c r="F5" s="106">
        <f t="shared" si="0"/>
        <v>44812314</v>
      </c>
      <c r="G5" s="106">
        <f t="shared" si="0"/>
        <v>3452023</v>
      </c>
      <c r="H5" s="106">
        <f t="shared" si="0"/>
        <v>948851</v>
      </c>
      <c r="I5" s="106">
        <f t="shared" si="0"/>
        <v>1590088</v>
      </c>
      <c r="J5" s="106">
        <f t="shared" si="0"/>
        <v>5990962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5990962</v>
      </c>
      <c r="X5" s="106">
        <f t="shared" si="0"/>
        <v>11203079</v>
      </c>
      <c r="Y5" s="106">
        <f t="shared" si="0"/>
        <v>-5212117</v>
      </c>
      <c r="Z5" s="201">
        <f>+IF(X5&lt;&gt;0,+(Y5/X5)*100,0)</f>
        <v>-46.5239689910247</v>
      </c>
      <c r="AA5" s="199">
        <f>SUM(AA11:AA18)</f>
        <v>44812314</v>
      </c>
    </row>
    <row r="6" spans="1:27" ht="13.5">
      <c r="A6" s="291" t="s">
        <v>204</v>
      </c>
      <c r="B6" s="142"/>
      <c r="C6" s="62"/>
      <c r="D6" s="156"/>
      <c r="E6" s="60">
        <v>247600</v>
      </c>
      <c r="F6" s="60">
        <v>247600</v>
      </c>
      <c r="G6" s="60">
        <v>1917088</v>
      </c>
      <c r="H6" s="60"/>
      <c r="I6" s="60">
        <v>1031023</v>
      </c>
      <c r="J6" s="60">
        <v>2948111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2948111</v>
      </c>
      <c r="X6" s="60">
        <v>61900</v>
      </c>
      <c r="Y6" s="60">
        <v>2886211</v>
      </c>
      <c r="Z6" s="140">
        <v>4662.7</v>
      </c>
      <c r="AA6" s="155">
        <v>247600</v>
      </c>
    </row>
    <row r="7" spans="1:27" ht="13.5">
      <c r="A7" s="291" t="s">
        <v>205</v>
      </c>
      <c r="B7" s="142"/>
      <c r="C7" s="62"/>
      <c r="D7" s="156"/>
      <c r="E7" s="60">
        <v>159332</v>
      </c>
      <c r="F7" s="60">
        <v>159332</v>
      </c>
      <c r="G7" s="60">
        <v>515291</v>
      </c>
      <c r="H7" s="60"/>
      <c r="I7" s="60"/>
      <c r="J7" s="60">
        <v>515291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515291</v>
      </c>
      <c r="X7" s="60">
        <v>39833</v>
      </c>
      <c r="Y7" s="60">
        <v>475458</v>
      </c>
      <c r="Z7" s="140">
        <v>1193.63</v>
      </c>
      <c r="AA7" s="155">
        <v>159332</v>
      </c>
    </row>
    <row r="8" spans="1:27" ht="13.5">
      <c r="A8" s="291" t="s">
        <v>206</v>
      </c>
      <c r="B8" s="142"/>
      <c r="C8" s="62"/>
      <c r="D8" s="156"/>
      <c r="E8" s="60">
        <v>18309205</v>
      </c>
      <c r="F8" s="60">
        <v>18309205</v>
      </c>
      <c r="G8" s="60">
        <v>25209</v>
      </c>
      <c r="H8" s="60"/>
      <c r="I8" s="60"/>
      <c r="J8" s="60">
        <v>25209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25209</v>
      </c>
      <c r="X8" s="60">
        <v>4577301</v>
      </c>
      <c r="Y8" s="60">
        <v>-4552092</v>
      </c>
      <c r="Z8" s="140">
        <v>-99.45</v>
      </c>
      <c r="AA8" s="155">
        <v>18309205</v>
      </c>
    </row>
    <row r="9" spans="1:27" ht="13.5">
      <c r="A9" s="291" t="s">
        <v>207</v>
      </c>
      <c r="B9" s="142"/>
      <c r="C9" s="62"/>
      <c r="D9" s="156"/>
      <c r="E9" s="60">
        <v>14482114</v>
      </c>
      <c r="F9" s="60">
        <v>14482114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3620529</v>
      </c>
      <c r="Y9" s="60">
        <v>-3620529</v>
      </c>
      <c r="Z9" s="140">
        <v>-100</v>
      </c>
      <c r="AA9" s="155">
        <v>14482114</v>
      </c>
    </row>
    <row r="10" spans="1:27" ht="13.5">
      <c r="A10" s="291" t="s">
        <v>208</v>
      </c>
      <c r="B10" s="142"/>
      <c r="C10" s="62"/>
      <c r="D10" s="156"/>
      <c r="E10" s="60">
        <v>5838960</v>
      </c>
      <c r="F10" s="60">
        <v>5838960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1459740</v>
      </c>
      <c r="Y10" s="60">
        <v>-1459740</v>
      </c>
      <c r="Z10" s="140">
        <v>-100</v>
      </c>
      <c r="AA10" s="155">
        <v>5838960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39037211</v>
      </c>
      <c r="F11" s="295">
        <f t="shared" si="1"/>
        <v>39037211</v>
      </c>
      <c r="G11" s="295">
        <f t="shared" si="1"/>
        <v>2457588</v>
      </c>
      <c r="H11" s="295">
        <f t="shared" si="1"/>
        <v>0</v>
      </c>
      <c r="I11" s="295">
        <f t="shared" si="1"/>
        <v>1031023</v>
      </c>
      <c r="J11" s="295">
        <f t="shared" si="1"/>
        <v>3488611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3488611</v>
      </c>
      <c r="X11" s="295">
        <f t="shared" si="1"/>
        <v>9759303</v>
      </c>
      <c r="Y11" s="295">
        <f t="shared" si="1"/>
        <v>-6270692</v>
      </c>
      <c r="Z11" s="296">
        <f>+IF(X11&lt;&gt;0,+(Y11/X11)*100,0)</f>
        <v>-64.25348203657578</v>
      </c>
      <c r="AA11" s="297">
        <f>SUM(AA6:AA10)</f>
        <v>39037211</v>
      </c>
    </row>
    <row r="12" spans="1:27" ht="13.5">
      <c r="A12" s="298" t="s">
        <v>210</v>
      </c>
      <c r="B12" s="136"/>
      <c r="C12" s="62"/>
      <c r="D12" s="156"/>
      <c r="E12" s="60">
        <v>5272552</v>
      </c>
      <c r="F12" s="60">
        <v>5272552</v>
      </c>
      <c r="G12" s="60">
        <v>985440</v>
      </c>
      <c r="H12" s="60">
        <v>552347</v>
      </c>
      <c r="I12" s="60">
        <v>549886</v>
      </c>
      <c r="J12" s="60">
        <v>2087673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2087673</v>
      </c>
      <c r="X12" s="60">
        <v>1318138</v>
      </c>
      <c r="Y12" s="60">
        <v>769535</v>
      </c>
      <c r="Z12" s="140">
        <v>58.38</v>
      </c>
      <c r="AA12" s="155">
        <v>5272552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1002427</v>
      </c>
      <c r="D15" s="156"/>
      <c r="E15" s="60">
        <v>502551</v>
      </c>
      <c r="F15" s="60">
        <v>502551</v>
      </c>
      <c r="G15" s="60">
        <v>8995</v>
      </c>
      <c r="H15" s="60">
        <v>396504</v>
      </c>
      <c r="I15" s="60">
        <v>9179</v>
      </c>
      <c r="J15" s="60">
        <v>414678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414678</v>
      </c>
      <c r="X15" s="60">
        <v>125638</v>
      </c>
      <c r="Y15" s="60">
        <v>289040</v>
      </c>
      <c r="Z15" s="140">
        <v>230.06</v>
      </c>
      <c r="AA15" s="155">
        <v>502551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143223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247600</v>
      </c>
      <c r="F36" s="60">
        <f t="shared" si="4"/>
        <v>247600</v>
      </c>
      <c r="G36" s="60">
        <f t="shared" si="4"/>
        <v>1917088</v>
      </c>
      <c r="H36" s="60">
        <f t="shared" si="4"/>
        <v>0</v>
      </c>
      <c r="I36" s="60">
        <f t="shared" si="4"/>
        <v>1031023</v>
      </c>
      <c r="J36" s="60">
        <f t="shared" si="4"/>
        <v>2948111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2948111</v>
      </c>
      <c r="X36" s="60">
        <f t="shared" si="4"/>
        <v>61900</v>
      </c>
      <c r="Y36" s="60">
        <f t="shared" si="4"/>
        <v>2886211</v>
      </c>
      <c r="Z36" s="140">
        <f aca="true" t="shared" si="5" ref="Z36:Z49">+IF(X36&lt;&gt;0,+(Y36/X36)*100,0)</f>
        <v>4662.699515347334</v>
      </c>
      <c r="AA36" s="155">
        <f>AA6+AA21</f>
        <v>247600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159332</v>
      </c>
      <c r="F37" s="60">
        <f t="shared" si="4"/>
        <v>159332</v>
      </c>
      <c r="G37" s="60">
        <f t="shared" si="4"/>
        <v>515291</v>
      </c>
      <c r="H37" s="60">
        <f t="shared" si="4"/>
        <v>0</v>
      </c>
      <c r="I37" s="60">
        <f t="shared" si="4"/>
        <v>0</v>
      </c>
      <c r="J37" s="60">
        <f t="shared" si="4"/>
        <v>515291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515291</v>
      </c>
      <c r="X37" s="60">
        <f t="shared" si="4"/>
        <v>39833</v>
      </c>
      <c r="Y37" s="60">
        <f t="shared" si="4"/>
        <v>475458</v>
      </c>
      <c r="Z37" s="140">
        <f t="shared" si="5"/>
        <v>1193.6283985640048</v>
      </c>
      <c r="AA37" s="155">
        <f>AA7+AA22</f>
        <v>159332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18309205</v>
      </c>
      <c r="F38" s="60">
        <f t="shared" si="4"/>
        <v>18309205</v>
      </c>
      <c r="G38" s="60">
        <f t="shared" si="4"/>
        <v>25209</v>
      </c>
      <c r="H38" s="60">
        <f t="shared" si="4"/>
        <v>0</v>
      </c>
      <c r="I38" s="60">
        <f t="shared" si="4"/>
        <v>0</v>
      </c>
      <c r="J38" s="60">
        <f t="shared" si="4"/>
        <v>25209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25209</v>
      </c>
      <c r="X38" s="60">
        <f t="shared" si="4"/>
        <v>4577301</v>
      </c>
      <c r="Y38" s="60">
        <f t="shared" si="4"/>
        <v>-4552092</v>
      </c>
      <c r="Z38" s="140">
        <f t="shared" si="5"/>
        <v>-99.44926060138933</v>
      </c>
      <c r="AA38" s="155">
        <f>AA8+AA23</f>
        <v>18309205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14482114</v>
      </c>
      <c r="F39" s="60">
        <f t="shared" si="4"/>
        <v>14482114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3620529</v>
      </c>
      <c r="Y39" s="60">
        <f t="shared" si="4"/>
        <v>-3620529</v>
      </c>
      <c r="Z39" s="140">
        <f t="shared" si="5"/>
        <v>-100</v>
      </c>
      <c r="AA39" s="155">
        <f>AA9+AA24</f>
        <v>14482114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5838960</v>
      </c>
      <c r="F40" s="60">
        <f t="shared" si="4"/>
        <v>5838960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1459740</v>
      </c>
      <c r="Y40" s="60">
        <f t="shared" si="4"/>
        <v>-1459740</v>
      </c>
      <c r="Z40" s="140">
        <f t="shared" si="5"/>
        <v>-100</v>
      </c>
      <c r="AA40" s="155">
        <f>AA10+AA25</f>
        <v>5838960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39037211</v>
      </c>
      <c r="F41" s="295">
        <f t="shared" si="6"/>
        <v>39037211</v>
      </c>
      <c r="G41" s="295">
        <f t="shared" si="6"/>
        <v>2457588</v>
      </c>
      <c r="H41" s="295">
        <f t="shared" si="6"/>
        <v>0</v>
      </c>
      <c r="I41" s="295">
        <f t="shared" si="6"/>
        <v>1031023</v>
      </c>
      <c r="J41" s="295">
        <f t="shared" si="6"/>
        <v>3488611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3488611</v>
      </c>
      <c r="X41" s="295">
        <f t="shared" si="6"/>
        <v>9759303</v>
      </c>
      <c r="Y41" s="295">
        <f t="shared" si="6"/>
        <v>-6270692</v>
      </c>
      <c r="Z41" s="296">
        <f t="shared" si="5"/>
        <v>-64.25348203657578</v>
      </c>
      <c r="AA41" s="297">
        <f>SUM(AA36:AA40)</f>
        <v>39037211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5272552</v>
      </c>
      <c r="F42" s="54">
        <f t="shared" si="7"/>
        <v>5272552</v>
      </c>
      <c r="G42" s="54">
        <f t="shared" si="7"/>
        <v>985440</v>
      </c>
      <c r="H42" s="54">
        <f t="shared" si="7"/>
        <v>552347</v>
      </c>
      <c r="I42" s="54">
        <f t="shared" si="7"/>
        <v>549886</v>
      </c>
      <c r="J42" s="54">
        <f t="shared" si="7"/>
        <v>2087673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2087673</v>
      </c>
      <c r="X42" s="54">
        <f t="shared" si="7"/>
        <v>1318138</v>
      </c>
      <c r="Y42" s="54">
        <f t="shared" si="7"/>
        <v>769535</v>
      </c>
      <c r="Z42" s="184">
        <f t="shared" si="5"/>
        <v>58.38045788832429</v>
      </c>
      <c r="AA42" s="130">
        <f aca="true" t="shared" si="8" ref="AA42:AA48">AA12+AA27</f>
        <v>5272552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1002427</v>
      </c>
      <c r="D45" s="129">
        <f t="shared" si="7"/>
        <v>0</v>
      </c>
      <c r="E45" s="54">
        <f t="shared" si="7"/>
        <v>502551</v>
      </c>
      <c r="F45" s="54">
        <f t="shared" si="7"/>
        <v>502551</v>
      </c>
      <c r="G45" s="54">
        <f t="shared" si="7"/>
        <v>8995</v>
      </c>
      <c r="H45" s="54">
        <f t="shared" si="7"/>
        <v>396504</v>
      </c>
      <c r="I45" s="54">
        <f t="shared" si="7"/>
        <v>9179</v>
      </c>
      <c r="J45" s="54">
        <f t="shared" si="7"/>
        <v>414678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414678</v>
      </c>
      <c r="X45" s="54">
        <f t="shared" si="7"/>
        <v>125638</v>
      </c>
      <c r="Y45" s="54">
        <f t="shared" si="7"/>
        <v>289040</v>
      </c>
      <c r="Z45" s="184">
        <f t="shared" si="5"/>
        <v>230.0577850650281</v>
      </c>
      <c r="AA45" s="130">
        <f t="shared" si="8"/>
        <v>502551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143223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1145650</v>
      </c>
      <c r="D49" s="218">
        <f t="shared" si="9"/>
        <v>0</v>
      </c>
      <c r="E49" s="220">
        <f t="shared" si="9"/>
        <v>44812314</v>
      </c>
      <c r="F49" s="220">
        <f t="shared" si="9"/>
        <v>44812314</v>
      </c>
      <c r="G49" s="220">
        <f t="shared" si="9"/>
        <v>3452023</v>
      </c>
      <c r="H49" s="220">
        <f t="shared" si="9"/>
        <v>948851</v>
      </c>
      <c r="I49" s="220">
        <f t="shared" si="9"/>
        <v>1590088</v>
      </c>
      <c r="J49" s="220">
        <f t="shared" si="9"/>
        <v>5990962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5990962</v>
      </c>
      <c r="X49" s="220">
        <f t="shared" si="9"/>
        <v>11203079</v>
      </c>
      <c r="Y49" s="220">
        <f t="shared" si="9"/>
        <v>-5212117</v>
      </c>
      <c r="Z49" s="221">
        <f t="shared" si="5"/>
        <v>-46.5239689910247</v>
      </c>
      <c r="AA49" s="222">
        <f>SUM(AA41:AA48)</f>
        <v>44812314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14513361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2297059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1252805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1352621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>
        <v>1589062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197348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6688895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425767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7398699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14513528</v>
      </c>
      <c r="F68" s="60"/>
      <c r="G68" s="60">
        <v>36494</v>
      </c>
      <c r="H68" s="60">
        <v>311392</v>
      </c>
      <c r="I68" s="60">
        <v>320822</v>
      </c>
      <c r="J68" s="60">
        <v>668708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668708</v>
      </c>
      <c r="X68" s="60"/>
      <c r="Y68" s="60">
        <v>668708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14513528</v>
      </c>
      <c r="F69" s="220">
        <f t="shared" si="12"/>
        <v>0</v>
      </c>
      <c r="G69" s="220">
        <f t="shared" si="12"/>
        <v>36494</v>
      </c>
      <c r="H69" s="220">
        <f t="shared" si="12"/>
        <v>311392</v>
      </c>
      <c r="I69" s="220">
        <f t="shared" si="12"/>
        <v>320822</v>
      </c>
      <c r="J69" s="220">
        <f t="shared" si="12"/>
        <v>668708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668708</v>
      </c>
      <c r="X69" s="220">
        <f t="shared" si="12"/>
        <v>0</v>
      </c>
      <c r="Y69" s="220">
        <f t="shared" si="12"/>
        <v>668708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39037211</v>
      </c>
      <c r="F5" s="358">
        <f t="shared" si="0"/>
        <v>39037211</v>
      </c>
      <c r="G5" s="358">
        <f t="shared" si="0"/>
        <v>2457588</v>
      </c>
      <c r="H5" s="356">
        <f t="shared" si="0"/>
        <v>0</v>
      </c>
      <c r="I5" s="356">
        <f t="shared" si="0"/>
        <v>1031023</v>
      </c>
      <c r="J5" s="358">
        <f t="shared" si="0"/>
        <v>3488611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3488611</v>
      </c>
      <c r="X5" s="356">
        <f t="shared" si="0"/>
        <v>9759304</v>
      </c>
      <c r="Y5" s="358">
        <f t="shared" si="0"/>
        <v>-6270693</v>
      </c>
      <c r="Z5" s="359">
        <f>+IF(X5&lt;&gt;0,+(Y5/X5)*100,0)</f>
        <v>-64.25348569939004</v>
      </c>
      <c r="AA5" s="360">
        <f>+AA6+AA8+AA11+AA13+AA15</f>
        <v>39037211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247600</v>
      </c>
      <c r="F6" s="59">
        <f t="shared" si="1"/>
        <v>247600</v>
      </c>
      <c r="G6" s="59">
        <f t="shared" si="1"/>
        <v>1917088</v>
      </c>
      <c r="H6" s="60">
        <f t="shared" si="1"/>
        <v>0</v>
      </c>
      <c r="I6" s="60">
        <f t="shared" si="1"/>
        <v>1031023</v>
      </c>
      <c r="J6" s="59">
        <f t="shared" si="1"/>
        <v>2948111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2948111</v>
      </c>
      <c r="X6" s="60">
        <f t="shared" si="1"/>
        <v>61900</v>
      </c>
      <c r="Y6" s="59">
        <f t="shared" si="1"/>
        <v>2886211</v>
      </c>
      <c r="Z6" s="61">
        <f>+IF(X6&lt;&gt;0,+(Y6/X6)*100,0)</f>
        <v>4662.699515347334</v>
      </c>
      <c r="AA6" s="62">
        <f t="shared" si="1"/>
        <v>247600</v>
      </c>
    </row>
    <row r="7" spans="1:27" ht="13.5">
      <c r="A7" s="291" t="s">
        <v>228</v>
      </c>
      <c r="B7" s="142"/>
      <c r="C7" s="60"/>
      <c r="D7" s="340"/>
      <c r="E7" s="60">
        <v>247600</v>
      </c>
      <c r="F7" s="59">
        <v>247600</v>
      </c>
      <c r="G7" s="59">
        <v>1917088</v>
      </c>
      <c r="H7" s="60"/>
      <c r="I7" s="60">
        <v>1031023</v>
      </c>
      <c r="J7" s="59">
        <v>2948111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2948111</v>
      </c>
      <c r="X7" s="60">
        <v>61900</v>
      </c>
      <c r="Y7" s="59">
        <v>2886211</v>
      </c>
      <c r="Z7" s="61">
        <v>4662.7</v>
      </c>
      <c r="AA7" s="62">
        <v>247600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159332</v>
      </c>
      <c r="F8" s="59">
        <f t="shared" si="2"/>
        <v>159332</v>
      </c>
      <c r="G8" s="59">
        <f t="shared" si="2"/>
        <v>515291</v>
      </c>
      <c r="H8" s="60">
        <f t="shared" si="2"/>
        <v>0</v>
      </c>
      <c r="I8" s="60">
        <f t="shared" si="2"/>
        <v>0</v>
      </c>
      <c r="J8" s="59">
        <f t="shared" si="2"/>
        <v>515291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515291</v>
      </c>
      <c r="X8" s="60">
        <f t="shared" si="2"/>
        <v>39833</v>
      </c>
      <c r="Y8" s="59">
        <f t="shared" si="2"/>
        <v>475458</v>
      </c>
      <c r="Z8" s="61">
        <f>+IF(X8&lt;&gt;0,+(Y8/X8)*100,0)</f>
        <v>1193.6283985640048</v>
      </c>
      <c r="AA8" s="62">
        <f>SUM(AA9:AA10)</f>
        <v>159332</v>
      </c>
    </row>
    <row r="9" spans="1:27" ht="13.5">
      <c r="A9" s="291" t="s">
        <v>229</v>
      </c>
      <c r="B9" s="142"/>
      <c r="C9" s="60"/>
      <c r="D9" s="340"/>
      <c r="E9" s="60">
        <v>159332</v>
      </c>
      <c r="F9" s="59">
        <v>159332</v>
      </c>
      <c r="G9" s="59">
        <v>515291</v>
      </c>
      <c r="H9" s="60"/>
      <c r="I9" s="60"/>
      <c r="J9" s="59">
        <v>515291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515291</v>
      </c>
      <c r="X9" s="60">
        <v>39833</v>
      </c>
      <c r="Y9" s="59">
        <v>475458</v>
      </c>
      <c r="Z9" s="61">
        <v>1193.63</v>
      </c>
      <c r="AA9" s="62">
        <v>159332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18309205</v>
      </c>
      <c r="F11" s="364">
        <f t="shared" si="3"/>
        <v>18309205</v>
      </c>
      <c r="G11" s="364">
        <f t="shared" si="3"/>
        <v>25209</v>
      </c>
      <c r="H11" s="362">
        <f t="shared" si="3"/>
        <v>0</v>
      </c>
      <c r="I11" s="362">
        <f t="shared" si="3"/>
        <v>0</v>
      </c>
      <c r="J11" s="364">
        <f t="shared" si="3"/>
        <v>25209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25209</v>
      </c>
      <c r="X11" s="362">
        <f t="shared" si="3"/>
        <v>4577301</v>
      </c>
      <c r="Y11" s="364">
        <f t="shared" si="3"/>
        <v>-4552092</v>
      </c>
      <c r="Z11" s="365">
        <f>+IF(X11&lt;&gt;0,+(Y11/X11)*100,0)</f>
        <v>-99.44926060138933</v>
      </c>
      <c r="AA11" s="366">
        <f t="shared" si="3"/>
        <v>18309205</v>
      </c>
    </row>
    <row r="12" spans="1:27" ht="13.5">
      <c r="A12" s="291" t="s">
        <v>231</v>
      </c>
      <c r="B12" s="136"/>
      <c r="C12" s="60"/>
      <c r="D12" s="340"/>
      <c r="E12" s="60">
        <v>18309205</v>
      </c>
      <c r="F12" s="59">
        <v>18309205</v>
      </c>
      <c r="G12" s="59">
        <v>25209</v>
      </c>
      <c r="H12" s="60"/>
      <c r="I12" s="60"/>
      <c r="J12" s="59">
        <v>25209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25209</v>
      </c>
      <c r="X12" s="60">
        <v>4577301</v>
      </c>
      <c r="Y12" s="59">
        <v>-4552092</v>
      </c>
      <c r="Z12" s="61">
        <v>-99.45</v>
      </c>
      <c r="AA12" s="62">
        <v>18309205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14482114</v>
      </c>
      <c r="F13" s="342">
        <f t="shared" si="4"/>
        <v>14482114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3620529</v>
      </c>
      <c r="Y13" s="342">
        <f t="shared" si="4"/>
        <v>-3620529</v>
      </c>
      <c r="Z13" s="335">
        <f>+IF(X13&lt;&gt;0,+(Y13/X13)*100,0)</f>
        <v>-100</v>
      </c>
      <c r="AA13" s="273">
        <f t="shared" si="4"/>
        <v>14482114</v>
      </c>
    </row>
    <row r="14" spans="1:27" ht="13.5">
      <c r="A14" s="291" t="s">
        <v>232</v>
      </c>
      <c r="B14" s="136"/>
      <c r="C14" s="60"/>
      <c r="D14" s="340"/>
      <c r="E14" s="60">
        <v>14482114</v>
      </c>
      <c r="F14" s="59">
        <v>14482114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3620529</v>
      </c>
      <c r="Y14" s="59">
        <v>-3620529</v>
      </c>
      <c r="Z14" s="61">
        <v>-100</v>
      </c>
      <c r="AA14" s="62">
        <v>14482114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5838960</v>
      </c>
      <c r="F15" s="59">
        <f t="shared" si="5"/>
        <v>5838960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1459741</v>
      </c>
      <c r="Y15" s="59">
        <f t="shared" si="5"/>
        <v>-1459741</v>
      </c>
      <c r="Z15" s="61">
        <f>+IF(X15&lt;&gt;0,+(Y15/X15)*100,0)</f>
        <v>-100</v>
      </c>
      <c r="AA15" s="62">
        <f>SUM(AA16:AA20)</f>
        <v>5838960</v>
      </c>
    </row>
    <row r="16" spans="1:27" ht="13.5">
      <c r="A16" s="291" t="s">
        <v>233</v>
      </c>
      <c r="B16" s="300"/>
      <c r="C16" s="60"/>
      <c r="D16" s="340"/>
      <c r="E16" s="60">
        <v>5618250</v>
      </c>
      <c r="F16" s="59">
        <v>5618250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1404563</v>
      </c>
      <c r="Y16" s="59">
        <v>-1404563</v>
      </c>
      <c r="Z16" s="61">
        <v>-100</v>
      </c>
      <c r="AA16" s="62">
        <v>5618250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220710</v>
      </c>
      <c r="F20" s="59">
        <v>220710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55178</v>
      </c>
      <c r="Y20" s="59">
        <v>-55178</v>
      </c>
      <c r="Z20" s="61">
        <v>-100</v>
      </c>
      <c r="AA20" s="62">
        <v>220710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5272552</v>
      </c>
      <c r="F22" s="345">
        <f t="shared" si="6"/>
        <v>5272552</v>
      </c>
      <c r="G22" s="345">
        <f t="shared" si="6"/>
        <v>985440</v>
      </c>
      <c r="H22" s="343">
        <f t="shared" si="6"/>
        <v>552347</v>
      </c>
      <c r="I22" s="343">
        <f t="shared" si="6"/>
        <v>549886</v>
      </c>
      <c r="J22" s="345">
        <f t="shared" si="6"/>
        <v>2087673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2087673</v>
      </c>
      <c r="X22" s="343">
        <f t="shared" si="6"/>
        <v>1318138</v>
      </c>
      <c r="Y22" s="345">
        <f t="shared" si="6"/>
        <v>769535</v>
      </c>
      <c r="Z22" s="336">
        <f>+IF(X22&lt;&gt;0,+(Y22/X22)*100,0)</f>
        <v>58.38045788832429</v>
      </c>
      <c r="AA22" s="350">
        <f>SUM(AA23:AA32)</f>
        <v>5272552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>
        <v>73490</v>
      </c>
      <c r="I24" s="60">
        <v>33450</v>
      </c>
      <c r="J24" s="59">
        <v>106940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106940</v>
      </c>
      <c r="X24" s="60"/>
      <c r="Y24" s="59">
        <v>106940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>
        <v>223873</v>
      </c>
      <c r="H25" s="60"/>
      <c r="I25" s="60">
        <v>516436</v>
      </c>
      <c r="J25" s="59">
        <v>740309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740309</v>
      </c>
      <c r="X25" s="60"/>
      <c r="Y25" s="59">
        <v>740309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5272552</v>
      </c>
      <c r="F27" s="59">
        <v>5272552</v>
      </c>
      <c r="G27" s="59">
        <v>761567</v>
      </c>
      <c r="H27" s="60">
        <v>478857</v>
      </c>
      <c r="I27" s="60"/>
      <c r="J27" s="59">
        <v>1240424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1240424</v>
      </c>
      <c r="X27" s="60">
        <v>1318138</v>
      </c>
      <c r="Y27" s="59">
        <v>-77714</v>
      </c>
      <c r="Z27" s="61">
        <v>-5.9</v>
      </c>
      <c r="AA27" s="62">
        <v>5272552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1002427</v>
      </c>
      <c r="D40" s="344">
        <f t="shared" si="9"/>
        <v>0</v>
      </c>
      <c r="E40" s="343">
        <f t="shared" si="9"/>
        <v>502551</v>
      </c>
      <c r="F40" s="345">
        <f t="shared" si="9"/>
        <v>502551</v>
      </c>
      <c r="G40" s="345">
        <f t="shared" si="9"/>
        <v>8995</v>
      </c>
      <c r="H40" s="343">
        <f t="shared" si="9"/>
        <v>396504</v>
      </c>
      <c r="I40" s="343">
        <f t="shared" si="9"/>
        <v>9179</v>
      </c>
      <c r="J40" s="345">
        <f t="shared" si="9"/>
        <v>414678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414678</v>
      </c>
      <c r="X40" s="343">
        <f t="shared" si="9"/>
        <v>125638</v>
      </c>
      <c r="Y40" s="345">
        <f t="shared" si="9"/>
        <v>289040</v>
      </c>
      <c r="Z40" s="336">
        <f>+IF(X40&lt;&gt;0,+(Y40/X40)*100,0)</f>
        <v>230.0577850650281</v>
      </c>
      <c r="AA40" s="350">
        <f>SUM(AA41:AA49)</f>
        <v>502551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174503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586294</v>
      </c>
      <c r="D44" s="368"/>
      <c r="E44" s="54">
        <v>502551</v>
      </c>
      <c r="F44" s="53">
        <v>502551</v>
      </c>
      <c r="G44" s="53"/>
      <c r="H44" s="54"/>
      <c r="I44" s="54">
        <v>9179</v>
      </c>
      <c r="J44" s="53">
        <v>9179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9179</v>
      </c>
      <c r="X44" s="54">
        <v>125638</v>
      </c>
      <c r="Y44" s="53">
        <v>-116459</v>
      </c>
      <c r="Z44" s="94">
        <v>-92.69</v>
      </c>
      <c r="AA44" s="95">
        <v>502551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241630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>
        <v>8995</v>
      </c>
      <c r="H49" s="54">
        <v>396504</v>
      </c>
      <c r="I49" s="54"/>
      <c r="J49" s="53">
        <v>405499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405499</v>
      </c>
      <c r="X49" s="54"/>
      <c r="Y49" s="53">
        <v>405499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143223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143223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1145650</v>
      </c>
      <c r="D60" s="346">
        <f t="shared" si="14"/>
        <v>0</v>
      </c>
      <c r="E60" s="219">
        <f t="shared" si="14"/>
        <v>44812314</v>
      </c>
      <c r="F60" s="264">
        <f t="shared" si="14"/>
        <v>44812314</v>
      </c>
      <c r="G60" s="264">
        <f t="shared" si="14"/>
        <v>3452023</v>
      </c>
      <c r="H60" s="219">
        <f t="shared" si="14"/>
        <v>948851</v>
      </c>
      <c r="I60" s="219">
        <f t="shared" si="14"/>
        <v>1590088</v>
      </c>
      <c r="J60" s="264">
        <f t="shared" si="14"/>
        <v>5990962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5990962</v>
      </c>
      <c r="X60" s="219">
        <f t="shared" si="14"/>
        <v>11203080</v>
      </c>
      <c r="Y60" s="264">
        <f t="shared" si="14"/>
        <v>-5212118</v>
      </c>
      <c r="Z60" s="337">
        <f>+IF(X60&lt;&gt;0,+(Y60/X60)*100,0)</f>
        <v>-46.523973764357656</v>
      </c>
      <c r="AA60" s="232">
        <f>+AA57+AA54+AA51+AA40+AA37+AA34+AA22+AA5</f>
        <v>44812314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2013-11-04T12:37:12Z</dcterms:created>
  <dcterms:modified xsi:type="dcterms:W3CDTF">2013-11-04T12:37:16Z</dcterms:modified>
  <cp:category/>
  <cp:version/>
  <cp:contentType/>
  <cp:contentStatus/>
</cp:coreProperties>
</file>