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<sst xmlns="http://schemas.openxmlformats.org/spreadsheetml/2006/main" count="855" uniqueCount="302">
  <si>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Kopanong(FS162)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</si>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</sst>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16535000</v>
      </c>
      <c r="E5" s="60">
        <v>16535000</v>
      </c>
      <c r="F5" s="60">
        <v>423002</v>
      </c>
      <c r="G5" s="60">
        <v>526149</v>
      </c>
      <c r="H5" s="60">
        <v>760255</v>
      </c>
      <c r="I5" s="60">
        <v>1709406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1709406</v>
      </c>
      <c r="W5" s="60">
        <v>4133750</v>
      </c>
      <c r="X5" s="60">
        <v>-2424344</v>
      </c>
      <c r="Y5" s="61">
        <v>-58.65</v>
      </c>
      <c r="Z5" s="62">
        <v>16535000</v>
      </c>
    </row>
    <row r="6" spans="1:26" ht="13.5">
      <c r="A6" s="58" t="s">
        <v>32</v>
      </c>
      <c r="B6" s="19">
        <v>0</v>
      </c>
      <c r="C6" s="19">
        <v>0</v>
      </c>
      <c r="D6" s="59">
        <v>82838807</v>
      </c>
      <c r="E6" s="60">
        <v>82838807</v>
      </c>
      <c r="F6" s="60">
        <v>657616</v>
      </c>
      <c r="G6" s="60">
        <v>1101947</v>
      </c>
      <c r="H6" s="60">
        <v>732084</v>
      </c>
      <c r="I6" s="60">
        <v>2491647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2491647</v>
      </c>
      <c r="W6" s="60">
        <v>20709702</v>
      </c>
      <c r="X6" s="60">
        <v>-18218055</v>
      </c>
      <c r="Y6" s="61">
        <v>-87.97</v>
      </c>
      <c r="Z6" s="62">
        <v>82838807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92086000</v>
      </c>
      <c r="E8" s="60">
        <v>92086000</v>
      </c>
      <c r="F8" s="60">
        <v>34778000</v>
      </c>
      <c r="G8" s="60">
        <v>890000</v>
      </c>
      <c r="H8" s="60">
        <v>0</v>
      </c>
      <c r="I8" s="60">
        <v>35668000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35668000</v>
      </c>
      <c r="W8" s="60">
        <v>23021500</v>
      </c>
      <c r="X8" s="60">
        <v>12646500</v>
      </c>
      <c r="Y8" s="61">
        <v>54.93</v>
      </c>
      <c r="Z8" s="62">
        <v>92086000</v>
      </c>
    </row>
    <row r="9" spans="1:26" ht="13.5">
      <c r="A9" s="58" t="s">
        <v>35</v>
      </c>
      <c r="B9" s="19">
        <v>0</v>
      </c>
      <c r="C9" s="19">
        <v>0</v>
      </c>
      <c r="D9" s="59">
        <v>16646220</v>
      </c>
      <c r="E9" s="60">
        <v>16646220</v>
      </c>
      <c r="F9" s="60">
        <v>10552026</v>
      </c>
      <c r="G9" s="60">
        <v>14944247</v>
      </c>
      <c r="H9" s="60">
        <v>10192571</v>
      </c>
      <c r="I9" s="60">
        <v>35688844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35688844</v>
      </c>
      <c r="W9" s="60">
        <v>4161555</v>
      </c>
      <c r="X9" s="60">
        <v>31527289</v>
      </c>
      <c r="Y9" s="61">
        <v>757.58</v>
      </c>
      <c r="Z9" s="62">
        <v>16646220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208106027</v>
      </c>
      <c r="E10" s="66">
        <f t="shared" si="0"/>
        <v>208106027</v>
      </c>
      <c r="F10" s="66">
        <f t="shared" si="0"/>
        <v>46410644</v>
      </c>
      <c r="G10" s="66">
        <f t="shared" si="0"/>
        <v>17462343</v>
      </c>
      <c r="H10" s="66">
        <f t="shared" si="0"/>
        <v>11684910</v>
      </c>
      <c r="I10" s="66">
        <f t="shared" si="0"/>
        <v>75557897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75557897</v>
      </c>
      <c r="W10" s="66">
        <f t="shared" si="0"/>
        <v>52026507</v>
      </c>
      <c r="X10" s="66">
        <f t="shared" si="0"/>
        <v>23531390</v>
      </c>
      <c r="Y10" s="67">
        <f>+IF(W10&lt;&gt;0,(X10/W10)*100,0)</f>
        <v>45.22961727951484</v>
      </c>
      <c r="Z10" s="68">
        <f t="shared" si="0"/>
        <v>208106027</v>
      </c>
    </row>
    <row r="11" spans="1:26" ht="13.5">
      <c r="A11" s="58" t="s">
        <v>37</v>
      </c>
      <c r="B11" s="19">
        <v>0</v>
      </c>
      <c r="C11" s="19">
        <v>0</v>
      </c>
      <c r="D11" s="59">
        <v>76214325</v>
      </c>
      <c r="E11" s="60">
        <v>76214325</v>
      </c>
      <c r="F11" s="60">
        <v>6637505</v>
      </c>
      <c r="G11" s="60">
        <v>6175612</v>
      </c>
      <c r="H11" s="60">
        <v>6559826</v>
      </c>
      <c r="I11" s="60">
        <v>19372943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19372943</v>
      </c>
      <c r="W11" s="60">
        <v>19053581</v>
      </c>
      <c r="X11" s="60">
        <v>319362</v>
      </c>
      <c r="Y11" s="61">
        <v>1.68</v>
      </c>
      <c r="Z11" s="62">
        <v>76214325</v>
      </c>
    </row>
    <row r="12" spans="1:26" ht="13.5">
      <c r="A12" s="58" t="s">
        <v>38</v>
      </c>
      <c r="B12" s="19">
        <v>0</v>
      </c>
      <c r="C12" s="19">
        <v>0</v>
      </c>
      <c r="D12" s="59">
        <v>4320400</v>
      </c>
      <c r="E12" s="60">
        <v>4320400</v>
      </c>
      <c r="F12" s="60">
        <v>336700</v>
      </c>
      <c r="G12" s="60">
        <v>336700</v>
      </c>
      <c r="H12" s="60">
        <v>336700</v>
      </c>
      <c r="I12" s="60">
        <v>1010100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1010100</v>
      </c>
      <c r="W12" s="60">
        <v>1080100</v>
      </c>
      <c r="X12" s="60">
        <v>-70000</v>
      </c>
      <c r="Y12" s="61">
        <v>-6.48</v>
      </c>
      <c r="Z12" s="62">
        <v>4320400</v>
      </c>
    </row>
    <row r="13" spans="1:26" ht="13.5">
      <c r="A13" s="58" t="s">
        <v>278</v>
      </c>
      <c r="B13" s="19">
        <v>0</v>
      </c>
      <c r="C13" s="19">
        <v>0</v>
      </c>
      <c r="D13" s="59">
        <v>42232210</v>
      </c>
      <c r="E13" s="60">
        <v>42232210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10558053</v>
      </c>
      <c r="X13" s="60">
        <v>-10558053</v>
      </c>
      <c r="Y13" s="61">
        <v>-100</v>
      </c>
      <c r="Z13" s="62">
        <v>42232210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52826000</v>
      </c>
      <c r="E15" s="60">
        <v>52826000</v>
      </c>
      <c r="F15" s="60">
        <v>4773009</v>
      </c>
      <c r="G15" s="60">
        <v>4627463</v>
      </c>
      <c r="H15" s="60">
        <v>2270053</v>
      </c>
      <c r="I15" s="60">
        <v>11670525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11670525</v>
      </c>
      <c r="W15" s="60">
        <v>13206500</v>
      </c>
      <c r="X15" s="60">
        <v>-1535975</v>
      </c>
      <c r="Y15" s="61">
        <v>-11.63</v>
      </c>
      <c r="Z15" s="62">
        <v>52826000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2986011</v>
      </c>
      <c r="H16" s="60">
        <v>4049037</v>
      </c>
      <c r="I16" s="60">
        <v>7035048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7035048</v>
      </c>
      <c r="W16" s="60">
        <v>0</v>
      </c>
      <c r="X16" s="60">
        <v>7035048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74746529</v>
      </c>
      <c r="E17" s="60">
        <v>74746529</v>
      </c>
      <c r="F17" s="60">
        <v>7653336</v>
      </c>
      <c r="G17" s="60">
        <v>7425347</v>
      </c>
      <c r="H17" s="60">
        <v>7473369</v>
      </c>
      <c r="I17" s="60">
        <v>22552052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22552052</v>
      </c>
      <c r="W17" s="60">
        <v>18686632</v>
      </c>
      <c r="X17" s="60">
        <v>3865420</v>
      </c>
      <c r="Y17" s="61">
        <v>20.69</v>
      </c>
      <c r="Z17" s="62">
        <v>74746529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250339464</v>
      </c>
      <c r="E18" s="73">
        <f t="shared" si="1"/>
        <v>250339464</v>
      </c>
      <c r="F18" s="73">
        <f t="shared" si="1"/>
        <v>19400550</v>
      </c>
      <c r="G18" s="73">
        <f t="shared" si="1"/>
        <v>21551133</v>
      </c>
      <c r="H18" s="73">
        <f t="shared" si="1"/>
        <v>20688985</v>
      </c>
      <c r="I18" s="73">
        <f t="shared" si="1"/>
        <v>61640668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61640668</v>
      </c>
      <c r="W18" s="73">
        <f t="shared" si="1"/>
        <v>62584866</v>
      </c>
      <c r="X18" s="73">
        <f t="shared" si="1"/>
        <v>-944198</v>
      </c>
      <c r="Y18" s="67">
        <f>+IF(W18&lt;&gt;0,(X18/W18)*100,0)</f>
        <v>-1.5086682457704712</v>
      </c>
      <c r="Z18" s="74">
        <f t="shared" si="1"/>
        <v>250339464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-42233437</v>
      </c>
      <c r="E19" s="77">
        <f t="shared" si="2"/>
        <v>-42233437</v>
      </c>
      <c r="F19" s="77">
        <f t="shared" si="2"/>
        <v>27010094</v>
      </c>
      <c r="G19" s="77">
        <f t="shared" si="2"/>
        <v>-4088790</v>
      </c>
      <c r="H19" s="77">
        <f t="shared" si="2"/>
        <v>-9004075</v>
      </c>
      <c r="I19" s="77">
        <f t="shared" si="2"/>
        <v>13917229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13917229</v>
      </c>
      <c r="W19" s="77">
        <f>IF(E10=E18,0,W10-W18)</f>
        <v>-10558359</v>
      </c>
      <c r="X19" s="77">
        <f t="shared" si="2"/>
        <v>24475588</v>
      </c>
      <c r="Y19" s="78">
        <f>+IF(W19&lt;&gt;0,(X19/W19)*100,0)</f>
        <v>-231.81242463909402</v>
      </c>
      <c r="Z19" s="79">
        <f t="shared" si="2"/>
        <v>-42233437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14272442</v>
      </c>
      <c r="G20" s="60">
        <v>6115094</v>
      </c>
      <c r="H20" s="60">
        <v>4162620</v>
      </c>
      <c r="I20" s="60">
        <v>24550156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24550156</v>
      </c>
      <c r="W20" s="60">
        <v>0</v>
      </c>
      <c r="X20" s="60">
        <v>24550156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-42233437</v>
      </c>
      <c r="E22" s="88">
        <f t="shared" si="3"/>
        <v>-42233437</v>
      </c>
      <c r="F22" s="88">
        <f t="shared" si="3"/>
        <v>41282536</v>
      </c>
      <c r="G22" s="88">
        <f t="shared" si="3"/>
        <v>2026304</v>
      </c>
      <c r="H22" s="88">
        <f t="shared" si="3"/>
        <v>-4841455</v>
      </c>
      <c r="I22" s="88">
        <f t="shared" si="3"/>
        <v>38467385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38467385</v>
      </c>
      <c r="W22" s="88">
        <f t="shared" si="3"/>
        <v>-10558359</v>
      </c>
      <c r="X22" s="88">
        <f t="shared" si="3"/>
        <v>49025744</v>
      </c>
      <c r="Y22" s="89">
        <f>+IF(W22&lt;&gt;0,(X22/W22)*100,0)</f>
        <v>-464.3310953908652</v>
      </c>
      <c r="Z22" s="90">
        <f t="shared" si="3"/>
        <v>-42233437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-42233437</v>
      </c>
      <c r="E24" s="77">
        <f t="shared" si="4"/>
        <v>-42233437</v>
      </c>
      <c r="F24" s="77">
        <f t="shared" si="4"/>
        <v>41282536</v>
      </c>
      <c r="G24" s="77">
        <f t="shared" si="4"/>
        <v>2026304</v>
      </c>
      <c r="H24" s="77">
        <f t="shared" si="4"/>
        <v>-4841455</v>
      </c>
      <c r="I24" s="77">
        <f t="shared" si="4"/>
        <v>38467385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38467385</v>
      </c>
      <c r="W24" s="77">
        <f t="shared" si="4"/>
        <v>-10558359</v>
      </c>
      <c r="X24" s="77">
        <f t="shared" si="4"/>
        <v>49025744</v>
      </c>
      <c r="Y24" s="78">
        <f>+IF(W24&lt;&gt;0,(X24/W24)*100,0)</f>
        <v>-464.3310953908652</v>
      </c>
      <c r="Z24" s="79">
        <f t="shared" si="4"/>
        <v>-42233437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51271000</v>
      </c>
      <c r="E27" s="100">
        <v>51271000</v>
      </c>
      <c r="F27" s="100">
        <v>3640521</v>
      </c>
      <c r="G27" s="100">
        <v>7244013</v>
      </c>
      <c r="H27" s="100">
        <v>4049034</v>
      </c>
      <c r="I27" s="100">
        <v>14933568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14933568</v>
      </c>
      <c r="W27" s="100">
        <v>12817750</v>
      </c>
      <c r="X27" s="100">
        <v>2115818</v>
      </c>
      <c r="Y27" s="101">
        <v>16.51</v>
      </c>
      <c r="Z27" s="102">
        <v>51271000</v>
      </c>
    </row>
    <row r="28" spans="1:26" ht="13.5">
      <c r="A28" s="103" t="s">
        <v>46</v>
      </c>
      <c r="B28" s="19">
        <v>0</v>
      </c>
      <c r="C28" s="19">
        <v>0</v>
      </c>
      <c r="D28" s="59">
        <v>48281000</v>
      </c>
      <c r="E28" s="60">
        <v>48281000</v>
      </c>
      <c r="F28" s="60">
        <v>3556803</v>
      </c>
      <c r="G28" s="60">
        <v>7244013</v>
      </c>
      <c r="H28" s="60">
        <v>4049034</v>
      </c>
      <c r="I28" s="60">
        <v>14849850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14849850</v>
      </c>
      <c r="W28" s="60">
        <v>12070250</v>
      </c>
      <c r="X28" s="60">
        <v>2779600</v>
      </c>
      <c r="Y28" s="61">
        <v>23.03</v>
      </c>
      <c r="Z28" s="62">
        <v>48281000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83718</v>
      </c>
      <c r="G29" s="60">
        <v>0</v>
      </c>
      <c r="H29" s="60">
        <v>0</v>
      </c>
      <c r="I29" s="60">
        <v>83718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83718</v>
      </c>
      <c r="W29" s="60">
        <v>0</v>
      </c>
      <c r="X29" s="60">
        <v>83718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2990000</v>
      </c>
      <c r="E31" s="60">
        <v>2990000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747500</v>
      </c>
      <c r="X31" s="60">
        <v>-747500</v>
      </c>
      <c r="Y31" s="61">
        <v>-100</v>
      </c>
      <c r="Z31" s="62">
        <v>2990000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51271000</v>
      </c>
      <c r="E32" s="100">
        <f t="shared" si="5"/>
        <v>51271000</v>
      </c>
      <c r="F32" s="100">
        <f t="shared" si="5"/>
        <v>3640521</v>
      </c>
      <c r="G32" s="100">
        <f t="shared" si="5"/>
        <v>7244013</v>
      </c>
      <c r="H32" s="100">
        <f t="shared" si="5"/>
        <v>4049034</v>
      </c>
      <c r="I32" s="100">
        <f t="shared" si="5"/>
        <v>14933568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14933568</v>
      </c>
      <c r="W32" s="100">
        <f t="shared" si="5"/>
        <v>12817750</v>
      </c>
      <c r="X32" s="100">
        <f t="shared" si="5"/>
        <v>2115818</v>
      </c>
      <c r="Y32" s="101">
        <f>+IF(W32&lt;&gt;0,(X32/W32)*100,0)</f>
        <v>16.50693764506251</v>
      </c>
      <c r="Z32" s="102">
        <f t="shared" si="5"/>
        <v>51271000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8518446</v>
      </c>
      <c r="E35" s="60">
        <v>8518446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2129612</v>
      </c>
      <c r="X35" s="60">
        <v>-2129612</v>
      </c>
      <c r="Y35" s="61">
        <v>-100</v>
      </c>
      <c r="Z35" s="62">
        <v>8518446</v>
      </c>
    </row>
    <row r="36" spans="1:26" ht="13.5">
      <c r="A36" s="58" t="s">
        <v>57</v>
      </c>
      <c r="B36" s="19">
        <v>0</v>
      </c>
      <c r="C36" s="19">
        <v>0</v>
      </c>
      <c r="D36" s="59">
        <v>744742382</v>
      </c>
      <c r="E36" s="60">
        <v>744742382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186185596</v>
      </c>
      <c r="X36" s="60">
        <v>-186185596</v>
      </c>
      <c r="Y36" s="61">
        <v>-100</v>
      </c>
      <c r="Z36" s="62">
        <v>744742382</v>
      </c>
    </row>
    <row r="37" spans="1:26" ht="13.5">
      <c r="A37" s="58" t="s">
        <v>58</v>
      </c>
      <c r="B37" s="19">
        <v>0</v>
      </c>
      <c r="C37" s="19">
        <v>0</v>
      </c>
      <c r="D37" s="59">
        <v>105142383</v>
      </c>
      <c r="E37" s="60">
        <v>105142383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26285596</v>
      </c>
      <c r="X37" s="60">
        <v>-26285596</v>
      </c>
      <c r="Y37" s="61">
        <v>-100</v>
      </c>
      <c r="Z37" s="62">
        <v>105142383</v>
      </c>
    </row>
    <row r="38" spans="1:26" ht="13.5">
      <c r="A38" s="58" t="s">
        <v>59</v>
      </c>
      <c r="B38" s="19">
        <v>0</v>
      </c>
      <c r="C38" s="19">
        <v>0</v>
      </c>
      <c r="D38" s="59">
        <v>44674679</v>
      </c>
      <c r="E38" s="60">
        <v>44674679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11168670</v>
      </c>
      <c r="X38" s="60">
        <v>-11168670</v>
      </c>
      <c r="Y38" s="61">
        <v>-100</v>
      </c>
      <c r="Z38" s="62">
        <v>44674679</v>
      </c>
    </row>
    <row r="39" spans="1:26" ht="13.5">
      <c r="A39" s="58" t="s">
        <v>60</v>
      </c>
      <c r="B39" s="19">
        <v>0</v>
      </c>
      <c r="C39" s="19">
        <v>0</v>
      </c>
      <c r="D39" s="59">
        <v>603443766</v>
      </c>
      <c r="E39" s="60">
        <v>603443766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150860942</v>
      </c>
      <c r="X39" s="60">
        <v>-150860942</v>
      </c>
      <c r="Y39" s="61">
        <v>-100</v>
      </c>
      <c r="Z39" s="62">
        <v>603443766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-42231354</v>
      </c>
      <c r="E42" s="60">
        <v>-42231354</v>
      </c>
      <c r="F42" s="60">
        <v>9872385</v>
      </c>
      <c r="G42" s="60">
        <v>-28433894</v>
      </c>
      <c r="H42" s="60">
        <v>-792418</v>
      </c>
      <c r="I42" s="60">
        <v>-19353927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-19353927</v>
      </c>
      <c r="W42" s="60">
        <v>-1626752</v>
      </c>
      <c r="X42" s="60">
        <v>-17727175</v>
      </c>
      <c r="Y42" s="61">
        <v>1089.73</v>
      </c>
      <c r="Z42" s="62">
        <v>-42231354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-3640522</v>
      </c>
      <c r="G43" s="60">
        <v>-7244016</v>
      </c>
      <c r="H43" s="60">
        <v>-4049037</v>
      </c>
      <c r="I43" s="60">
        <v>-14933575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-14933575</v>
      </c>
      <c r="W43" s="60">
        <v>0</v>
      </c>
      <c r="X43" s="60">
        <v>-14933575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-42231354</v>
      </c>
      <c r="E45" s="100">
        <v>-42231354</v>
      </c>
      <c r="F45" s="100">
        <v>6231863</v>
      </c>
      <c r="G45" s="100">
        <v>-29446047</v>
      </c>
      <c r="H45" s="100">
        <v>-34287502</v>
      </c>
      <c r="I45" s="100">
        <v>-34287502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-34287502</v>
      </c>
      <c r="W45" s="100">
        <v>-1626752</v>
      </c>
      <c r="X45" s="100">
        <v>-32660750</v>
      </c>
      <c r="Y45" s="101">
        <v>2007.73</v>
      </c>
      <c r="Z45" s="102">
        <v>-42231354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3395012</v>
      </c>
      <c r="C51" s="52">
        <v>0</v>
      </c>
      <c r="D51" s="129">
        <v>-2362618</v>
      </c>
      <c r="E51" s="54">
        <v>2272782</v>
      </c>
      <c r="F51" s="54">
        <v>0</v>
      </c>
      <c r="G51" s="54">
        <v>0</v>
      </c>
      <c r="H51" s="54">
        <v>0</v>
      </c>
      <c r="I51" s="54">
        <v>9094665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9094665</v>
      </c>
      <c r="W51" s="54">
        <v>9094665</v>
      </c>
      <c r="X51" s="54">
        <v>9094665</v>
      </c>
      <c r="Y51" s="54">
        <v>31814046</v>
      </c>
      <c r="Z51" s="130">
        <v>71497882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99.99917181395696</v>
      </c>
      <c r="E58" s="7">
        <f t="shared" si="6"/>
        <v>99.99917181395696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99.99916678249195</v>
      </c>
      <c r="X58" s="7">
        <f t="shared" si="6"/>
        <v>0</v>
      </c>
      <c r="Y58" s="7">
        <f t="shared" si="6"/>
        <v>0</v>
      </c>
      <c r="Z58" s="8">
        <f t="shared" si="6"/>
        <v>99.99917181395696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99.99995161778047</v>
      </c>
      <c r="E59" s="10">
        <f t="shared" si="7"/>
        <v>99.99995161778047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99.99995161778047</v>
      </c>
      <c r="X59" s="10">
        <f t="shared" si="7"/>
        <v>0</v>
      </c>
      <c r="Y59" s="10">
        <f t="shared" si="7"/>
        <v>0</v>
      </c>
      <c r="Z59" s="11">
        <f t="shared" si="7"/>
        <v>99.99995161778047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99.999016161592</v>
      </c>
      <c r="E60" s="13">
        <f t="shared" si="7"/>
        <v>99.999016161592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99.9990101258333</v>
      </c>
      <c r="X60" s="13">
        <f t="shared" si="7"/>
        <v>0</v>
      </c>
      <c r="Y60" s="13">
        <f t="shared" si="7"/>
        <v>0</v>
      </c>
      <c r="Z60" s="14">
        <f t="shared" si="7"/>
        <v>99.999016161592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99.9991795729885</v>
      </c>
      <c r="E61" s="13">
        <f t="shared" si="7"/>
        <v>99.9991795729885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99.9991775960722</v>
      </c>
      <c r="X61" s="13">
        <f t="shared" si="7"/>
        <v>0</v>
      </c>
      <c r="Y61" s="13">
        <f t="shared" si="7"/>
        <v>0</v>
      </c>
      <c r="Z61" s="14">
        <f t="shared" si="7"/>
        <v>99.9991795729885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99.99995989037237</v>
      </c>
      <c r="E62" s="13">
        <f t="shared" si="7"/>
        <v>99.99995989037237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99.99994652050364</v>
      </c>
      <c r="X62" s="13">
        <f t="shared" si="7"/>
        <v>0</v>
      </c>
      <c r="Y62" s="13">
        <f t="shared" si="7"/>
        <v>0</v>
      </c>
      <c r="Z62" s="14">
        <f t="shared" si="7"/>
        <v>99.99995989037237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99.99888157831668</v>
      </c>
      <c r="E63" s="13">
        <f t="shared" si="7"/>
        <v>99.99888157831668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99.99888157831668</v>
      </c>
      <c r="X63" s="13">
        <f t="shared" si="7"/>
        <v>0</v>
      </c>
      <c r="Y63" s="13">
        <f t="shared" si="7"/>
        <v>0</v>
      </c>
      <c r="Z63" s="14">
        <f t="shared" si="7"/>
        <v>99.99888157831668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99.99612758535173</v>
      </c>
      <c r="E64" s="13">
        <f t="shared" si="7"/>
        <v>99.99612758535173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99.99610012248911</v>
      </c>
      <c r="X64" s="13">
        <f t="shared" si="7"/>
        <v>0</v>
      </c>
      <c r="Y64" s="13">
        <f t="shared" si="7"/>
        <v>0</v>
      </c>
      <c r="Z64" s="14">
        <f t="shared" si="7"/>
        <v>99.99612758535173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99373807</v>
      </c>
      <c r="E67" s="26">
        <v>99373807</v>
      </c>
      <c r="F67" s="26">
        <v>1080618</v>
      </c>
      <c r="G67" s="26">
        <v>1628096</v>
      </c>
      <c r="H67" s="26">
        <v>1492339</v>
      </c>
      <c r="I67" s="26">
        <v>4201053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4201053</v>
      </c>
      <c r="W67" s="26">
        <v>24843453</v>
      </c>
      <c r="X67" s="26"/>
      <c r="Y67" s="25"/>
      <c r="Z67" s="27">
        <v>99373807</v>
      </c>
    </row>
    <row r="68" spans="1:26" ht="13.5" hidden="1">
      <c r="A68" s="37" t="s">
        <v>31</v>
      </c>
      <c r="B68" s="19"/>
      <c r="C68" s="19"/>
      <c r="D68" s="20">
        <v>16535000</v>
      </c>
      <c r="E68" s="21">
        <v>16535000</v>
      </c>
      <c r="F68" s="21">
        <v>423002</v>
      </c>
      <c r="G68" s="21">
        <v>526149</v>
      </c>
      <c r="H68" s="21">
        <v>760255</v>
      </c>
      <c r="I68" s="21">
        <v>1709406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1709406</v>
      </c>
      <c r="W68" s="21">
        <v>4133750</v>
      </c>
      <c r="X68" s="21"/>
      <c r="Y68" s="20"/>
      <c r="Z68" s="23">
        <v>16535000</v>
      </c>
    </row>
    <row r="69" spans="1:26" ht="13.5" hidden="1">
      <c r="A69" s="38" t="s">
        <v>32</v>
      </c>
      <c r="B69" s="19"/>
      <c r="C69" s="19"/>
      <c r="D69" s="20">
        <v>82838807</v>
      </c>
      <c r="E69" s="21">
        <v>82838807</v>
      </c>
      <c r="F69" s="21">
        <v>657616</v>
      </c>
      <c r="G69" s="21">
        <v>1101947</v>
      </c>
      <c r="H69" s="21">
        <v>732084</v>
      </c>
      <c r="I69" s="21">
        <v>2491647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2491647</v>
      </c>
      <c r="W69" s="21">
        <v>20709703</v>
      </c>
      <c r="X69" s="21"/>
      <c r="Y69" s="20"/>
      <c r="Z69" s="23">
        <v>82838807</v>
      </c>
    </row>
    <row r="70" spans="1:26" ht="13.5" hidden="1">
      <c r="A70" s="39" t="s">
        <v>103</v>
      </c>
      <c r="B70" s="19"/>
      <c r="C70" s="19"/>
      <c r="D70" s="20">
        <v>50583415</v>
      </c>
      <c r="E70" s="21">
        <v>50583415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12645854</v>
      </c>
      <c r="X70" s="21"/>
      <c r="Y70" s="20"/>
      <c r="Z70" s="23">
        <v>50583415</v>
      </c>
    </row>
    <row r="71" spans="1:26" ht="13.5" hidden="1">
      <c r="A71" s="39" t="s">
        <v>104</v>
      </c>
      <c r="B71" s="19"/>
      <c r="C71" s="19"/>
      <c r="D71" s="20">
        <v>14959002</v>
      </c>
      <c r="E71" s="21">
        <v>14959002</v>
      </c>
      <c r="F71" s="21">
        <v>221426</v>
      </c>
      <c r="G71" s="21">
        <v>536446</v>
      </c>
      <c r="H71" s="21">
        <v>314096</v>
      </c>
      <c r="I71" s="21">
        <v>1071968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1071968</v>
      </c>
      <c r="W71" s="21">
        <v>3739751</v>
      </c>
      <c r="X71" s="21"/>
      <c r="Y71" s="20"/>
      <c r="Z71" s="23">
        <v>14959002</v>
      </c>
    </row>
    <row r="72" spans="1:26" ht="13.5" hidden="1">
      <c r="A72" s="39" t="s">
        <v>105</v>
      </c>
      <c r="B72" s="19"/>
      <c r="C72" s="19"/>
      <c r="D72" s="20">
        <v>10014112</v>
      </c>
      <c r="E72" s="21">
        <v>10014112</v>
      </c>
      <c r="F72" s="21">
        <v>247543</v>
      </c>
      <c r="G72" s="21">
        <v>327449</v>
      </c>
      <c r="H72" s="21">
        <v>231290</v>
      </c>
      <c r="I72" s="21">
        <v>806282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806282</v>
      </c>
      <c r="W72" s="21">
        <v>2503528</v>
      </c>
      <c r="X72" s="21"/>
      <c r="Y72" s="20"/>
      <c r="Z72" s="23">
        <v>10014112</v>
      </c>
    </row>
    <row r="73" spans="1:26" ht="13.5" hidden="1">
      <c r="A73" s="39" t="s">
        <v>106</v>
      </c>
      <c r="B73" s="19"/>
      <c r="C73" s="19"/>
      <c r="D73" s="20">
        <v>7282278</v>
      </c>
      <c r="E73" s="21">
        <v>7282278</v>
      </c>
      <c r="F73" s="21">
        <v>188647</v>
      </c>
      <c r="G73" s="21">
        <v>238052</v>
      </c>
      <c r="H73" s="21">
        <v>186698</v>
      </c>
      <c r="I73" s="21">
        <v>613397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613397</v>
      </c>
      <c r="W73" s="21">
        <v>1820570</v>
      </c>
      <c r="X73" s="21"/>
      <c r="Y73" s="20"/>
      <c r="Z73" s="23">
        <v>7282278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99372984</v>
      </c>
      <c r="E76" s="34">
        <v>99372984</v>
      </c>
      <c r="F76" s="34">
        <v>1080618</v>
      </c>
      <c r="G76" s="34">
        <v>1628096</v>
      </c>
      <c r="H76" s="34">
        <v>1492339</v>
      </c>
      <c r="I76" s="34">
        <v>4201053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4201053</v>
      </c>
      <c r="W76" s="34">
        <v>24843246</v>
      </c>
      <c r="X76" s="34"/>
      <c r="Y76" s="33"/>
      <c r="Z76" s="35">
        <v>99372984</v>
      </c>
    </row>
    <row r="77" spans="1:26" ht="13.5" hidden="1">
      <c r="A77" s="37" t="s">
        <v>31</v>
      </c>
      <c r="B77" s="19"/>
      <c r="C77" s="19"/>
      <c r="D77" s="20">
        <v>16534992</v>
      </c>
      <c r="E77" s="21">
        <v>16534992</v>
      </c>
      <c r="F77" s="21">
        <v>423002</v>
      </c>
      <c r="G77" s="21">
        <v>526149</v>
      </c>
      <c r="H77" s="21">
        <v>760255</v>
      </c>
      <c r="I77" s="21">
        <v>1709406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1709406</v>
      </c>
      <c r="W77" s="21">
        <v>4133748</v>
      </c>
      <c r="X77" s="21"/>
      <c r="Y77" s="20"/>
      <c r="Z77" s="23">
        <v>16534992</v>
      </c>
    </row>
    <row r="78" spans="1:26" ht="13.5" hidden="1">
      <c r="A78" s="38" t="s">
        <v>32</v>
      </c>
      <c r="B78" s="19"/>
      <c r="C78" s="19"/>
      <c r="D78" s="20">
        <v>82837992</v>
      </c>
      <c r="E78" s="21">
        <v>82837992</v>
      </c>
      <c r="F78" s="21">
        <v>657616</v>
      </c>
      <c r="G78" s="21">
        <v>1101947</v>
      </c>
      <c r="H78" s="21">
        <v>732084</v>
      </c>
      <c r="I78" s="21">
        <v>2491647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2491647</v>
      </c>
      <c r="W78" s="21">
        <v>20709498</v>
      </c>
      <c r="X78" s="21"/>
      <c r="Y78" s="20"/>
      <c r="Z78" s="23">
        <v>82837992</v>
      </c>
    </row>
    <row r="79" spans="1:26" ht="13.5" hidden="1">
      <c r="A79" s="39" t="s">
        <v>103</v>
      </c>
      <c r="B79" s="19"/>
      <c r="C79" s="19"/>
      <c r="D79" s="20">
        <v>50583000</v>
      </c>
      <c r="E79" s="21">
        <v>50583000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12645750</v>
      </c>
      <c r="X79" s="21"/>
      <c r="Y79" s="20"/>
      <c r="Z79" s="23">
        <v>50583000</v>
      </c>
    </row>
    <row r="80" spans="1:26" ht="13.5" hidden="1">
      <c r="A80" s="39" t="s">
        <v>104</v>
      </c>
      <c r="B80" s="19"/>
      <c r="C80" s="19"/>
      <c r="D80" s="20">
        <v>14958996</v>
      </c>
      <c r="E80" s="21">
        <v>14958996</v>
      </c>
      <c r="F80" s="21">
        <v>221426</v>
      </c>
      <c r="G80" s="21">
        <v>536446</v>
      </c>
      <c r="H80" s="21">
        <v>314096</v>
      </c>
      <c r="I80" s="21">
        <v>1071968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1071968</v>
      </c>
      <c r="W80" s="21">
        <v>3739749</v>
      </c>
      <c r="X80" s="21"/>
      <c r="Y80" s="20"/>
      <c r="Z80" s="23">
        <v>14958996</v>
      </c>
    </row>
    <row r="81" spans="1:26" ht="13.5" hidden="1">
      <c r="A81" s="39" t="s">
        <v>105</v>
      </c>
      <c r="B81" s="19"/>
      <c r="C81" s="19"/>
      <c r="D81" s="20">
        <v>10014000</v>
      </c>
      <c r="E81" s="21">
        <v>10014000</v>
      </c>
      <c r="F81" s="21">
        <v>247543</v>
      </c>
      <c r="G81" s="21">
        <v>327449</v>
      </c>
      <c r="H81" s="21">
        <v>231290</v>
      </c>
      <c r="I81" s="21">
        <v>806282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806282</v>
      </c>
      <c r="W81" s="21">
        <v>2503500</v>
      </c>
      <c r="X81" s="21"/>
      <c r="Y81" s="20"/>
      <c r="Z81" s="23">
        <v>10014000</v>
      </c>
    </row>
    <row r="82" spans="1:26" ht="13.5" hidden="1">
      <c r="A82" s="39" t="s">
        <v>106</v>
      </c>
      <c r="B82" s="19"/>
      <c r="C82" s="19"/>
      <c r="D82" s="20">
        <v>7281996</v>
      </c>
      <c r="E82" s="21">
        <v>7281996</v>
      </c>
      <c r="F82" s="21">
        <v>188647</v>
      </c>
      <c r="G82" s="21">
        <v>238052</v>
      </c>
      <c r="H82" s="21">
        <v>186698</v>
      </c>
      <c r="I82" s="21">
        <v>613397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613397</v>
      </c>
      <c r="W82" s="21">
        <v>1820499</v>
      </c>
      <c r="X82" s="21"/>
      <c r="Y82" s="20"/>
      <c r="Z82" s="23">
        <v>7281996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45775486</v>
      </c>
      <c r="F5" s="100">
        <f t="shared" si="0"/>
        <v>45775486</v>
      </c>
      <c r="G5" s="100">
        <f t="shared" si="0"/>
        <v>60025470</v>
      </c>
      <c r="H5" s="100">
        <f t="shared" si="0"/>
        <v>22475490</v>
      </c>
      <c r="I5" s="100">
        <f t="shared" si="0"/>
        <v>15115446</v>
      </c>
      <c r="J5" s="100">
        <f t="shared" si="0"/>
        <v>97616406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97616406</v>
      </c>
      <c r="X5" s="100">
        <f t="shared" si="0"/>
        <v>11443872</v>
      </c>
      <c r="Y5" s="100">
        <f t="shared" si="0"/>
        <v>86172534</v>
      </c>
      <c r="Z5" s="137">
        <f>+IF(X5&lt;&gt;0,+(Y5/X5)*100,0)</f>
        <v>753.0015540194787</v>
      </c>
      <c r="AA5" s="153">
        <f>SUM(AA6:AA8)</f>
        <v>45775486</v>
      </c>
    </row>
    <row r="6" spans="1:27" ht="13.5">
      <c r="A6" s="138" t="s">
        <v>75</v>
      </c>
      <c r="B6" s="136"/>
      <c r="C6" s="155"/>
      <c r="D6" s="155"/>
      <c r="E6" s="156">
        <v>7551432</v>
      </c>
      <c r="F6" s="60">
        <v>7551432</v>
      </c>
      <c r="G6" s="60">
        <v>59530562</v>
      </c>
      <c r="H6" s="60">
        <v>21922510</v>
      </c>
      <c r="I6" s="60">
        <v>14340160</v>
      </c>
      <c r="J6" s="60">
        <v>95793232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95793232</v>
      </c>
      <c r="X6" s="60">
        <v>1887858</v>
      </c>
      <c r="Y6" s="60">
        <v>93905374</v>
      </c>
      <c r="Z6" s="140">
        <v>4974.18</v>
      </c>
      <c r="AA6" s="155">
        <v>7551432</v>
      </c>
    </row>
    <row r="7" spans="1:27" ht="13.5">
      <c r="A7" s="138" t="s">
        <v>76</v>
      </c>
      <c r="B7" s="136"/>
      <c r="C7" s="157"/>
      <c r="D7" s="157"/>
      <c r="E7" s="158">
        <v>37143607</v>
      </c>
      <c r="F7" s="159">
        <v>37143607</v>
      </c>
      <c r="G7" s="159">
        <v>494908</v>
      </c>
      <c r="H7" s="159">
        <v>552980</v>
      </c>
      <c r="I7" s="159">
        <v>775286</v>
      </c>
      <c r="J7" s="159">
        <v>1823174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1823174</v>
      </c>
      <c r="X7" s="159">
        <v>9285902</v>
      </c>
      <c r="Y7" s="159">
        <v>-7462728</v>
      </c>
      <c r="Z7" s="141">
        <v>-80.37</v>
      </c>
      <c r="AA7" s="157">
        <v>37143607</v>
      </c>
    </row>
    <row r="8" spans="1:27" ht="13.5">
      <c r="A8" s="138" t="s">
        <v>77</v>
      </c>
      <c r="B8" s="136"/>
      <c r="C8" s="155"/>
      <c r="D8" s="155"/>
      <c r="E8" s="156">
        <v>1080447</v>
      </c>
      <c r="F8" s="60">
        <v>1080447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270112</v>
      </c>
      <c r="Y8" s="60">
        <v>-270112</v>
      </c>
      <c r="Z8" s="140">
        <v>-100</v>
      </c>
      <c r="AA8" s="155">
        <v>1080447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7540904</v>
      </c>
      <c r="F9" s="100">
        <f t="shared" si="1"/>
        <v>7540904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1885226</v>
      </c>
      <c r="Y9" s="100">
        <f t="shared" si="1"/>
        <v>-1885226</v>
      </c>
      <c r="Z9" s="137">
        <f>+IF(X9&lt;&gt;0,+(Y9/X9)*100,0)</f>
        <v>-100</v>
      </c>
      <c r="AA9" s="153">
        <f>SUM(AA10:AA14)</f>
        <v>7540904</v>
      </c>
    </row>
    <row r="10" spans="1:27" ht="13.5">
      <c r="A10" s="138" t="s">
        <v>79</v>
      </c>
      <c r="B10" s="136"/>
      <c r="C10" s="155"/>
      <c r="D10" s="155"/>
      <c r="E10" s="156">
        <v>6229609</v>
      </c>
      <c r="F10" s="60">
        <v>6229609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1557402</v>
      </c>
      <c r="Y10" s="60">
        <v>-1557402</v>
      </c>
      <c r="Z10" s="140">
        <v>-100</v>
      </c>
      <c r="AA10" s="155">
        <v>6229609</v>
      </c>
    </row>
    <row r="11" spans="1:27" ht="13.5">
      <c r="A11" s="138" t="s">
        <v>80</v>
      </c>
      <c r="B11" s="136"/>
      <c r="C11" s="155"/>
      <c r="D11" s="155"/>
      <c r="E11" s="156">
        <v>86904</v>
      </c>
      <c r="F11" s="60">
        <v>86904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21726</v>
      </c>
      <c r="Y11" s="60">
        <v>-21726</v>
      </c>
      <c r="Z11" s="140">
        <v>-100</v>
      </c>
      <c r="AA11" s="155">
        <v>86904</v>
      </c>
    </row>
    <row r="12" spans="1:27" ht="13.5">
      <c r="A12" s="138" t="s">
        <v>81</v>
      </c>
      <c r="B12" s="136"/>
      <c r="C12" s="155"/>
      <c r="D12" s="155"/>
      <c r="E12" s="156">
        <v>1150628</v>
      </c>
      <c r="F12" s="60">
        <v>1150628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287657</v>
      </c>
      <c r="Y12" s="60">
        <v>-287657</v>
      </c>
      <c r="Z12" s="140">
        <v>-100</v>
      </c>
      <c r="AA12" s="155">
        <v>1150628</v>
      </c>
    </row>
    <row r="13" spans="1:27" ht="13.5">
      <c r="A13" s="138" t="s">
        <v>82</v>
      </c>
      <c r="B13" s="136"/>
      <c r="C13" s="155"/>
      <c r="D13" s="155"/>
      <c r="E13" s="156">
        <v>73763</v>
      </c>
      <c r="F13" s="60">
        <v>73763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18441</v>
      </c>
      <c r="Y13" s="60">
        <v>-18441</v>
      </c>
      <c r="Z13" s="140">
        <v>-100</v>
      </c>
      <c r="AA13" s="155">
        <v>73763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41249</v>
      </c>
      <c r="F15" s="100">
        <f t="shared" si="2"/>
        <v>41249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10313</v>
      </c>
      <c r="Y15" s="100">
        <f t="shared" si="2"/>
        <v>-10313</v>
      </c>
      <c r="Z15" s="137">
        <f>+IF(X15&lt;&gt;0,+(Y15/X15)*100,0)</f>
        <v>-100</v>
      </c>
      <c r="AA15" s="153">
        <f>SUM(AA16:AA18)</f>
        <v>41249</v>
      </c>
    </row>
    <row r="16" spans="1:27" ht="13.5">
      <c r="A16" s="138" t="s">
        <v>85</v>
      </c>
      <c r="B16" s="136"/>
      <c r="C16" s="155"/>
      <c r="D16" s="155"/>
      <c r="E16" s="156">
        <v>19490</v>
      </c>
      <c r="F16" s="60">
        <v>19490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4873</v>
      </c>
      <c r="Y16" s="60">
        <v>-4873</v>
      </c>
      <c r="Z16" s="140">
        <v>-100</v>
      </c>
      <c r="AA16" s="155">
        <v>19490</v>
      </c>
    </row>
    <row r="17" spans="1:27" ht="13.5">
      <c r="A17" s="138" t="s">
        <v>86</v>
      </c>
      <c r="B17" s="136"/>
      <c r="C17" s="155"/>
      <c r="D17" s="155"/>
      <c r="E17" s="156">
        <v>21759</v>
      </c>
      <c r="F17" s="60">
        <v>21759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5440</v>
      </c>
      <c r="Y17" s="60">
        <v>-5440</v>
      </c>
      <c r="Z17" s="140">
        <v>-100</v>
      </c>
      <c r="AA17" s="155">
        <v>21759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154748388</v>
      </c>
      <c r="F19" s="100">
        <f t="shared" si="3"/>
        <v>154748388</v>
      </c>
      <c r="G19" s="100">
        <f t="shared" si="3"/>
        <v>657616</v>
      </c>
      <c r="H19" s="100">
        <f t="shared" si="3"/>
        <v>1101947</v>
      </c>
      <c r="I19" s="100">
        <f t="shared" si="3"/>
        <v>732084</v>
      </c>
      <c r="J19" s="100">
        <f t="shared" si="3"/>
        <v>2491647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2491647</v>
      </c>
      <c r="X19" s="100">
        <f t="shared" si="3"/>
        <v>38687098</v>
      </c>
      <c r="Y19" s="100">
        <f t="shared" si="3"/>
        <v>-36195451</v>
      </c>
      <c r="Z19" s="137">
        <f>+IF(X19&lt;&gt;0,+(Y19/X19)*100,0)</f>
        <v>-93.5594884889014</v>
      </c>
      <c r="AA19" s="153">
        <f>SUM(AA20:AA23)</f>
        <v>154748388</v>
      </c>
    </row>
    <row r="20" spans="1:27" ht="13.5">
      <c r="A20" s="138" t="s">
        <v>89</v>
      </c>
      <c r="B20" s="136"/>
      <c r="C20" s="155"/>
      <c r="D20" s="155"/>
      <c r="E20" s="156">
        <v>51518939</v>
      </c>
      <c r="F20" s="60">
        <v>51518939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12879735</v>
      </c>
      <c r="Y20" s="60">
        <v>-12879735</v>
      </c>
      <c r="Z20" s="140">
        <v>-100</v>
      </c>
      <c r="AA20" s="155">
        <v>51518939</v>
      </c>
    </row>
    <row r="21" spans="1:27" ht="13.5">
      <c r="A21" s="138" t="s">
        <v>90</v>
      </c>
      <c r="B21" s="136"/>
      <c r="C21" s="155"/>
      <c r="D21" s="155"/>
      <c r="E21" s="156">
        <v>60004450</v>
      </c>
      <c r="F21" s="60">
        <v>60004450</v>
      </c>
      <c r="G21" s="60">
        <v>221426</v>
      </c>
      <c r="H21" s="60">
        <v>536446</v>
      </c>
      <c r="I21" s="60">
        <v>314096</v>
      </c>
      <c r="J21" s="60">
        <v>1071968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1071968</v>
      </c>
      <c r="X21" s="60">
        <v>15001113</v>
      </c>
      <c r="Y21" s="60">
        <v>-13929145</v>
      </c>
      <c r="Z21" s="140">
        <v>-92.85</v>
      </c>
      <c r="AA21" s="155">
        <v>60004450</v>
      </c>
    </row>
    <row r="22" spans="1:27" ht="13.5">
      <c r="A22" s="138" t="s">
        <v>91</v>
      </c>
      <c r="B22" s="136"/>
      <c r="C22" s="157"/>
      <c r="D22" s="157"/>
      <c r="E22" s="158">
        <v>25661061</v>
      </c>
      <c r="F22" s="159">
        <v>25661061</v>
      </c>
      <c r="G22" s="159">
        <v>247543</v>
      </c>
      <c r="H22" s="159">
        <v>327449</v>
      </c>
      <c r="I22" s="159">
        <v>231290</v>
      </c>
      <c r="J22" s="159">
        <v>806282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806282</v>
      </c>
      <c r="X22" s="159">
        <v>6415265</v>
      </c>
      <c r="Y22" s="159">
        <v>-5608983</v>
      </c>
      <c r="Z22" s="141">
        <v>-87.43</v>
      </c>
      <c r="AA22" s="157">
        <v>25661061</v>
      </c>
    </row>
    <row r="23" spans="1:27" ht="13.5">
      <c r="A23" s="138" t="s">
        <v>92</v>
      </c>
      <c r="B23" s="136"/>
      <c r="C23" s="155"/>
      <c r="D23" s="155"/>
      <c r="E23" s="156">
        <v>17563938</v>
      </c>
      <c r="F23" s="60">
        <v>17563938</v>
      </c>
      <c r="G23" s="60">
        <v>188647</v>
      </c>
      <c r="H23" s="60">
        <v>238052</v>
      </c>
      <c r="I23" s="60">
        <v>186698</v>
      </c>
      <c r="J23" s="60">
        <v>613397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613397</v>
      </c>
      <c r="X23" s="60">
        <v>4390985</v>
      </c>
      <c r="Y23" s="60">
        <v>-3777588</v>
      </c>
      <c r="Z23" s="140">
        <v>-86.03</v>
      </c>
      <c r="AA23" s="155">
        <v>17563938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208106027</v>
      </c>
      <c r="F25" s="73">
        <f t="shared" si="4"/>
        <v>208106027</v>
      </c>
      <c r="G25" s="73">
        <f t="shared" si="4"/>
        <v>60683086</v>
      </c>
      <c r="H25" s="73">
        <f t="shared" si="4"/>
        <v>23577437</v>
      </c>
      <c r="I25" s="73">
        <f t="shared" si="4"/>
        <v>15847530</v>
      </c>
      <c r="J25" s="73">
        <f t="shared" si="4"/>
        <v>100108053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100108053</v>
      </c>
      <c r="X25" s="73">
        <f t="shared" si="4"/>
        <v>52026509</v>
      </c>
      <c r="Y25" s="73">
        <f t="shared" si="4"/>
        <v>48081544</v>
      </c>
      <c r="Z25" s="170">
        <f>+IF(X25&lt;&gt;0,+(Y25/X25)*100,0)</f>
        <v>92.4173943710119</v>
      </c>
      <c r="AA25" s="168">
        <f>+AA5+AA9+AA15+AA19+AA24</f>
        <v>208106027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104583000</v>
      </c>
      <c r="F28" s="100">
        <f t="shared" si="5"/>
        <v>104583000</v>
      </c>
      <c r="G28" s="100">
        <f t="shared" si="5"/>
        <v>14401363</v>
      </c>
      <c r="H28" s="100">
        <f t="shared" si="5"/>
        <v>13550149</v>
      </c>
      <c r="I28" s="100">
        <f t="shared" si="5"/>
        <v>14127696</v>
      </c>
      <c r="J28" s="100">
        <f t="shared" si="5"/>
        <v>42079208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42079208</v>
      </c>
      <c r="X28" s="100">
        <f t="shared" si="5"/>
        <v>26145750</v>
      </c>
      <c r="Y28" s="100">
        <f t="shared" si="5"/>
        <v>15933458</v>
      </c>
      <c r="Z28" s="137">
        <f>+IF(X28&lt;&gt;0,+(Y28/X28)*100,0)</f>
        <v>60.94091009055009</v>
      </c>
      <c r="AA28" s="153">
        <f>SUM(AA29:AA31)</f>
        <v>104583000</v>
      </c>
    </row>
    <row r="29" spans="1:27" ht="13.5">
      <c r="A29" s="138" t="s">
        <v>75</v>
      </c>
      <c r="B29" s="136"/>
      <c r="C29" s="155"/>
      <c r="D29" s="155"/>
      <c r="E29" s="156">
        <v>62205000</v>
      </c>
      <c r="F29" s="60">
        <v>62205000</v>
      </c>
      <c r="G29" s="60">
        <v>11862047</v>
      </c>
      <c r="H29" s="60">
        <v>11316436</v>
      </c>
      <c r="I29" s="60">
        <v>11700650</v>
      </c>
      <c r="J29" s="60">
        <v>34879133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34879133</v>
      </c>
      <c r="X29" s="60">
        <v>15551250</v>
      </c>
      <c r="Y29" s="60">
        <v>19327883</v>
      </c>
      <c r="Z29" s="140">
        <v>124.29</v>
      </c>
      <c r="AA29" s="155">
        <v>62205000</v>
      </c>
    </row>
    <row r="30" spans="1:27" ht="13.5">
      <c r="A30" s="138" t="s">
        <v>76</v>
      </c>
      <c r="B30" s="136"/>
      <c r="C30" s="157"/>
      <c r="D30" s="157"/>
      <c r="E30" s="158">
        <v>33044000</v>
      </c>
      <c r="F30" s="159">
        <v>33044000</v>
      </c>
      <c r="G30" s="159">
        <v>2539316</v>
      </c>
      <c r="H30" s="159">
        <v>2233713</v>
      </c>
      <c r="I30" s="159">
        <v>2427046</v>
      </c>
      <c r="J30" s="159">
        <v>7200075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7200075</v>
      </c>
      <c r="X30" s="159">
        <v>8261000</v>
      </c>
      <c r="Y30" s="159">
        <v>-1060925</v>
      </c>
      <c r="Z30" s="141">
        <v>-12.84</v>
      </c>
      <c r="AA30" s="157">
        <v>33044000</v>
      </c>
    </row>
    <row r="31" spans="1:27" ht="13.5">
      <c r="A31" s="138" t="s">
        <v>77</v>
      </c>
      <c r="B31" s="136"/>
      <c r="C31" s="155"/>
      <c r="D31" s="155"/>
      <c r="E31" s="156">
        <v>9334000</v>
      </c>
      <c r="F31" s="60">
        <v>9334000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2333500</v>
      </c>
      <c r="Y31" s="60">
        <v>-2333500</v>
      </c>
      <c r="Z31" s="140">
        <v>-100</v>
      </c>
      <c r="AA31" s="155">
        <v>9334000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20341464</v>
      </c>
      <c r="F32" s="100">
        <f t="shared" si="6"/>
        <v>20341464</v>
      </c>
      <c r="G32" s="100">
        <f t="shared" si="6"/>
        <v>0</v>
      </c>
      <c r="H32" s="100">
        <f t="shared" si="6"/>
        <v>198900</v>
      </c>
      <c r="I32" s="100">
        <f t="shared" si="6"/>
        <v>0</v>
      </c>
      <c r="J32" s="100">
        <f t="shared" si="6"/>
        <v>198900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198900</v>
      </c>
      <c r="X32" s="100">
        <f t="shared" si="6"/>
        <v>5085366</v>
      </c>
      <c r="Y32" s="100">
        <f t="shared" si="6"/>
        <v>-4886466</v>
      </c>
      <c r="Z32" s="137">
        <f>+IF(X32&lt;&gt;0,+(Y32/X32)*100,0)</f>
        <v>-96.08877709097044</v>
      </c>
      <c r="AA32" s="153">
        <f>SUM(AA33:AA37)</f>
        <v>20341464</v>
      </c>
    </row>
    <row r="33" spans="1:27" ht="13.5">
      <c r="A33" s="138" t="s">
        <v>79</v>
      </c>
      <c r="B33" s="136"/>
      <c r="C33" s="155"/>
      <c r="D33" s="155"/>
      <c r="E33" s="156">
        <v>17105464</v>
      </c>
      <c r="F33" s="60">
        <v>17105464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4276366</v>
      </c>
      <c r="Y33" s="60">
        <v>-4276366</v>
      </c>
      <c r="Z33" s="140">
        <v>-100</v>
      </c>
      <c r="AA33" s="155">
        <v>17105464</v>
      </c>
    </row>
    <row r="34" spans="1:27" ht="13.5">
      <c r="A34" s="138" t="s">
        <v>80</v>
      </c>
      <c r="B34" s="136"/>
      <c r="C34" s="155"/>
      <c r="D34" s="155"/>
      <c r="E34" s="156">
        <v>2100000</v>
      </c>
      <c r="F34" s="60">
        <v>2100000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525000</v>
      </c>
      <c r="Y34" s="60">
        <v>-525000</v>
      </c>
      <c r="Z34" s="140">
        <v>-100</v>
      </c>
      <c r="AA34" s="155">
        <v>2100000</v>
      </c>
    </row>
    <row r="35" spans="1:27" ht="13.5">
      <c r="A35" s="138" t="s">
        <v>81</v>
      </c>
      <c r="B35" s="136"/>
      <c r="C35" s="155"/>
      <c r="D35" s="155"/>
      <c r="E35" s="156">
        <v>429000</v>
      </c>
      <c r="F35" s="60">
        <v>429000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107250</v>
      </c>
      <c r="Y35" s="60">
        <v>-107250</v>
      </c>
      <c r="Z35" s="140">
        <v>-100</v>
      </c>
      <c r="AA35" s="155">
        <v>429000</v>
      </c>
    </row>
    <row r="36" spans="1:27" ht="13.5">
      <c r="A36" s="138" t="s">
        <v>82</v>
      </c>
      <c r="B36" s="136"/>
      <c r="C36" s="155"/>
      <c r="D36" s="155"/>
      <c r="E36" s="156">
        <v>707000</v>
      </c>
      <c r="F36" s="60">
        <v>707000</v>
      </c>
      <c r="G36" s="60"/>
      <c r="H36" s="60">
        <v>198900</v>
      </c>
      <c r="I36" s="60"/>
      <c r="J36" s="60">
        <v>198900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198900</v>
      </c>
      <c r="X36" s="60">
        <v>176750</v>
      </c>
      <c r="Y36" s="60">
        <v>22150</v>
      </c>
      <c r="Z36" s="140">
        <v>12.53</v>
      </c>
      <c r="AA36" s="155">
        <v>707000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11934000</v>
      </c>
      <c r="F38" s="100">
        <f t="shared" si="7"/>
        <v>11934000</v>
      </c>
      <c r="G38" s="100">
        <f t="shared" si="7"/>
        <v>134659</v>
      </c>
      <c r="H38" s="100">
        <f t="shared" si="7"/>
        <v>2686324</v>
      </c>
      <c r="I38" s="100">
        <f t="shared" si="7"/>
        <v>1930921</v>
      </c>
      <c r="J38" s="100">
        <f t="shared" si="7"/>
        <v>4751904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4751904</v>
      </c>
      <c r="X38" s="100">
        <f t="shared" si="7"/>
        <v>2983500</v>
      </c>
      <c r="Y38" s="100">
        <f t="shared" si="7"/>
        <v>1768404</v>
      </c>
      <c r="Z38" s="137">
        <f>+IF(X38&lt;&gt;0,+(Y38/X38)*100,0)</f>
        <v>59.27280040221217</v>
      </c>
      <c r="AA38" s="153">
        <f>SUM(AA39:AA41)</f>
        <v>11934000</v>
      </c>
    </row>
    <row r="39" spans="1:27" ht="13.5">
      <c r="A39" s="138" t="s">
        <v>85</v>
      </c>
      <c r="B39" s="136"/>
      <c r="C39" s="155"/>
      <c r="D39" s="155"/>
      <c r="E39" s="156">
        <v>1504000</v>
      </c>
      <c r="F39" s="60">
        <v>1504000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376000</v>
      </c>
      <c r="Y39" s="60">
        <v>-376000</v>
      </c>
      <c r="Z39" s="140">
        <v>-100</v>
      </c>
      <c r="AA39" s="155">
        <v>1504000</v>
      </c>
    </row>
    <row r="40" spans="1:27" ht="13.5">
      <c r="A40" s="138" t="s">
        <v>86</v>
      </c>
      <c r="B40" s="136"/>
      <c r="C40" s="155"/>
      <c r="D40" s="155"/>
      <c r="E40" s="156">
        <v>10430000</v>
      </c>
      <c r="F40" s="60">
        <v>10430000</v>
      </c>
      <c r="G40" s="60">
        <v>134659</v>
      </c>
      <c r="H40" s="60">
        <v>2686324</v>
      </c>
      <c r="I40" s="60">
        <v>1930921</v>
      </c>
      <c r="J40" s="60">
        <v>4751904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4751904</v>
      </c>
      <c r="X40" s="60">
        <v>2607500</v>
      </c>
      <c r="Y40" s="60">
        <v>2144404</v>
      </c>
      <c r="Z40" s="140">
        <v>82.24</v>
      </c>
      <c r="AA40" s="155">
        <v>10430000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113481000</v>
      </c>
      <c r="F42" s="100">
        <f t="shared" si="8"/>
        <v>113481000</v>
      </c>
      <c r="G42" s="100">
        <f t="shared" si="8"/>
        <v>4864528</v>
      </c>
      <c r="H42" s="100">
        <f t="shared" si="8"/>
        <v>5115760</v>
      </c>
      <c r="I42" s="100">
        <f t="shared" si="8"/>
        <v>4630368</v>
      </c>
      <c r="J42" s="100">
        <f t="shared" si="8"/>
        <v>14610656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14610656</v>
      </c>
      <c r="X42" s="100">
        <f t="shared" si="8"/>
        <v>28370250</v>
      </c>
      <c r="Y42" s="100">
        <f t="shared" si="8"/>
        <v>-13759594</v>
      </c>
      <c r="Z42" s="137">
        <f>+IF(X42&lt;&gt;0,+(Y42/X42)*100,0)</f>
        <v>-48.50008018963527</v>
      </c>
      <c r="AA42" s="153">
        <f>SUM(AA43:AA46)</f>
        <v>113481000</v>
      </c>
    </row>
    <row r="43" spans="1:27" ht="13.5">
      <c r="A43" s="138" t="s">
        <v>89</v>
      </c>
      <c r="B43" s="136"/>
      <c r="C43" s="155"/>
      <c r="D43" s="155"/>
      <c r="E43" s="156">
        <v>50583000</v>
      </c>
      <c r="F43" s="60">
        <v>50583000</v>
      </c>
      <c r="G43" s="60">
        <v>3000</v>
      </c>
      <c r="H43" s="60">
        <v>408032</v>
      </c>
      <c r="I43" s="60">
        <v>270053</v>
      </c>
      <c r="J43" s="60">
        <v>681085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681085</v>
      </c>
      <c r="X43" s="60">
        <v>12645750</v>
      </c>
      <c r="Y43" s="60">
        <v>-11964665</v>
      </c>
      <c r="Z43" s="140">
        <v>-94.61</v>
      </c>
      <c r="AA43" s="155">
        <v>50583000</v>
      </c>
    </row>
    <row r="44" spans="1:27" ht="13.5">
      <c r="A44" s="138" t="s">
        <v>90</v>
      </c>
      <c r="B44" s="136"/>
      <c r="C44" s="155"/>
      <c r="D44" s="155"/>
      <c r="E44" s="156">
        <v>41325000</v>
      </c>
      <c r="F44" s="60">
        <v>41325000</v>
      </c>
      <c r="G44" s="60">
        <v>4861528</v>
      </c>
      <c r="H44" s="60">
        <v>4615229</v>
      </c>
      <c r="I44" s="60">
        <v>4360315</v>
      </c>
      <c r="J44" s="60">
        <v>13837072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13837072</v>
      </c>
      <c r="X44" s="60">
        <v>10331250</v>
      </c>
      <c r="Y44" s="60">
        <v>3505822</v>
      </c>
      <c r="Z44" s="140">
        <v>33.93</v>
      </c>
      <c r="AA44" s="155">
        <v>41325000</v>
      </c>
    </row>
    <row r="45" spans="1:27" ht="13.5">
      <c r="A45" s="138" t="s">
        <v>91</v>
      </c>
      <c r="B45" s="136"/>
      <c r="C45" s="157"/>
      <c r="D45" s="157"/>
      <c r="E45" s="158">
        <v>12792000</v>
      </c>
      <c r="F45" s="159">
        <v>12792000</v>
      </c>
      <c r="G45" s="159"/>
      <c r="H45" s="159">
        <v>92499</v>
      </c>
      <c r="I45" s="159"/>
      <c r="J45" s="159">
        <v>92499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92499</v>
      </c>
      <c r="X45" s="159">
        <v>3198000</v>
      </c>
      <c r="Y45" s="159">
        <v>-3105501</v>
      </c>
      <c r="Z45" s="141">
        <v>-97.11</v>
      </c>
      <c r="AA45" s="157">
        <v>12792000</v>
      </c>
    </row>
    <row r="46" spans="1:27" ht="13.5">
      <c r="A46" s="138" t="s">
        <v>92</v>
      </c>
      <c r="B46" s="136"/>
      <c r="C46" s="155"/>
      <c r="D46" s="155"/>
      <c r="E46" s="156">
        <v>8781000</v>
      </c>
      <c r="F46" s="60">
        <v>8781000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2195250</v>
      </c>
      <c r="Y46" s="60">
        <v>-2195250</v>
      </c>
      <c r="Z46" s="140">
        <v>-100</v>
      </c>
      <c r="AA46" s="155">
        <v>8781000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250339464</v>
      </c>
      <c r="F48" s="73">
        <f t="shared" si="9"/>
        <v>250339464</v>
      </c>
      <c r="G48" s="73">
        <f t="shared" si="9"/>
        <v>19400550</v>
      </c>
      <c r="H48" s="73">
        <f t="shared" si="9"/>
        <v>21551133</v>
      </c>
      <c r="I48" s="73">
        <f t="shared" si="9"/>
        <v>20688985</v>
      </c>
      <c r="J48" s="73">
        <f t="shared" si="9"/>
        <v>61640668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61640668</v>
      </c>
      <c r="X48" s="73">
        <f t="shared" si="9"/>
        <v>62584866</v>
      </c>
      <c r="Y48" s="73">
        <f t="shared" si="9"/>
        <v>-944198</v>
      </c>
      <c r="Z48" s="170">
        <f>+IF(X48&lt;&gt;0,+(Y48/X48)*100,0)</f>
        <v>-1.5086682457704712</v>
      </c>
      <c r="AA48" s="168">
        <f>+AA28+AA32+AA38+AA42+AA47</f>
        <v>250339464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-42233437</v>
      </c>
      <c r="F49" s="173">
        <f t="shared" si="10"/>
        <v>-42233437</v>
      </c>
      <c r="G49" s="173">
        <f t="shared" si="10"/>
        <v>41282536</v>
      </c>
      <c r="H49" s="173">
        <f t="shared" si="10"/>
        <v>2026304</v>
      </c>
      <c r="I49" s="173">
        <f t="shared" si="10"/>
        <v>-4841455</v>
      </c>
      <c r="J49" s="173">
        <f t="shared" si="10"/>
        <v>38467385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38467385</v>
      </c>
      <c r="X49" s="173">
        <f>IF(F25=F48,0,X25-X48)</f>
        <v>-10558357</v>
      </c>
      <c r="Y49" s="173">
        <f t="shared" si="10"/>
        <v>49025742</v>
      </c>
      <c r="Z49" s="174">
        <f>+IF(X49&lt;&gt;0,+(Y49/X49)*100,0)</f>
        <v>-464.3311644037041</v>
      </c>
      <c r="AA49" s="171">
        <f>+AA25-AA48</f>
        <v>-42233437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16535000</v>
      </c>
      <c r="F5" s="60">
        <v>16535000</v>
      </c>
      <c r="G5" s="60">
        <v>423002</v>
      </c>
      <c r="H5" s="60">
        <v>526149</v>
      </c>
      <c r="I5" s="60">
        <v>760255</v>
      </c>
      <c r="J5" s="60">
        <v>1709406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1709406</v>
      </c>
      <c r="X5" s="60">
        <v>4133750</v>
      </c>
      <c r="Y5" s="60">
        <v>-2424344</v>
      </c>
      <c r="Z5" s="140">
        <v>-58.65</v>
      </c>
      <c r="AA5" s="155">
        <v>16535000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50583415</v>
      </c>
      <c r="F7" s="60">
        <v>50583415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12645854</v>
      </c>
      <c r="Y7" s="60">
        <v>-12645854</v>
      </c>
      <c r="Z7" s="140">
        <v>-100</v>
      </c>
      <c r="AA7" s="155">
        <v>50583415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14959002</v>
      </c>
      <c r="F8" s="60">
        <v>14959002</v>
      </c>
      <c r="G8" s="60">
        <v>221426</v>
      </c>
      <c r="H8" s="60">
        <v>536446</v>
      </c>
      <c r="I8" s="60">
        <v>314096</v>
      </c>
      <c r="J8" s="60">
        <v>1071968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1071968</v>
      </c>
      <c r="X8" s="60">
        <v>3739751</v>
      </c>
      <c r="Y8" s="60">
        <v>-2667783</v>
      </c>
      <c r="Z8" s="140">
        <v>-71.34</v>
      </c>
      <c r="AA8" s="155">
        <v>14959002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10014112</v>
      </c>
      <c r="F9" s="60">
        <v>10014112</v>
      </c>
      <c r="G9" s="60">
        <v>247543</v>
      </c>
      <c r="H9" s="60">
        <v>327449</v>
      </c>
      <c r="I9" s="60">
        <v>231290</v>
      </c>
      <c r="J9" s="60">
        <v>806282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806282</v>
      </c>
      <c r="X9" s="60">
        <v>2503528</v>
      </c>
      <c r="Y9" s="60">
        <v>-1697246</v>
      </c>
      <c r="Z9" s="140">
        <v>-67.79</v>
      </c>
      <c r="AA9" s="155">
        <v>10014112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7282278</v>
      </c>
      <c r="F10" s="54">
        <v>7282278</v>
      </c>
      <c r="G10" s="54">
        <v>188647</v>
      </c>
      <c r="H10" s="54">
        <v>238052</v>
      </c>
      <c r="I10" s="54">
        <v>186698</v>
      </c>
      <c r="J10" s="54">
        <v>613397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613397</v>
      </c>
      <c r="X10" s="54">
        <v>1820570</v>
      </c>
      <c r="Y10" s="54">
        <v>-1207173</v>
      </c>
      <c r="Z10" s="184">
        <v>-66.31</v>
      </c>
      <c r="AA10" s="130">
        <v>7282278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92086000</v>
      </c>
      <c r="F19" s="60">
        <v>92086000</v>
      </c>
      <c r="G19" s="60">
        <v>34778000</v>
      </c>
      <c r="H19" s="60">
        <v>890000</v>
      </c>
      <c r="I19" s="60">
        <v>0</v>
      </c>
      <c r="J19" s="60">
        <v>35668000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35668000</v>
      </c>
      <c r="X19" s="60">
        <v>23021500</v>
      </c>
      <c r="Y19" s="60">
        <v>12646500</v>
      </c>
      <c r="Z19" s="140">
        <v>54.93</v>
      </c>
      <c r="AA19" s="155">
        <v>92086000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16646220</v>
      </c>
      <c r="F20" s="54">
        <v>16646220</v>
      </c>
      <c r="G20" s="54">
        <v>10552026</v>
      </c>
      <c r="H20" s="54">
        <v>14944247</v>
      </c>
      <c r="I20" s="54">
        <v>10192571</v>
      </c>
      <c r="J20" s="54">
        <v>35688844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35688844</v>
      </c>
      <c r="X20" s="54">
        <v>4161555</v>
      </c>
      <c r="Y20" s="54">
        <v>31527289</v>
      </c>
      <c r="Z20" s="184">
        <v>757.58</v>
      </c>
      <c r="AA20" s="130">
        <v>16646220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208106027</v>
      </c>
      <c r="F22" s="190">
        <f t="shared" si="0"/>
        <v>208106027</v>
      </c>
      <c r="G22" s="190">
        <f t="shared" si="0"/>
        <v>46410644</v>
      </c>
      <c r="H22" s="190">
        <f t="shared" si="0"/>
        <v>17462343</v>
      </c>
      <c r="I22" s="190">
        <f t="shared" si="0"/>
        <v>11684910</v>
      </c>
      <c r="J22" s="190">
        <f t="shared" si="0"/>
        <v>75557897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75557897</v>
      </c>
      <c r="X22" s="190">
        <f t="shared" si="0"/>
        <v>52026508</v>
      </c>
      <c r="Y22" s="190">
        <f t="shared" si="0"/>
        <v>23531389</v>
      </c>
      <c r="Z22" s="191">
        <f>+IF(X22&lt;&gt;0,+(Y22/X22)*100,0)</f>
        <v>45.22961448806059</v>
      </c>
      <c r="AA22" s="188">
        <f>SUM(AA5:AA21)</f>
        <v>208106027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76214325</v>
      </c>
      <c r="F25" s="60">
        <v>76214325</v>
      </c>
      <c r="G25" s="60">
        <v>6637505</v>
      </c>
      <c r="H25" s="60">
        <v>6175612</v>
      </c>
      <c r="I25" s="60">
        <v>6559826</v>
      </c>
      <c r="J25" s="60">
        <v>19372943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19372943</v>
      </c>
      <c r="X25" s="60">
        <v>19053581</v>
      </c>
      <c r="Y25" s="60">
        <v>319362</v>
      </c>
      <c r="Z25" s="140">
        <v>1.68</v>
      </c>
      <c r="AA25" s="155">
        <v>76214325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4320400</v>
      </c>
      <c r="F26" s="60">
        <v>4320400</v>
      </c>
      <c r="G26" s="60">
        <v>336700</v>
      </c>
      <c r="H26" s="60">
        <v>336700</v>
      </c>
      <c r="I26" s="60">
        <v>336700</v>
      </c>
      <c r="J26" s="60">
        <v>1010100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1010100</v>
      </c>
      <c r="X26" s="60">
        <v>1080100</v>
      </c>
      <c r="Y26" s="60">
        <v>-70000</v>
      </c>
      <c r="Z26" s="140">
        <v>-6.48</v>
      </c>
      <c r="AA26" s="155">
        <v>4320400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3519351</v>
      </c>
      <c r="H27" s="60">
        <v>3519351</v>
      </c>
      <c r="I27" s="60">
        <v>3519351</v>
      </c>
      <c r="J27" s="60">
        <v>10558053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10558053</v>
      </c>
      <c r="X27" s="60">
        <v>0</v>
      </c>
      <c r="Y27" s="60">
        <v>10558053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42232210</v>
      </c>
      <c r="F28" s="60">
        <v>42232210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10558053</v>
      </c>
      <c r="Y28" s="60">
        <v>-10558053</v>
      </c>
      <c r="Z28" s="140">
        <v>-100</v>
      </c>
      <c r="AA28" s="155">
        <v>42232210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52826000</v>
      </c>
      <c r="F30" s="60">
        <v>52826000</v>
      </c>
      <c r="G30" s="60">
        <v>1216207</v>
      </c>
      <c r="H30" s="60">
        <v>408032</v>
      </c>
      <c r="I30" s="60">
        <v>2270053</v>
      </c>
      <c r="J30" s="60">
        <v>3894292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3894292</v>
      </c>
      <c r="X30" s="60">
        <v>13206500</v>
      </c>
      <c r="Y30" s="60">
        <v>-9312208</v>
      </c>
      <c r="Z30" s="140">
        <v>-70.51</v>
      </c>
      <c r="AA30" s="155">
        <v>52826000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3556802</v>
      </c>
      <c r="H31" s="60">
        <v>4219431</v>
      </c>
      <c r="I31" s="60">
        <v>0</v>
      </c>
      <c r="J31" s="60">
        <v>7776233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7776233</v>
      </c>
      <c r="X31" s="60">
        <v>0</v>
      </c>
      <c r="Y31" s="60">
        <v>7776233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2986011</v>
      </c>
      <c r="I33" s="60">
        <v>4049037</v>
      </c>
      <c r="J33" s="60">
        <v>7035048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7035048</v>
      </c>
      <c r="X33" s="60">
        <v>0</v>
      </c>
      <c r="Y33" s="60">
        <v>7035048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74746529</v>
      </c>
      <c r="F34" s="60">
        <v>74746529</v>
      </c>
      <c r="G34" s="60">
        <v>4133985</v>
      </c>
      <c r="H34" s="60">
        <v>3905996</v>
      </c>
      <c r="I34" s="60">
        <v>3954018</v>
      </c>
      <c r="J34" s="60">
        <v>11993999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11993999</v>
      </c>
      <c r="X34" s="60">
        <v>18686632</v>
      </c>
      <c r="Y34" s="60">
        <v>-6692633</v>
      </c>
      <c r="Z34" s="140">
        <v>-35.82</v>
      </c>
      <c r="AA34" s="155">
        <v>74746529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250339464</v>
      </c>
      <c r="F36" s="190">
        <f t="shared" si="1"/>
        <v>250339464</v>
      </c>
      <c r="G36" s="190">
        <f t="shared" si="1"/>
        <v>19400550</v>
      </c>
      <c r="H36" s="190">
        <f t="shared" si="1"/>
        <v>21551133</v>
      </c>
      <c r="I36" s="190">
        <f t="shared" si="1"/>
        <v>20688985</v>
      </c>
      <c r="J36" s="190">
        <f t="shared" si="1"/>
        <v>61640668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61640668</v>
      </c>
      <c r="X36" s="190">
        <f t="shared" si="1"/>
        <v>62584866</v>
      </c>
      <c r="Y36" s="190">
        <f t="shared" si="1"/>
        <v>-944198</v>
      </c>
      <c r="Z36" s="191">
        <f>+IF(X36&lt;&gt;0,+(Y36/X36)*100,0)</f>
        <v>-1.5086682457704712</v>
      </c>
      <c r="AA36" s="188">
        <f>SUM(AA25:AA35)</f>
        <v>250339464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-42233437</v>
      </c>
      <c r="F38" s="106">
        <f t="shared" si="2"/>
        <v>-42233437</v>
      </c>
      <c r="G38" s="106">
        <f t="shared" si="2"/>
        <v>27010094</v>
      </c>
      <c r="H38" s="106">
        <f t="shared" si="2"/>
        <v>-4088790</v>
      </c>
      <c r="I38" s="106">
        <f t="shared" si="2"/>
        <v>-9004075</v>
      </c>
      <c r="J38" s="106">
        <f t="shared" si="2"/>
        <v>13917229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13917229</v>
      </c>
      <c r="X38" s="106">
        <f>IF(F22=F36,0,X22-X36)</f>
        <v>-10558358</v>
      </c>
      <c r="Y38" s="106">
        <f t="shared" si="2"/>
        <v>24475587</v>
      </c>
      <c r="Z38" s="201">
        <f>+IF(X38&lt;&gt;0,+(Y38/X38)*100,0)</f>
        <v>-231.8124371232724</v>
      </c>
      <c r="AA38" s="199">
        <f>+AA22-AA36</f>
        <v>-42233437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14272442</v>
      </c>
      <c r="H39" s="60">
        <v>6115094</v>
      </c>
      <c r="I39" s="60">
        <v>4162620</v>
      </c>
      <c r="J39" s="60">
        <v>24550156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24550156</v>
      </c>
      <c r="X39" s="60">
        <v>0</v>
      </c>
      <c r="Y39" s="60">
        <v>24550156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-42233437</v>
      </c>
      <c r="F42" s="88">
        <f t="shared" si="3"/>
        <v>-42233437</v>
      </c>
      <c r="G42" s="88">
        <f t="shared" si="3"/>
        <v>41282536</v>
      </c>
      <c r="H42" s="88">
        <f t="shared" si="3"/>
        <v>2026304</v>
      </c>
      <c r="I42" s="88">
        <f t="shared" si="3"/>
        <v>-4841455</v>
      </c>
      <c r="J42" s="88">
        <f t="shared" si="3"/>
        <v>38467385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38467385</v>
      </c>
      <c r="X42" s="88">
        <f t="shared" si="3"/>
        <v>-10558358</v>
      </c>
      <c r="Y42" s="88">
        <f t="shared" si="3"/>
        <v>49025743</v>
      </c>
      <c r="Z42" s="208">
        <f>+IF(X42&lt;&gt;0,+(Y42/X42)*100,0)</f>
        <v>-464.33112989728136</v>
      </c>
      <c r="AA42" s="206">
        <f>SUM(AA38:AA41)</f>
        <v>-42233437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-42233437</v>
      </c>
      <c r="F44" s="77">
        <f t="shared" si="4"/>
        <v>-42233437</v>
      </c>
      <c r="G44" s="77">
        <f t="shared" si="4"/>
        <v>41282536</v>
      </c>
      <c r="H44" s="77">
        <f t="shared" si="4"/>
        <v>2026304</v>
      </c>
      <c r="I44" s="77">
        <f t="shared" si="4"/>
        <v>-4841455</v>
      </c>
      <c r="J44" s="77">
        <f t="shared" si="4"/>
        <v>38467385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38467385</v>
      </c>
      <c r="X44" s="77">
        <f t="shared" si="4"/>
        <v>-10558358</v>
      </c>
      <c r="Y44" s="77">
        <f t="shared" si="4"/>
        <v>49025743</v>
      </c>
      <c r="Z44" s="212">
        <f>+IF(X44&lt;&gt;0,+(Y44/X44)*100,0)</f>
        <v>-464.33112989728136</v>
      </c>
      <c r="AA44" s="210">
        <f>+AA42-AA43</f>
        <v>-42233437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-42233437</v>
      </c>
      <c r="F46" s="88">
        <f t="shared" si="5"/>
        <v>-42233437</v>
      </c>
      <c r="G46" s="88">
        <f t="shared" si="5"/>
        <v>41282536</v>
      </c>
      <c r="H46" s="88">
        <f t="shared" si="5"/>
        <v>2026304</v>
      </c>
      <c r="I46" s="88">
        <f t="shared" si="5"/>
        <v>-4841455</v>
      </c>
      <c r="J46" s="88">
        <f t="shared" si="5"/>
        <v>38467385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38467385</v>
      </c>
      <c r="X46" s="88">
        <f t="shared" si="5"/>
        <v>-10558358</v>
      </c>
      <c r="Y46" s="88">
        <f t="shared" si="5"/>
        <v>49025743</v>
      </c>
      <c r="Z46" s="208">
        <f>+IF(X46&lt;&gt;0,+(Y46/X46)*100,0)</f>
        <v>-464.33112989728136</v>
      </c>
      <c r="AA46" s="206">
        <f>SUM(AA44:AA45)</f>
        <v>-42233437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-42233437</v>
      </c>
      <c r="F48" s="219">
        <f t="shared" si="6"/>
        <v>-42233437</v>
      </c>
      <c r="G48" s="219">
        <f t="shared" si="6"/>
        <v>41282536</v>
      </c>
      <c r="H48" s="220">
        <f t="shared" si="6"/>
        <v>2026304</v>
      </c>
      <c r="I48" s="220">
        <f t="shared" si="6"/>
        <v>-4841455</v>
      </c>
      <c r="J48" s="220">
        <f t="shared" si="6"/>
        <v>38467385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38467385</v>
      </c>
      <c r="X48" s="220">
        <f t="shared" si="6"/>
        <v>-10558358</v>
      </c>
      <c r="Y48" s="220">
        <f t="shared" si="6"/>
        <v>49025743</v>
      </c>
      <c r="Z48" s="221">
        <f>+IF(X48&lt;&gt;0,+(Y48/X48)*100,0)</f>
        <v>-464.33112989728136</v>
      </c>
      <c r="AA48" s="222">
        <f>SUM(AA46:AA47)</f>
        <v>-42233437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950000</v>
      </c>
      <c r="F5" s="100">
        <f t="shared" si="0"/>
        <v>950000</v>
      </c>
      <c r="G5" s="100">
        <f t="shared" si="0"/>
        <v>83718</v>
      </c>
      <c r="H5" s="100">
        <f t="shared" si="0"/>
        <v>284808</v>
      </c>
      <c r="I5" s="100">
        <f t="shared" si="0"/>
        <v>58806</v>
      </c>
      <c r="J5" s="100">
        <f t="shared" si="0"/>
        <v>427332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427332</v>
      </c>
      <c r="X5" s="100">
        <f t="shared" si="0"/>
        <v>237500</v>
      </c>
      <c r="Y5" s="100">
        <f t="shared" si="0"/>
        <v>189832</v>
      </c>
      <c r="Z5" s="137">
        <f>+IF(X5&lt;&gt;0,+(Y5/X5)*100,0)</f>
        <v>79.92926315789474</v>
      </c>
      <c r="AA5" s="153">
        <f>SUM(AA6:AA8)</f>
        <v>950000</v>
      </c>
    </row>
    <row r="6" spans="1:27" ht="13.5">
      <c r="A6" s="138" t="s">
        <v>75</v>
      </c>
      <c r="B6" s="136"/>
      <c r="C6" s="155"/>
      <c r="D6" s="155"/>
      <c r="E6" s="156">
        <v>350000</v>
      </c>
      <c r="F6" s="60">
        <v>350000</v>
      </c>
      <c r="G6" s="60"/>
      <c r="H6" s="60">
        <v>38571</v>
      </c>
      <c r="I6" s="60">
        <v>58806</v>
      </c>
      <c r="J6" s="60">
        <v>97377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97377</v>
      </c>
      <c r="X6" s="60">
        <v>87500</v>
      </c>
      <c r="Y6" s="60">
        <v>9877</v>
      </c>
      <c r="Z6" s="140">
        <v>11.29</v>
      </c>
      <c r="AA6" s="62">
        <v>350000</v>
      </c>
    </row>
    <row r="7" spans="1:27" ht="13.5">
      <c r="A7" s="138" t="s">
        <v>76</v>
      </c>
      <c r="B7" s="136"/>
      <c r="C7" s="157"/>
      <c r="D7" s="157"/>
      <c r="E7" s="158">
        <v>600000</v>
      </c>
      <c r="F7" s="159">
        <v>600000</v>
      </c>
      <c r="G7" s="159">
        <v>83718</v>
      </c>
      <c r="H7" s="159">
        <v>246237</v>
      </c>
      <c r="I7" s="159"/>
      <c r="J7" s="159">
        <v>329955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329955</v>
      </c>
      <c r="X7" s="159">
        <v>150000</v>
      </c>
      <c r="Y7" s="159">
        <v>179955</v>
      </c>
      <c r="Z7" s="141">
        <v>119.97</v>
      </c>
      <c r="AA7" s="225">
        <v>600000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4765000</v>
      </c>
      <c r="F9" s="100">
        <f t="shared" si="1"/>
        <v>4765000</v>
      </c>
      <c r="G9" s="100">
        <f t="shared" si="1"/>
        <v>0</v>
      </c>
      <c r="H9" s="100">
        <f t="shared" si="1"/>
        <v>198900</v>
      </c>
      <c r="I9" s="100">
        <f t="shared" si="1"/>
        <v>0</v>
      </c>
      <c r="J9" s="100">
        <f t="shared" si="1"/>
        <v>198900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198900</v>
      </c>
      <c r="X9" s="100">
        <f t="shared" si="1"/>
        <v>1191250</v>
      </c>
      <c r="Y9" s="100">
        <f t="shared" si="1"/>
        <v>-992350</v>
      </c>
      <c r="Z9" s="137">
        <f>+IF(X9&lt;&gt;0,+(Y9/X9)*100,0)</f>
        <v>-83.30325288562435</v>
      </c>
      <c r="AA9" s="102">
        <f>SUM(AA10:AA14)</f>
        <v>4765000</v>
      </c>
    </row>
    <row r="10" spans="1:27" ht="13.5">
      <c r="A10" s="138" t="s">
        <v>79</v>
      </c>
      <c r="B10" s="136"/>
      <c r="C10" s="155"/>
      <c r="D10" s="155"/>
      <c r="E10" s="156">
        <v>1040000</v>
      </c>
      <c r="F10" s="60">
        <v>1040000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260000</v>
      </c>
      <c r="Y10" s="60">
        <v>-260000</v>
      </c>
      <c r="Z10" s="140">
        <v>-100</v>
      </c>
      <c r="AA10" s="62">
        <v>1040000</v>
      </c>
    </row>
    <row r="11" spans="1:27" ht="13.5">
      <c r="A11" s="138" t="s">
        <v>80</v>
      </c>
      <c r="B11" s="136"/>
      <c r="C11" s="155"/>
      <c r="D11" s="155"/>
      <c r="E11" s="156">
        <v>3725000</v>
      </c>
      <c r="F11" s="60">
        <v>3725000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931250</v>
      </c>
      <c r="Y11" s="60">
        <v>-931250</v>
      </c>
      <c r="Z11" s="140">
        <v>-100</v>
      </c>
      <c r="AA11" s="62">
        <v>3725000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>
        <v>198900</v>
      </c>
      <c r="I13" s="60"/>
      <c r="J13" s="60">
        <v>198900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198900</v>
      </c>
      <c r="X13" s="60"/>
      <c r="Y13" s="60">
        <v>198900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11231000</v>
      </c>
      <c r="F15" s="100">
        <f t="shared" si="2"/>
        <v>11231000</v>
      </c>
      <c r="G15" s="100">
        <f t="shared" si="2"/>
        <v>104659</v>
      </c>
      <c r="H15" s="100">
        <f t="shared" si="2"/>
        <v>2448375</v>
      </c>
      <c r="I15" s="100">
        <f t="shared" si="2"/>
        <v>1629913</v>
      </c>
      <c r="J15" s="100">
        <f t="shared" si="2"/>
        <v>4182947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4182947</v>
      </c>
      <c r="X15" s="100">
        <f t="shared" si="2"/>
        <v>2807750</v>
      </c>
      <c r="Y15" s="100">
        <f t="shared" si="2"/>
        <v>1375197</v>
      </c>
      <c r="Z15" s="137">
        <f>+IF(X15&lt;&gt;0,+(Y15/X15)*100,0)</f>
        <v>48.97861276823079</v>
      </c>
      <c r="AA15" s="102">
        <f>SUM(AA16:AA18)</f>
        <v>11231000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11231000</v>
      </c>
      <c r="F17" s="60">
        <v>11231000</v>
      </c>
      <c r="G17" s="60">
        <v>104659</v>
      </c>
      <c r="H17" s="60">
        <v>2448375</v>
      </c>
      <c r="I17" s="60">
        <v>1629913</v>
      </c>
      <c r="J17" s="60">
        <v>4182947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4182947</v>
      </c>
      <c r="X17" s="60">
        <v>2807750</v>
      </c>
      <c r="Y17" s="60">
        <v>1375197</v>
      </c>
      <c r="Z17" s="140">
        <v>48.98</v>
      </c>
      <c r="AA17" s="62">
        <v>11231000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34325000</v>
      </c>
      <c r="F19" s="100">
        <f t="shared" si="3"/>
        <v>34325000</v>
      </c>
      <c r="G19" s="100">
        <f t="shared" si="3"/>
        <v>3452144</v>
      </c>
      <c r="H19" s="100">
        <f t="shared" si="3"/>
        <v>4311930</v>
      </c>
      <c r="I19" s="100">
        <f t="shared" si="3"/>
        <v>2360315</v>
      </c>
      <c r="J19" s="100">
        <f t="shared" si="3"/>
        <v>10124389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10124389</v>
      </c>
      <c r="X19" s="100">
        <f t="shared" si="3"/>
        <v>8581250</v>
      </c>
      <c r="Y19" s="100">
        <f t="shared" si="3"/>
        <v>1543139</v>
      </c>
      <c r="Z19" s="137">
        <f>+IF(X19&lt;&gt;0,+(Y19/X19)*100,0)</f>
        <v>17.98268317552804</v>
      </c>
      <c r="AA19" s="102">
        <f>SUM(AA20:AA23)</f>
        <v>34325000</v>
      </c>
    </row>
    <row r="20" spans="1:27" ht="13.5">
      <c r="A20" s="138" t="s">
        <v>89</v>
      </c>
      <c r="B20" s="136"/>
      <c r="C20" s="155"/>
      <c r="D20" s="155"/>
      <c r="E20" s="156">
        <v>1050000</v>
      </c>
      <c r="F20" s="60">
        <v>1050000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262500</v>
      </c>
      <c r="Y20" s="60">
        <v>-262500</v>
      </c>
      <c r="Z20" s="140">
        <v>-100</v>
      </c>
      <c r="AA20" s="62">
        <v>1050000</v>
      </c>
    </row>
    <row r="21" spans="1:27" ht="13.5">
      <c r="A21" s="138" t="s">
        <v>90</v>
      </c>
      <c r="B21" s="136"/>
      <c r="C21" s="155"/>
      <c r="D21" s="155"/>
      <c r="E21" s="156">
        <v>24900000</v>
      </c>
      <c r="F21" s="60">
        <v>24900000</v>
      </c>
      <c r="G21" s="60">
        <v>3452144</v>
      </c>
      <c r="H21" s="60">
        <v>4219431</v>
      </c>
      <c r="I21" s="60">
        <v>2360315</v>
      </c>
      <c r="J21" s="60">
        <v>10031890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10031890</v>
      </c>
      <c r="X21" s="60">
        <v>6225000</v>
      </c>
      <c r="Y21" s="60">
        <v>3806890</v>
      </c>
      <c r="Z21" s="140">
        <v>61.15</v>
      </c>
      <c r="AA21" s="62">
        <v>24900000</v>
      </c>
    </row>
    <row r="22" spans="1:27" ht="13.5">
      <c r="A22" s="138" t="s">
        <v>91</v>
      </c>
      <c r="B22" s="136"/>
      <c r="C22" s="157"/>
      <c r="D22" s="157"/>
      <c r="E22" s="158">
        <v>8375000</v>
      </c>
      <c r="F22" s="159">
        <v>8375000</v>
      </c>
      <c r="G22" s="159"/>
      <c r="H22" s="159">
        <v>92499</v>
      </c>
      <c r="I22" s="159"/>
      <c r="J22" s="159">
        <v>92499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92499</v>
      </c>
      <c r="X22" s="159">
        <v>2093750</v>
      </c>
      <c r="Y22" s="159">
        <v>-2001251</v>
      </c>
      <c r="Z22" s="141">
        <v>-95.58</v>
      </c>
      <c r="AA22" s="225">
        <v>8375000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51271000</v>
      </c>
      <c r="F25" s="219">
        <f t="shared" si="4"/>
        <v>51271000</v>
      </c>
      <c r="G25" s="219">
        <f t="shared" si="4"/>
        <v>3640521</v>
      </c>
      <c r="H25" s="219">
        <f t="shared" si="4"/>
        <v>7244013</v>
      </c>
      <c r="I25" s="219">
        <f t="shared" si="4"/>
        <v>4049034</v>
      </c>
      <c r="J25" s="219">
        <f t="shared" si="4"/>
        <v>14933568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14933568</v>
      </c>
      <c r="X25" s="219">
        <f t="shared" si="4"/>
        <v>12817750</v>
      </c>
      <c r="Y25" s="219">
        <f t="shared" si="4"/>
        <v>2115818</v>
      </c>
      <c r="Z25" s="231">
        <f>+IF(X25&lt;&gt;0,+(Y25/X25)*100,0)</f>
        <v>16.50693764506251</v>
      </c>
      <c r="AA25" s="232">
        <f>+AA5+AA9+AA15+AA19+AA24</f>
        <v>51271000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48281000</v>
      </c>
      <c r="F28" s="60">
        <v>48281000</v>
      </c>
      <c r="G28" s="60">
        <v>3556803</v>
      </c>
      <c r="H28" s="60">
        <v>7244013</v>
      </c>
      <c r="I28" s="60">
        <v>4049034</v>
      </c>
      <c r="J28" s="60">
        <v>14849850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14849850</v>
      </c>
      <c r="X28" s="60">
        <v>12070250</v>
      </c>
      <c r="Y28" s="60">
        <v>2779600</v>
      </c>
      <c r="Z28" s="140">
        <v>23.03</v>
      </c>
      <c r="AA28" s="155">
        <v>48281000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48281000</v>
      </c>
      <c r="F32" s="77">
        <f t="shared" si="5"/>
        <v>48281000</v>
      </c>
      <c r="G32" s="77">
        <f t="shared" si="5"/>
        <v>3556803</v>
      </c>
      <c r="H32" s="77">
        <f t="shared" si="5"/>
        <v>7244013</v>
      </c>
      <c r="I32" s="77">
        <f t="shared" si="5"/>
        <v>4049034</v>
      </c>
      <c r="J32" s="77">
        <f t="shared" si="5"/>
        <v>14849850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14849850</v>
      </c>
      <c r="X32" s="77">
        <f t="shared" si="5"/>
        <v>12070250</v>
      </c>
      <c r="Y32" s="77">
        <f t="shared" si="5"/>
        <v>2779600</v>
      </c>
      <c r="Z32" s="212">
        <f>+IF(X32&lt;&gt;0,+(Y32/X32)*100,0)</f>
        <v>23.028520536028665</v>
      </c>
      <c r="AA32" s="79">
        <f>SUM(AA28:AA31)</f>
        <v>48281000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83718</v>
      </c>
      <c r="H33" s="60"/>
      <c r="I33" s="60"/>
      <c r="J33" s="60">
        <v>83718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83718</v>
      </c>
      <c r="X33" s="60"/>
      <c r="Y33" s="60">
        <v>83718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2990000</v>
      </c>
      <c r="F35" s="60">
        <v>2990000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747500</v>
      </c>
      <c r="Y35" s="60">
        <v>-747500</v>
      </c>
      <c r="Z35" s="140">
        <v>-100</v>
      </c>
      <c r="AA35" s="62">
        <v>2990000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51271000</v>
      </c>
      <c r="F36" s="220">
        <f t="shared" si="6"/>
        <v>51271000</v>
      </c>
      <c r="G36" s="220">
        <f t="shared" si="6"/>
        <v>3640521</v>
      </c>
      <c r="H36" s="220">
        <f t="shared" si="6"/>
        <v>7244013</v>
      </c>
      <c r="I36" s="220">
        <f t="shared" si="6"/>
        <v>4049034</v>
      </c>
      <c r="J36" s="220">
        <f t="shared" si="6"/>
        <v>14933568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14933568</v>
      </c>
      <c r="X36" s="220">
        <f t="shared" si="6"/>
        <v>12817750</v>
      </c>
      <c r="Y36" s="220">
        <f t="shared" si="6"/>
        <v>2115818</v>
      </c>
      <c r="Z36" s="221">
        <f>+IF(X36&lt;&gt;0,+(Y36/X36)*100,0)</f>
        <v>16.50693764506251</v>
      </c>
      <c r="AA36" s="239">
        <f>SUM(AA32:AA35)</f>
        <v>51271000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3791620</v>
      </c>
      <c r="F6" s="60">
        <v>3791620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947905</v>
      </c>
      <c r="Y6" s="60">
        <v>-947905</v>
      </c>
      <c r="Z6" s="140">
        <v>-100</v>
      </c>
      <c r="AA6" s="62">
        <v>3791620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520746</v>
      </c>
      <c r="F8" s="60">
        <v>520746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130187</v>
      </c>
      <c r="Y8" s="60">
        <v>-130187</v>
      </c>
      <c r="Z8" s="140">
        <v>-100</v>
      </c>
      <c r="AA8" s="62">
        <v>520746</v>
      </c>
    </row>
    <row r="9" spans="1:27" ht="13.5">
      <c r="A9" s="249" t="s">
        <v>146</v>
      </c>
      <c r="B9" s="182"/>
      <c r="C9" s="155"/>
      <c r="D9" s="155"/>
      <c r="E9" s="59">
        <v>2722080</v>
      </c>
      <c r="F9" s="60">
        <v>2722080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680520</v>
      </c>
      <c r="Y9" s="60">
        <v>-680520</v>
      </c>
      <c r="Z9" s="140">
        <v>-100</v>
      </c>
      <c r="AA9" s="62">
        <v>2722080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1484000</v>
      </c>
      <c r="F11" s="60">
        <v>1484000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371000</v>
      </c>
      <c r="Y11" s="60">
        <v>-371000</v>
      </c>
      <c r="Z11" s="140">
        <v>-100</v>
      </c>
      <c r="AA11" s="62">
        <v>1484000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8518446</v>
      </c>
      <c r="F12" s="73">
        <f t="shared" si="0"/>
        <v>8518446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2129612</v>
      </c>
      <c r="Y12" s="73">
        <f t="shared" si="0"/>
        <v>-2129612</v>
      </c>
      <c r="Z12" s="170">
        <f>+IF(X12&lt;&gt;0,+(Y12/X12)*100,0)</f>
        <v>-100</v>
      </c>
      <c r="AA12" s="74">
        <f>SUM(AA6:AA11)</f>
        <v>8518446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744742382</v>
      </c>
      <c r="F19" s="60">
        <v>744742382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186185596</v>
      </c>
      <c r="Y19" s="60">
        <v>-186185596</v>
      </c>
      <c r="Z19" s="140">
        <v>-100</v>
      </c>
      <c r="AA19" s="62">
        <v>744742382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744742382</v>
      </c>
      <c r="F24" s="77">
        <f t="shared" si="1"/>
        <v>744742382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186185596</v>
      </c>
      <c r="Y24" s="77">
        <f t="shared" si="1"/>
        <v>-186185596</v>
      </c>
      <c r="Z24" s="212">
        <f>+IF(X24&lt;&gt;0,+(Y24/X24)*100,0)</f>
        <v>-100</v>
      </c>
      <c r="AA24" s="79">
        <f>SUM(AA15:AA23)</f>
        <v>744742382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753260828</v>
      </c>
      <c r="F25" s="73">
        <f t="shared" si="2"/>
        <v>753260828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188315208</v>
      </c>
      <c r="Y25" s="73">
        <f t="shared" si="2"/>
        <v>-188315208</v>
      </c>
      <c r="Z25" s="170">
        <f>+IF(X25&lt;&gt;0,+(Y25/X25)*100,0)</f>
        <v>-100</v>
      </c>
      <c r="AA25" s="74">
        <f>+AA12+AA24</f>
        <v>753260828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948700</v>
      </c>
      <c r="F31" s="60">
        <v>948700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237175</v>
      </c>
      <c r="Y31" s="60">
        <v>-237175</v>
      </c>
      <c r="Z31" s="140">
        <v>-100</v>
      </c>
      <c r="AA31" s="62">
        <v>948700</v>
      </c>
    </row>
    <row r="32" spans="1:27" ht="13.5">
      <c r="A32" s="249" t="s">
        <v>164</v>
      </c>
      <c r="B32" s="182"/>
      <c r="C32" s="155"/>
      <c r="D32" s="155"/>
      <c r="E32" s="59">
        <v>104193683</v>
      </c>
      <c r="F32" s="60">
        <v>104193683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26048421</v>
      </c>
      <c r="Y32" s="60">
        <v>-26048421</v>
      </c>
      <c r="Z32" s="140">
        <v>-100</v>
      </c>
      <c r="AA32" s="62">
        <v>104193683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105142383</v>
      </c>
      <c r="F34" s="73">
        <f t="shared" si="3"/>
        <v>105142383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26285596</v>
      </c>
      <c r="Y34" s="73">
        <f t="shared" si="3"/>
        <v>-26285596</v>
      </c>
      <c r="Z34" s="170">
        <f>+IF(X34&lt;&gt;0,+(Y34/X34)*100,0)</f>
        <v>-100</v>
      </c>
      <c r="AA34" s="74">
        <f>SUM(AA29:AA33)</f>
        <v>105142383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2729710</v>
      </c>
      <c r="F37" s="60">
        <v>2729710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682428</v>
      </c>
      <c r="Y37" s="60">
        <v>-682428</v>
      </c>
      <c r="Z37" s="140">
        <v>-100</v>
      </c>
      <c r="AA37" s="62">
        <v>2729710</v>
      </c>
    </row>
    <row r="38" spans="1:27" ht="13.5">
      <c r="A38" s="249" t="s">
        <v>165</v>
      </c>
      <c r="B38" s="182"/>
      <c r="C38" s="155"/>
      <c r="D38" s="155"/>
      <c r="E38" s="59">
        <v>41944969</v>
      </c>
      <c r="F38" s="60">
        <v>41944969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10486242</v>
      </c>
      <c r="Y38" s="60">
        <v>-10486242</v>
      </c>
      <c r="Z38" s="140">
        <v>-100</v>
      </c>
      <c r="AA38" s="62">
        <v>41944969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44674679</v>
      </c>
      <c r="F39" s="77">
        <f t="shared" si="4"/>
        <v>44674679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11168670</v>
      </c>
      <c r="Y39" s="77">
        <f t="shared" si="4"/>
        <v>-11168670</v>
      </c>
      <c r="Z39" s="212">
        <f>+IF(X39&lt;&gt;0,+(Y39/X39)*100,0)</f>
        <v>-100</v>
      </c>
      <c r="AA39" s="79">
        <f>SUM(AA37:AA38)</f>
        <v>44674679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149817062</v>
      </c>
      <c r="F40" s="73">
        <f t="shared" si="5"/>
        <v>149817062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37454266</v>
      </c>
      <c r="Y40" s="73">
        <f t="shared" si="5"/>
        <v>-37454266</v>
      </c>
      <c r="Z40" s="170">
        <f>+IF(X40&lt;&gt;0,+(Y40/X40)*100,0)</f>
        <v>-100</v>
      </c>
      <c r="AA40" s="74">
        <f>+AA34+AA39</f>
        <v>149817062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603443766</v>
      </c>
      <c r="F42" s="259">
        <f t="shared" si="6"/>
        <v>603443766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150860942</v>
      </c>
      <c r="Y42" s="259">
        <f t="shared" si="6"/>
        <v>-150860942</v>
      </c>
      <c r="Z42" s="260">
        <f>+IF(X42&lt;&gt;0,+(Y42/X42)*100,0)</f>
        <v>-100</v>
      </c>
      <c r="AA42" s="261">
        <f>+AA25-AA40</f>
        <v>603443766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603443766</v>
      </c>
      <c r="F45" s="60">
        <v>603443766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150860942</v>
      </c>
      <c r="Y45" s="60">
        <v>-150860942</v>
      </c>
      <c r="Z45" s="139">
        <v>-100</v>
      </c>
      <c r="AA45" s="62">
        <v>603443766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603443766</v>
      </c>
      <c r="F48" s="219">
        <f t="shared" si="7"/>
        <v>603443766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150860942</v>
      </c>
      <c r="Y48" s="219">
        <f t="shared" si="7"/>
        <v>-150860942</v>
      </c>
      <c r="Z48" s="265">
        <f>+IF(X48&lt;&gt;0,+(Y48/X48)*100,0)</f>
        <v>-100</v>
      </c>
      <c r="AA48" s="232">
        <f>SUM(AA45:AA47)</f>
        <v>603443766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116021980</v>
      </c>
      <c r="F6" s="60">
        <v>116021980</v>
      </c>
      <c r="G6" s="60">
        <v>11632644</v>
      </c>
      <c r="H6" s="60">
        <v>16572343</v>
      </c>
      <c r="I6" s="60">
        <v>11684910</v>
      </c>
      <c r="J6" s="60">
        <v>39889897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39889897</v>
      </c>
      <c r="X6" s="60">
        <v>29254995</v>
      </c>
      <c r="Y6" s="60">
        <v>10634902</v>
      </c>
      <c r="Z6" s="140">
        <v>36.35</v>
      </c>
      <c r="AA6" s="62">
        <v>116021980</v>
      </c>
    </row>
    <row r="7" spans="1:27" ht="13.5">
      <c r="A7" s="249" t="s">
        <v>178</v>
      </c>
      <c r="B7" s="182"/>
      <c r="C7" s="155"/>
      <c r="D7" s="155"/>
      <c r="E7" s="59">
        <v>92085666</v>
      </c>
      <c r="F7" s="60">
        <v>92085666</v>
      </c>
      <c r="G7" s="60">
        <v>34778000</v>
      </c>
      <c r="H7" s="60">
        <v>890000</v>
      </c>
      <c r="I7" s="60"/>
      <c r="J7" s="60">
        <v>35668000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35668000</v>
      </c>
      <c r="X7" s="60">
        <v>31703000</v>
      </c>
      <c r="Y7" s="60">
        <v>3965000</v>
      </c>
      <c r="Z7" s="140">
        <v>12.51</v>
      </c>
      <c r="AA7" s="62">
        <v>92085666</v>
      </c>
    </row>
    <row r="8" spans="1:27" ht="13.5">
      <c r="A8" s="249" t="s">
        <v>179</v>
      </c>
      <c r="B8" s="182"/>
      <c r="C8" s="155"/>
      <c r="D8" s="155"/>
      <c r="E8" s="59">
        <v>48281000</v>
      </c>
      <c r="F8" s="60">
        <v>48281000</v>
      </c>
      <c r="G8" s="60">
        <v>14272442</v>
      </c>
      <c r="H8" s="60">
        <v>6115094</v>
      </c>
      <c r="I8" s="60">
        <v>4162620</v>
      </c>
      <c r="J8" s="60">
        <v>24550156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24550156</v>
      </c>
      <c r="X8" s="60"/>
      <c r="Y8" s="60">
        <v>24550156</v>
      </c>
      <c r="Z8" s="140"/>
      <c r="AA8" s="62">
        <v>48281000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-297701300</v>
      </c>
      <c r="F12" s="60">
        <v>-297701300</v>
      </c>
      <c r="G12" s="60">
        <v>-50810701</v>
      </c>
      <c r="H12" s="60">
        <v>-52011331</v>
      </c>
      <c r="I12" s="60">
        <v>-16639948</v>
      </c>
      <c r="J12" s="60">
        <v>-119461980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-119461980</v>
      </c>
      <c r="X12" s="60">
        <v>-62584747</v>
      </c>
      <c r="Y12" s="60">
        <v>-56877233</v>
      </c>
      <c r="Z12" s="140">
        <v>90.88</v>
      </c>
      <c r="AA12" s="62">
        <v>-297701300</v>
      </c>
    </row>
    <row r="13" spans="1:27" ht="13.5">
      <c r="A13" s="249" t="s">
        <v>40</v>
      </c>
      <c r="B13" s="182"/>
      <c r="C13" s="155"/>
      <c r="D13" s="155"/>
      <c r="E13" s="59">
        <v>-918700</v>
      </c>
      <c r="F13" s="60">
        <v>-918700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-918700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-42231354</v>
      </c>
      <c r="F15" s="73">
        <f t="shared" si="0"/>
        <v>-42231354</v>
      </c>
      <c r="G15" s="73">
        <f t="shared" si="0"/>
        <v>9872385</v>
      </c>
      <c r="H15" s="73">
        <f t="shared" si="0"/>
        <v>-28433894</v>
      </c>
      <c r="I15" s="73">
        <f t="shared" si="0"/>
        <v>-792418</v>
      </c>
      <c r="J15" s="73">
        <f t="shared" si="0"/>
        <v>-19353927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-19353927</v>
      </c>
      <c r="X15" s="73">
        <f t="shared" si="0"/>
        <v>-1626752</v>
      </c>
      <c r="Y15" s="73">
        <f t="shared" si="0"/>
        <v>-17727175</v>
      </c>
      <c r="Z15" s="170">
        <f>+IF(X15&lt;&gt;0,+(Y15/X15)*100,0)</f>
        <v>1089.7281822920763</v>
      </c>
      <c r="AA15" s="74">
        <f>SUM(AA6:AA14)</f>
        <v>-42231354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-3640522</v>
      </c>
      <c r="H24" s="60">
        <v>-7244016</v>
      </c>
      <c r="I24" s="60">
        <v>-4049037</v>
      </c>
      <c r="J24" s="60">
        <v>-14933575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-14933575</v>
      </c>
      <c r="X24" s="60"/>
      <c r="Y24" s="60">
        <v>-14933575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-3640522</v>
      </c>
      <c r="H25" s="73">
        <f t="shared" si="1"/>
        <v>-7244016</v>
      </c>
      <c r="I25" s="73">
        <f t="shared" si="1"/>
        <v>-4049037</v>
      </c>
      <c r="J25" s="73">
        <f t="shared" si="1"/>
        <v>-14933575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-14933575</v>
      </c>
      <c r="X25" s="73">
        <f t="shared" si="1"/>
        <v>0</v>
      </c>
      <c r="Y25" s="73">
        <f t="shared" si="1"/>
        <v>-14933575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-42231354</v>
      </c>
      <c r="F36" s="100">
        <f t="shared" si="3"/>
        <v>-42231354</v>
      </c>
      <c r="G36" s="100">
        <f t="shared" si="3"/>
        <v>6231863</v>
      </c>
      <c r="H36" s="100">
        <f t="shared" si="3"/>
        <v>-35677910</v>
      </c>
      <c r="I36" s="100">
        <f t="shared" si="3"/>
        <v>-4841455</v>
      </c>
      <c r="J36" s="100">
        <f t="shared" si="3"/>
        <v>-34287502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-34287502</v>
      </c>
      <c r="X36" s="100">
        <f t="shared" si="3"/>
        <v>-1626752</v>
      </c>
      <c r="Y36" s="100">
        <f t="shared" si="3"/>
        <v>-32660750</v>
      </c>
      <c r="Z36" s="137">
        <f>+IF(X36&lt;&gt;0,+(Y36/X36)*100,0)</f>
        <v>2007.7276683846094</v>
      </c>
      <c r="AA36" s="102">
        <f>+AA15+AA25+AA34</f>
        <v>-42231354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6231863</v>
      </c>
      <c r="I37" s="100">
        <v>-29446047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-42231354</v>
      </c>
      <c r="F38" s="259">
        <v>-42231354</v>
      </c>
      <c r="G38" s="259">
        <v>6231863</v>
      </c>
      <c r="H38" s="259">
        <v>-29446047</v>
      </c>
      <c r="I38" s="259">
        <v>-34287502</v>
      </c>
      <c r="J38" s="259">
        <v>-34287502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-34287502</v>
      </c>
      <c r="X38" s="259">
        <v>-1626752</v>
      </c>
      <c r="Y38" s="259">
        <v>-32660750</v>
      </c>
      <c r="Z38" s="260">
        <v>2007.73</v>
      </c>
      <c r="AA38" s="261">
        <v>-42231354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51271000</v>
      </c>
      <c r="F5" s="106">
        <f t="shared" si="0"/>
        <v>51271000</v>
      </c>
      <c r="G5" s="106">
        <f t="shared" si="0"/>
        <v>3640521</v>
      </c>
      <c r="H5" s="106">
        <f t="shared" si="0"/>
        <v>7244013</v>
      </c>
      <c r="I5" s="106">
        <f t="shared" si="0"/>
        <v>4049034</v>
      </c>
      <c r="J5" s="106">
        <f t="shared" si="0"/>
        <v>14933568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14933568</v>
      </c>
      <c r="X5" s="106">
        <f t="shared" si="0"/>
        <v>12817750</v>
      </c>
      <c r="Y5" s="106">
        <f t="shared" si="0"/>
        <v>2115818</v>
      </c>
      <c r="Z5" s="201">
        <f>+IF(X5&lt;&gt;0,+(Y5/X5)*100,0)</f>
        <v>16.50693764506251</v>
      </c>
      <c r="AA5" s="199">
        <f>SUM(AA11:AA18)</f>
        <v>51271000</v>
      </c>
    </row>
    <row r="6" spans="1:27" ht="13.5">
      <c r="A6" s="291" t="s">
        <v>204</v>
      </c>
      <c r="B6" s="142"/>
      <c r="C6" s="62"/>
      <c r="D6" s="156"/>
      <c r="E6" s="60">
        <v>11231000</v>
      </c>
      <c r="F6" s="60">
        <v>11231000</v>
      </c>
      <c r="G6" s="60">
        <v>104659</v>
      </c>
      <c r="H6" s="60">
        <v>2448375</v>
      </c>
      <c r="I6" s="60">
        <v>1629913</v>
      </c>
      <c r="J6" s="60">
        <v>4182947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4182947</v>
      </c>
      <c r="X6" s="60">
        <v>2807750</v>
      </c>
      <c r="Y6" s="60">
        <v>1375197</v>
      </c>
      <c r="Z6" s="140">
        <v>48.98</v>
      </c>
      <c r="AA6" s="155">
        <v>11231000</v>
      </c>
    </row>
    <row r="7" spans="1:27" ht="13.5">
      <c r="A7" s="291" t="s">
        <v>205</v>
      </c>
      <c r="B7" s="142"/>
      <c r="C7" s="62"/>
      <c r="D7" s="156"/>
      <c r="E7" s="60">
        <v>1050000</v>
      </c>
      <c r="F7" s="60">
        <v>1050000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262500</v>
      </c>
      <c r="Y7" s="60">
        <v>-262500</v>
      </c>
      <c r="Z7" s="140">
        <v>-100</v>
      </c>
      <c r="AA7" s="155">
        <v>1050000</v>
      </c>
    </row>
    <row r="8" spans="1:27" ht="13.5">
      <c r="A8" s="291" t="s">
        <v>206</v>
      </c>
      <c r="B8" s="142"/>
      <c r="C8" s="62"/>
      <c r="D8" s="156"/>
      <c r="E8" s="60">
        <v>24900000</v>
      </c>
      <c r="F8" s="60">
        <v>24900000</v>
      </c>
      <c r="G8" s="60">
        <v>3452144</v>
      </c>
      <c r="H8" s="60">
        <v>4311930</v>
      </c>
      <c r="I8" s="60">
        <v>2360315</v>
      </c>
      <c r="J8" s="60">
        <v>10124389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10124389</v>
      </c>
      <c r="X8" s="60">
        <v>6225000</v>
      </c>
      <c r="Y8" s="60">
        <v>3899389</v>
      </c>
      <c r="Z8" s="140">
        <v>62.64</v>
      </c>
      <c r="AA8" s="155">
        <v>24900000</v>
      </c>
    </row>
    <row r="9" spans="1:27" ht="13.5">
      <c r="A9" s="291" t="s">
        <v>207</v>
      </c>
      <c r="B9" s="142"/>
      <c r="C9" s="62"/>
      <c r="D9" s="156"/>
      <c r="E9" s="60">
        <v>6258000</v>
      </c>
      <c r="F9" s="60">
        <v>6258000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1564500</v>
      </c>
      <c r="Y9" s="60">
        <v>-1564500</v>
      </c>
      <c r="Z9" s="140">
        <v>-100</v>
      </c>
      <c r="AA9" s="155">
        <v>6258000</v>
      </c>
    </row>
    <row r="10" spans="1:27" ht="13.5">
      <c r="A10" s="291" t="s">
        <v>208</v>
      </c>
      <c r="B10" s="142"/>
      <c r="C10" s="62"/>
      <c r="D10" s="156"/>
      <c r="E10" s="60">
        <v>5842000</v>
      </c>
      <c r="F10" s="60">
        <v>5842000</v>
      </c>
      <c r="G10" s="60">
        <v>83718</v>
      </c>
      <c r="H10" s="60">
        <v>483708</v>
      </c>
      <c r="I10" s="60">
        <v>58806</v>
      </c>
      <c r="J10" s="60">
        <v>626232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626232</v>
      </c>
      <c r="X10" s="60">
        <v>1460500</v>
      </c>
      <c r="Y10" s="60">
        <v>-834268</v>
      </c>
      <c r="Z10" s="140">
        <v>-57.12</v>
      </c>
      <c r="AA10" s="155">
        <v>5842000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49281000</v>
      </c>
      <c r="F11" s="295">
        <f t="shared" si="1"/>
        <v>49281000</v>
      </c>
      <c r="G11" s="295">
        <f t="shared" si="1"/>
        <v>3640521</v>
      </c>
      <c r="H11" s="295">
        <f t="shared" si="1"/>
        <v>7244013</v>
      </c>
      <c r="I11" s="295">
        <f t="shared" si="1"/>
        <v>4049034</v>
      </c>
      <c r="J11" s="295">
        <f t="shared" si="1"/>
        <v>14933568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14933568</v>
      </c>
      <c r="X11" s="295">
        <f t="shared" si="1"/>
        <v>12320250</v>
      </c>
      <c r="Y11" s="295">
        <f t="shared" si="1"/>
        <v>2613318</v>
      </c>
      <c r="Z11" s="296">
        <f>+IF(X11&lt;&gt;0,+(Y11/X11)*100,0)</f>
        <v>21.211566323735315</v>
      </c>
      <c r="AA11" s="297">
        <f>SUM(AA6:AA10)</f>
        <v>49281000</v>
      </c>
    </row>
    <row r="12" spans="1:27" ht="13.5">
      <c r="A12" s="298" t="s">
        <v>210</v>
      </c>
      <c r="B12" s="136"/>
      <c r="C12" s="62"/>
      <c r="D12" s="156"/>
      <c r="E12" s="60">
        <v>1040000</v>
      </c>
      <c r="F12" s="60">
        <v>1040000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260000</v>
      </c>
      <c r="Y12" s="60">
        <v>-260000</v>
      </c>
      <c r="Z12" s="140">
        <v>-100</v>
      </c>
      <c r="AA12" s="155">
        <v>1040000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950000</v>
      </c>
      <c r="F15" s="60">
        <v>950000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237500</v>
      </c>
      <c r="Y15" s="60">
        <v>-237500</v>
      </c>
      <c r="Z15" s="140">
        <v>-100</v>
      </c>
      <c r="AA15" s="155">
        <v>950000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11231000</v>
      </c>
      <c r="F36" s="60">
        <f t="shared" si="4"/>
        <v>11231000</v>
      </c>
      <c r="G36" s="60">
        <f t="shared" si="4"/>
        <v>104659</v>
      </c>
      <c r="H36" s="60">
        <f t="shared" si="4"/>
        <v>2448375</v>
      </c>
      <c r="I36" s="60">
        <f t="shared" si="4"/>
        <v>1629913</v>
      </c>
      <c r="J36" s="60">
        <f t="shared" si="4"/>
        <v>4182947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4182947</v>
      </c>
      <c r="X36" s="60">
        <f t="shared" si="4"/>
        <v>2807750</v>
      </c>
      <c r="Y36" s="60">
        <f t="shared" si="4"/>
        <v>1375197</v>
      </c>
      <c r="Z36" s="140">
        <f aca="true" t="shared" si="5" ref="Z36:Z49">+IF(X36&lt;&gt;0,+(Y36/X36)*100,0)</f>
        <v>48.97861276823079</v>
      </c>
      <c r="AA36" s="155">
        <f>AA6+AA21</f>
        <v>11231000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1050000</v>
      </c>
      <c r="F37" s="60">
        <f t="shared" si="4"/>
        <v>1050000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262500</v>
      </c>
      <c r="Y37" s="60">
        <f t="shared" si="4"/>
        <v>-262500</v>
      </c>
      <c r="Z37" s="140">
        <f t="shared" si="5"/>
        <v>-100</v>
      </c>
      <c r="AA37" s="155">
        <f>AA7+AA22</f>
        <v>1050000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24900000</v>
      </c>
      <c r="F38" s="60">
        <f t="shared" si="4"/>
        <v>24900000</v>
      </c>
      <c r="G38" s="60">
        <f t="shared" si="4"/>
        <v>3452144</v>
      </c>
      <c r="H38" s="60">
        <f t="shared" si="4"/>
        <v>4311930</v>
      </c>
      <c r="I38" s="60">
        <f t="shared" si="4"/>
        <v>2360315</v>
      </c>
      <c r="J38" s="60">
        <f t="shared" si="4"/>
        <v>10124389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10124389</v>
      </c>
      <c r="X38" s="60">
        <f t="shared" si="4"/>
        <v>6225000</v>
      </c>
      <c r="Y38" s="60">
        <f t="shared" si="4"/>
        <v>3899389</v>
      </c>
      <c r="Z38" s="140">
        <f t="shared" si="5"/>
        <v>62.64078714859438</v>
      </c>
      <c r="AA38" s="155">
        <f>AA8+AA23</f>
        <v>24900000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6258000</v>
      </c>
      <c r="F39" s="60">
        <f t="shared" si="4"/>
        <v>6258000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1564500</v>
      </c>
      <c r="Y39" s="60">
        <f t="shared" si="4"/>
        <v>-1564500</v>
      </c>
      <c r="Z39" s="140">
        <f t="shared" si="5"/>
        <v>-100</v>
      </c>
      <c r="AA39" s="155">
        <f>AA9+AA24</f>
        <v>6258000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5842000</v>
      </c>
      <c r="F40" s="60">
        <f t="shared" si="4"/>
        <v>5842000</v>
      </c>
      <c r="G40" s="60">
        <f t="shared" si="4"/>
        <v>83718</v>
      </c>
      <c r="H40" s="60">
        <f t="shared" si="4"/>
        <v>483708</v>
      </c>
      <c r="I40" s="60">
        <f t="shared" si="4"/>
        <v>58806</v>
      </c>
      <c r="J40" s="60">
        <f t="shared" si="4"/>
        <v>626232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626232</v>
      </c>
      <c r="X40" s="60">
        <f t="shared" si="4"/>
        <v>1460500</v>
      </c>
      <c r="Y40" s="60">
        <f t="shared" si="4"/>
        <v>-834268</v>
      </c>
      <c r="Z40" s="140">
        <f t="shared" si="5"/>
        <v>-57.12208147894556</v>
      </c>
      <c r="AA40" s="155">
        <f>AA10+AA25</f>
        <v>5842000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49281000</v>
      </c>
      <c r="F41" s="295">
        <f t="shared" si="6"/>
        <v>49281000</v>
      </c>
      <c r="G41" s="295">
        <f t="shared" si="6"/>
        <v>3640521</v>
      </c>
      <c r="H41" s="295">
        <f t="shared" si="6"/>
        <v>7244013</v>
      </c>
      <c r="I41" s="295">
        <f t="shared" si="6"/>
        <v>4049034</v>
      </c>
      <c r="J41" s="295">
        <f t="shared" si="6"/>
        <v>14933568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14933568</v>
      </c>
      <c r="X41" s="295">
        <f t="shared" si="6"/>
        <v>12320250</v>
      </c>
      <c r="Y41" s="295">
        <f t="shared" si="6"/>
        <v>2613318</v>
      </c>
      <c r="Z41" s="296">
        <f t="shared" si="5"/>
        <v>21.211566323735315</v>
      </c>
      <c r="AA41" s="297">
        <f>SUM(AA36:AA40)</f>
        <v>49281000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1040000</v>
      </c>
      <c r="F42" s="54">
        <f t="shared" si="7"/>
        <v>1040000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260000</v>
      </c>
      <c r="Y42" s="54">
        <f t="shared" si="7"/>
        <v>-260000</v>
      </c>
      <c r="Z42" s="184">
        <f t="shared" si="5"/>
        <v>-100</v>
      </c>
      <c r="AA42" s="130">
        <f aca="true" t="shared" si="8" ref="AA42:AA48">AA12+AA27</f>
        <v>1040000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950000</v>
      </c>
      <c r="F45" s="54">
        <f t="shared" si="7"/>
        <v>950000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237500</v>
      </c>
      <c r="Y45" s="54">
        <f t="shared" si="7"/>
        <v>-237500</v>
      </c>
      <c r="Z45" s="184">
        <f t="shared" si="5"/>
        <v>-100</v>
      </c>
      <c r="AA45" s="130">
        <f t="shared" si="8"/>
        <v>950000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51271000</v>
      </c>
      <c r="F49" s="220">
        <f t="shared" si="9"/>
        <v>51271000</v>
      </c>
      <c r="G49" s="220">
        <f t="shared" si="9"/>
        <v>3640521</v>
      </c>
      <c r="H49" s="220">
        <f t="shared" si="9"/>
        <v>7244013</v>
      </c>
      <c r="I49" s="220">
        <f t="shared" si="9"/>
        <v>4049034</v>
      </c>
      <c r="J49" s="220">
        <f t="shared" si="9"/>
        <v>14933568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14933568</v>
      </c>
      <c r="X49" s="220">
        <f t="shared" si="9"/>
        <v>12817750</v>
      </c>
      <c r="Y49" s="220">
        <f t="shared" si="9"/>
        <v>2115818</v>
      </c>
      <c r="Z49" s="221">
        <f t="shared" si="5"/>
        <v>16.50693764506251</v>
      </c>
      <c r="AA49" s="222">
        <f>SUM(AA41:AA48)</f>
        <v>51271000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196178</v>
      </c>
      <c r="H66" s="275">
        <v>395798</v>
      </c>
      <c r="I66" s="275">
        <v>159249</v>
      </c>
      <c r="J66" s="275">
        <v>751225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751225</v>
      </c>
      <c r="X66" s="275"/>
      <c r="Y66" s="275">
        <v>751225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196178</v>
      </c>
      <c r="H69" s="220">
        <f t="shared" si="12"/>
        <v>395798</v>
      </c>
      <c r="I69" s="220">
        <f t="shared" si="12"/>
        <v>159249</v>
      </c>
      <c r="J69" s="220">
        <f t="shared" si="12"/>
        <v>751225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751225</v>
      </c>
      <c r="X69" s="220">
        <f t="shared" si="12"/>
        <v>0</v>
      </c>
      <c r="Y69" s="220">
        <f t="shared" si="12"/>
        <v>751225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49281000</v>
      </c>
      <c r="F5" s="358">
        <f t="shared" si="0"/>
        <v>49281000</v>
      </c>
      <c r="G5" s="358">
        <f t="shared" si="0"/>
        <v>3640521</v>
      </c>
      <c r="H5" s="356">
        <f t="shared" si="0"/>
        <v>7244013</v>
      </c>
      <c r="I5" s="356">
        <f t="shared" si="0"/>
        <v>4049034</v>
      </c>
      <c r="J5" s="358">
        <f t="shared" si="0"/>
        <v>14933568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14933568</v>
      </c>
      <c r="X5" s="356">
        <f t="shared" si="0"/>
        <v>12320250</v>
      </c>
      <c r="Y5" s="358">
        <f t="shared" si="0"/>
        <v>2613318</v>
      </c>
      <c r="Z5" s="359">
        <f>+IF(X5&lt;&gt;0,+(Y5/X5)*100,0)</f>
        <v>21.211566323735315</v>
      </c>
      <c r="AA5" s="360">
        <f>+AA6+AA8+AA11+AA13+AA15</f>
        <v>49281000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11231000</v>
      </c>
      <c r="F6" s="59">
        <f t="shared" si="1"/>
        <v>11231000</v>
      </c>
      <c r="G6" s="59">
        <f t="shared" si="1"/>
        <v>104659</v>
      </c>
      <c r="H6" s="60">
        <f t="shared" si="1"/>
        <v>2448375</v>
      </c>
      <c r="I6" s="60">
        <f t="shared" si="1"/>
        <v>1629913</v>
      </c>
      <c r="J6" s="59">
        <f t="shared" si="1"/>
        <v>4182947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4182947</v>
      </c>
      <c r="X6" s="60">
        <f t="shared" si="1"/>
        <v>2807750</v>
      </c>
      <c r="Y6" s="59">
        <f t="shared" si="1"/>
        <v>1375197</v>
      </c>
      <c r="Z6" s="61">
        <f>+IF(X6&lt;&gt;0,+(Y6/X6)*100,0)</f>
        <v>48.97861276823079</v>
      </c>
      <c r="AA6" s="62">
        <f t="shared" si="1"/>
        <v>11231000</v>
      </c>
    </row>
    <row r="7" spans="1:27" ht="13.5">
      <c r="A7" s="291" t="s">
        <v>228</v>
      </c>
      <c r="B7" s="142"/>
      <c r="C7" s="60"/>
      <c r="D7" s="340"/>
      <c r="E7" s="60">
        <v>11231000</v>
      </c>
      <c r="F7" s="59">
        <v>11231000</v>
      </c>
      <c r="G7" s="59">
        <v>104659</v>
      </c>
      <c r="H7" s="60">
        <v>2448375</v>
      </c>
      <c r="I7" s="60">
        <v>1629913</v>
      </c>
      <c r="J7" s="59">
        <v>4182947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4182947</v>
      </c>
      <c r="X7" s="60">
        <v>2807750</v>
      </c>
      <c r="Y7" s="59">
        <v>1375197</v>
      </c>
      <c r="Z7" s="61">
        <v>48.98</v>
      </c>
      <c r="AA7" s="62">
        <v>11231000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1050000</v>
      </c>
      <c r="F8" s="59">
        <f t="shared" si="2"/>
        <v>1050000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262500</v>
      </c>
      <c r="Y8" s="59">
        <f t="shared" si="2"/>
        <v>-262500</v>
      </c>
      <c r="Z8" s="61">
        <f>+IF(X8&lt;&gt;0,+(Y8/X8)*100,0)</f>
        <v>-100</v>
      </c>
      <c r="AA8" s="62">
        <f>SUM(AA9:AA10)</f>
        <v>1050000</v>
      </c>
    </row>
    <row r="9" spans="1:27" ht="13.5">
      <c r="A9" s="291" t="s">
        <v>229</v>
      </c>
      <c r="B9" s="142"/>
      <c r="C9" s="60"/>
      <c r="D9" s="340"/>
      <c r="E9" s="60">
        <v>1050000</v>
      </c>
      <c r="F9" s="59">
        <v>1050000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262500</v>
      </c>
      <c r="Y9" s="59">
        <v>-262500</v>
      </c>
      <c r="Z9" s="61">
        <v>-100</v>
      </c>
      <c r="AA9" s="62">
        <v>1050000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24900000</v>
      </c>
      <c r="F11" s="364">
        <f t="shared" si="3"/>
        <v>24900000</v>
      </c>
      <c r="G11" s="364">
        <f t="shared" si="3"/>
        <v>3452144</v>
      </c>
      <c r="H11" s="362">
        <f t="shared" si="3"/>
        <v>4311930</v>
      </c>
      <c r="I11" s="362">
        <f t="shared" si="3"/>
        <v>2360315</v>
      </c>
      <c r="J11" s="364">
        <f t="shared" si="3"/>
        <v>10124389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10124389</v>
      </c>
      <c r="X11" s="362">
        <f t="shared" si="3"/>
        <v>6225000</v>
      </c>
      <c r="Y11" s="364">
        <f t="shared" si="3"/>
        <v>3899389</v>
      </c>
      <c r="Z11" s="365">
        <f>+IF(X11&lt;&gt;0,+(Y11/X11)*100,0)</f>
        <v>62.64078714859438</v>
      </c>
      <c r="AA11" s="366">
        <f t="shared" si="3"/>
        <v>24900000</v>
      </c>
    </row>
    <row r="12" spans="1:27" ht="13.5">
      <c r="A12" s="291" t="s">
        <v>231</v>
      </c>
      <c r="B12" s="136"/>
      <c r="C12" s="60"/>
      <c r="D12" s="340"/>
      <c r="E12" s="60">
        <v>24900000</v>
      </c>
      <c r="F12" s="59">
        <v>24900000</v>
      </c>
      <c r="G12" s="59">
        <v>3452144</v>
      </c>
      <c r="H12" s="60">
        <v>4311930</v>
      </c>
      <c r="I12" s="60">
        <v>2360315</v>
      </c>
      <c r="J12" s="59">
        <v>10124389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10124389</v>
      </c>
      <c r="X12" s="60">
        <v>6225000</v>
      </c>
      <c r="Y12" s="59">
        <v>3899389</v>
      </c>
      <c r="Z12" s="61">
        <v>62.64</v>
      </c>
      <c r="AA12" s="62">
        <v>24900000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6258000</v>
      </c>
      <c r="F13" s="342">
        <f t="shared" si="4"/>
        <v>6258000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1564500</v>
      </c>
      <c r="Y13" s="342">
        <f t="shared" si="4"/>
        <v>-1564500</v>
      </c>
      <c r="Z13" s="335">
        <f>+IF(X13&lt;&gt;0,+(Y13/X13)*100,0)</f>
        <v>-100</v>
      </c>
      <c r="AA13" s="273">
        <f t="shared" si="4"/>
        <v>6258000</v>
      </c>
    </row>
    <row r="14" spans="1:27" ht="13.5">
      <c r="A14" s="291" t="s">
        <v>232</v>
      </c>
      <c r="B14" s="136"/>
      <c r="C14" s="60"/>
      <c r="D14" s="340"/>
      <c r="E14" s="60">
        <v>6258000</v>
      </c>
      <c r="F14" s="59">
        <v>6258000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1564500</v>
      </c>
      <c r="Y14" s="59">
        <v>-1564500</v>
      </c>
      <c r="Z14" s="61">
        <v>-100</v>
      </c>
      <c r="AA14" s="62">
        <v>6258000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5842000</v>
      </c>
      <c r="F15" s="59">
        <f t="shared" si="5"/>
        <v>5842000</v>
      </c>
      <c r="G15" s="59">
        <f t="shared" si="5"/>
        <v>83718</v>
      </c>
      <c r="H15" s="60">
        <f t="shared" si="5"/>
        <v>483708</v>
      </c>
      <c r="I15" s="60">
        <f t="shared" si="5"/>
        <v>58806</v>
      </c>
      <c r="J15" s="59">
        <f t="shared" si="5"/>
        <v>626232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626232</v>
      </c>
      <c r="X15" s="60">
        <f t="shared" si="5"/>
        <v>1460500</v>
      </c>
      <c r="Y15" s="59">
        <f t="shared" si="5"/>
        <v>-834268</v>
      </c>
      <c r="Z15" s="61">
        <f>+IF(X15&lt;&gt;0,+(Y15/X15)*100,0)</f>
        <v>-57.12208147894556</v>
      </c>
      <c r="AA15" s="62">
        <f>SUM(AA16:AA20)</f>
        <v>5842000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198900</v>
      </c>
      <c r="I18" s="60"/>
      <c r="J18" s="59">
        <v>198900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198900</v>
      </c>
      <c r="X18" s="60"/>
      <c r="Y18" s="59">
        <v>198900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5842000</v>
      </c>
      <c r="F20" s="59">
        <v>5842000</v>
      </c>
      <c r="G20" s="59">
        <v>83718</v>
      </c>
      <c r="H20" s="60">
        <v>284808</v>
      </c>
      <c r="I20" s="60">
        <v>58806</v>
      </c>
      <c r="J20" s="59">
        <v>427332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427332</v>
      </c>
      <c r="X20" s="60">
        <v>1460500</v>
      </c>
      <c r="Y20" s="59">
        <v>-1033168</v>
      </c>
      <c r="Z20" s="61">
        <v>-70.74</v>
      </c>
      <c r="AA20" s="62">
        <v>5842000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1040000</v>
      </c>
      <c r="F22" s="345">
        <f t="shared" si="6"/>
        <v>1040000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260000</v>
      </c>
      <c r="Y22" s="345">
        <f t="shared" si="6"/>
        <v>-260000</v>
      </c>
      <c r="Z22" s="336">
        <f>+IF(X22&lt;&gt;0,+(Y22/X22)*100,0)</f>
        <v>-100</v>
      </c>
      <c r="AA22" s="350">
        <f>SUM(AA23:AA32)</f>
        <v>1040000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1040000</v>
      </c>
      <c r="F28" s="342">
        <v>1040000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260000</v>
      </c>
      <c r="Y28" s="342">
        <v>-260000</v>
      </c>
      <c r="Z28" s="335">
        <v>-100</v>
      </c>
      <c r="AA28" s="273">
        <v>1040000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950000</v>
      </c>
      <c r="F40" s="345">
        <f t="shared" si="9"/>
        <v>950000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237500</v>
      </c>
      <c r="Y40" s="345">
        <f t="shared" si="9"/>
        <v>-237500</v>
      </c>
      <c r="Z40" s="336">
        <f>+IF(X40&lt;&gt;0,+(Y40/X40)*100,0)</f>
        <v>-100</v>
      </c>
      <c r="AA40" s="350">
        <f>SUM(AA41:AA49)</f>
        <v>950000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950000</v>
      </c>
      <c r="F49" s="53">
        <v>950000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237500</v>
      </c>
      <c r="Y49" s="53">
        <v>-237500</v>
      </c>
      <c r="Z49" s="94">
        <v>-100</v>
      </c>
      <c r="AA49" s="95">
        <v>950000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51271000</v>
      </c>
      <c r="F60" s="264">
        <f t="shared" si="14"/>
        <v>51271000</v>
      </c>
      <c r="G60" s="264">
        <f t="shared" si="14"/>
        <v>3640521</v>
      </c>
      <c r="H60" s="219">
        <f t="shared" si="14"/>
        <v>7244013</v>
      </c>
      <c r="I60" s="219">
        <f t="shared" si="14"/>
        <v>4049034</v>
      </c>
      <c r="J60" s="264">
        <f t="shared" si="14"/>
        <v>14933568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14933568</v>
      </c>
      <c r="X60" s="219">
        <f t="shared" si="14"/>
        <v>12817750</v>
      </c>
      <c r="Y60" s="264">
        <f t="shared" si="14"/>
        <v>2115818</v>
      </c>
      <c r="Z60" s="337">
        <f>+IF(X60&lt;&gt;0,+(Y60/X60)*100,0)</f>
        <v>16.50693764506251</v>
      </c>
      <c r="AA60" s="232">
        <f>+AA57+AA54+AA51+AA40+AA37+AA34+AA22+AA5</f>
        <v>51271000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2013-11-04T12:37:23Z</dcterms:created>
  <dcterms:modified xsi:type="dcterms:W3CDTF">2013-11-04T12:37:26Z</dcterms:modified>
  <cp:category/>
  <cp:version/>
  <cp:contentType/>
  <cp:contentStatus/>
</cp:coreProperties>
</file>