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<sst xmlns="http://schemas.openxmlformats.org/spreadsheetml/2006/main" count="855" uniqueCount="302">
  <si>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Mohokare(FS163)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</si>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</sst>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9271210</v>
      </c>
      <c r="E5" s="60">
        <v>9271210</v>
      </c>
      <c r="F5" s="60">
        <v>164267</v>
      </c>
      <c r="G5" s="60">
        <v>5560232</v>
      </c>
      <c r="H5" s="60">
        <v>96552</v>
      </c>
      <c r="I5" s="60">
        <v>5821051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5821051</v>
      </c>
      <c r="W5" s="60">
        <v>2317803</v>
      </c>
      <c r="X5" s="60">
        <v>3503248</v>
      </c>
      <c r="Y5" s="61">
        <v>151.15</v>
      </c>
      <c r="Z5" s="62">
        <v>9271210</v>
      </c>
    </row>
    <row r="6" spans="1:26" ht="13.5">
      <c r="A6" s="58" t="s">
        <v>32</v>
      </c>
      <c r="B6" s="19">
        <v>0</v>
      </c>
      <c r="C6" s="19">
        <v>0</v>
      </c>
      <c r="D6" s="59">
        <v>39565880</v>
      </c>
      <c r="E6" s="60">
        <v>39565880</v>
      </c>
      <c r="F6" s="60">
        <v>4213657</v>
      </c>
      <c r="G6" s="60">
        <v>3810018</v>
      </c>
      <c r="H6" s="60">
        <v>3159652</v>
      </c>
      <c r="I6" s="60">
        <v>11183327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11183327</v>
      </c>
      <c r="W6" s="60">
        <v>9891470</v>
      </c>
      <c r="X6" s="60">
        <v>1291857</v>
      </c>
      <c r="Y6" s="61">
        <v>13.06</v>
      </c>
      <c r="Z6" s="62">
        <v>39565880</v>
      </c>
    </row>
    <row r="7" spans="1:26" ht="13.5">
      <c r="A7" s="58" t="s">
        <v>33</v>
      </c>
      <c r="B7" s="19">
        <v>0</v>
      </c>
      <c r="C7" s="19">
        <v>0</v>
      </c>
      <c r="D7" s="59">
        <v>2470</v>
      </c>
      <c r="E7" s="60">
        <v>2470</v>
      </c>
      <c r="F7" s="60">
        <v>62</v>
      </c>
      <c r="G7" s="60">
        <v>383</v>
      </c>
      <c r="H7" s="60">
        <v>206</v>
      </c>
      <c r="I7" s="60">
        <v>651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651</v>
      </c>
      <c r="W7" s="60">
        <v>618</v>
      </c>
      <c r="X7" s="60">
        <v>33</v>
      </c>
      <c r="Y7" s="61">
        <v>5.34</v>
      </c>
      <c r="Z7" s="62">
        <v>2470</v>
      </c>
    </row>
    <row r="8" spans="1:26" ht="13.5">
      <c r="A8" s="58" t="s">
        <v>34</v>
      </c>
      <c r="B8" s="19">
        <v>0</v>
      </c>
      <c r="C8" s="19">
        <v>0</v>
      </c>
      <c r="D8" s="59">
        <v>59124860</v>
      </c>
      <c r="E8" s="60">
        <v>59124860</v>
      </c>
      <c r="F8" s="60">
        <v>18614000</v>
      </c>
      <c r="G8" s="60">
        <v>1290000</v>
      </c>
      <c r="H8" s="60">
        <v>0</v>
      </c>
      <c r="I8" s="60">
        <v>19904000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19904000</v>
      </c>
      <c r="W8" s="60">
        <v>14781215</v>
      </c>
      <c r="X8" s="60">
        <v>5122785</v>
      </c>
      <c r="Y8" s="61">
        <v>34.66</v>
      </c>
      <c r="Z8" s="62">
        <v>59124860</v>
      </c>
    </row>
    <row r="9" spans="1:26" ht="13.5">
      <c r="A9" s="58" t="s">
        <v>35</v>
      </c>
      <c r="B9" s="19">
        <v>0</v>
      </c>
      <c r="C9" s="19">
        <v>0</v>
      </c>
      <c r="D9" s="59">
        <v>11993070</v>
      </c>
      <c r="E9" s="60">
        <v>11993070</v>
      </c>
      <c r="F9" s="60">
        <v>128108</v>
      </c>
      <c r="G9" s="60">
        <v>319918</v>
      </c>
      <c r="H9" s="60">
        <v>52862</v>
      </c>
      <c r="I9" s="60">
        <v>500888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500888</v>
      </c>
      <c r="W9" s="60">
        <v>2998268</v>
      </c>
      <c r="X9" s="60">
        <v>-2497380</v>
      </c>
      <c r="Y9" s="61">
        <v>-83.29</v>
      </c>
      <c r="Z9" s="62">
        <v>11993070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119957490</v>
      </c>
      <c r="E10" s="66">
        <f t="shared" si="0"/>
        <v>119957490</v>
      </c>
      <c r="F10" s="66">
        <f t="shared" si="0"/>
        <v>23120094</v>
      </c>
      <c r="G10" s="66">
        <f t="shared" si="0"/>
        <v>10980551</v>
      </c>
      <c r="H10" s="66">
        <f t="shared" si="0"/>
        <v>3309272</v>
      </c>
      <c r="I10" s="66">
        <f t="shared" si="0"/>
        <v>37409917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37409917</v>
      </c>
      <c r="W10" s="66">
        <f t="shared" si="0"/>
        <v>29989374</v>
      </c>
      <c r="X10" s="66">
        <f t="shared" si="0"/>
        <v>7420543</v>
      </c>
      <c r="Y10" s="67">
        <f>+IF(W10&lt;&gt;0,(X10/W10)*100,0)</f>
        <v>24.743907625414256</v>
      </c>
      <c r="Z10" s="68">
        <f t="shared" si="0"/>
        <v>119957490</v>
      </c>
    </row>
    <row r="11" spans="1:26" ht="13.5">
      <c r="A11" s="58" t="s">
        <v>37</v>
      </c>
      <c r="B11" s="19">
        <v>0</v>
      </c>
      <c r="C11" s="19">
        <v>0</v>
      </c>
      <c r="D11" s="59">
        <v>49015700</v>
      </c>
      <c r="E11" s="60">
        <v>49015700</v>
      </c>
      <c r="F11" s="60">
        <v>3827613</v>
      </c>
      <c r="G11" s="60">
        <v>3873963</v>
      </c>
      <c r="H11" s="60">
        <v>3772762</v>
      </c>
      <c r="I11" s="60">
        <v>11474338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11474338</v>
      </c>
      <c r="W11" s="60">
        <v>12253925</v>
      </c>
      <c r="X11" s="60">
        <v>-779587</v>
      </c>
      <c r="Y11" s="61">
        <v>-6.36</v>
      </c>
      <c r="Z11" s="62">
        <v>49015700</v>
      </c>
    </row>
    <row r="12" spans="1:26" ht="13.5">
      <c r="A12" s="58" t="s">
        <v>38</v>
      </c>
      <c r="B12" s="19">
        <v>0</v>
      </c>
      <c r="C12" s="19">
        <v>0</v>
      </c>
      <c r="D12" s="59">
        <v>2963160</v>
      </c>
      <c r="E12" s="60">
        <v>2963160</v>
      </c>
      <c r="F12" s="60">
        <v>237008</v>
      </c>
      <c r="G12" s="60">
        <v>237040</v>
      </c>
      <c r="H12" s="60">
        <v>236952</v>
      </c>
      <c r="I12" s="60">
        <v>711000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711000</v>
      </c>
      <c r="W12" s="60">
        <v>740790</v>
      </c>
      <c r="X12" s="60">
        <v>-29790</v>
      </c>
      <c r="Y12" s="61">
        <v>-4.02</v>
      </c>
      <c r="Z12" s="62">
        <v>2963160</v>
      </c>
    </row>
    <row r="13" spans="1:26" ht="13.5">
      <c r="A13" s="58" t="s">
        <v>278</v>
      </c>
      <c r="B13" s="19">
        <v>0</v>
      </c>
      <c r="C13" s="19">
        <v>0</v>
      </c>
      <c r="D13" s="59">
        <v>21952000</v>
      </c>
      <c r="E13" s="60">
        <v>21952000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5488000</v>
      </c>
      <c r="X13" s="60">
        <v>-5488000</v>
      </c>
      <c r="Y13" s="61">
        <v>-100</v>
      </c>
      <c r="Z13" s="62">
        <v>21952000</v>
      </c>
    </row>
    <row r="14" spans="1:26" ht="13.5">
      <c r="A14" s="58" t="s">
        <v>40</v>
      </c>
      <c r="B14" s="19">
        <v>0</v>
      </c>
      <c r="C14" s="19">
        <v>0</v>
      </c>
      <c r="D14" s="59">
        <v>537080</v>
      </c>
      <c r="E14" s="60">
        <v>537080</v>
      </c>
      <c r="F14" s="60">
        <v>59673</v>
      </c>
      <c r="G14" s="60">
        <v>0</v>
      </c>
      <c r="H14" s="60">
        <v>0</v>
      </c>
      <c r="I14" s="60">
        <v>59673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59673</v>
      </c>
      <c r="W14" s="60">
        <v>134270</v>
      </c>
      <c r="X14" s="60">
        <v>-74597</v>
      </c>
      <c r="Y14" s="61">
        <v>-55.56</v>
      </c>
      <c r="Z14" s="62">
        <v>537080</v>
      </c>
    </row>
    <row r="15" spans="1:26" ht="13.5">
      <c r="A15" s="58" t="s">
        <v>41</v>
      </c>
      <c r="B15" s="19">
        <v>0</v>
      </c>
      <c r="C15" s="19">
        <v>0</v>
      </c>
      <c r="D15" s="59">
        <v>23544190</v>
      </c>
      <c r="E15" s="60">
        <v>23544190</v>
      </c>
      <c r="F15" s="60">
        <v>557274</v>
      </c>
      <c r="G15" s="60">
        <v>251063</v>
      </c>
      <c r="H15" s="60">
        <v>87942</v>
      </c>
      <c r="I15" s="60">
        <v>896279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896279</v>
      </c>
      <c r="W15" s="60">
        <v>5886048</v>
      </c>
      <c r="X15" s="60">
        <v>-4989769</v>
      </c>
      <c r="Y15" s="61">
        <v>-84.77</v>
      </c>
      <c r="Z15" s="62">
        <v>23544190</v>
      </c>
    </row>
    <row r="16" spans="1:26" ht="13.5">
      <c r="A16" s="69" t="s">
        <v>42</v>
      </c>
      <c r="B16" s="19">
        <v>0</v>
      </c>
      <c r="C16" s="19">
        <v>0</v>
      </c>
      <c r="D16" s="59">
        <v>5850010</v>
      </c>
      <c r="E16" s="60">
        <v>5850010</v>
      </c>
      <c r="F16" s="60">
        <v>203572</v>
      </c>
      <c r="G16" s="60">
        <v>294303</v>
      </c>
      <c r="H16" s="60">
        <v>453988</v>
      </c>
      <c r="I16" s="60">
        <v>951863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951863</v>
      </c>
      <c r="W16" s="60">
        <v>1462503</v>
      </c>
      <c r="X16" s="60">
        <v>-510640</v>
      </c>
      <c r="Y16" s="61">
        <v>-34.92</v>
      </c>
      <c r="Z16" s="62">
        <v>5850010</v>
      </c>
    </row>
    <row r="17" spans="1:26" ht="13.5">
      <c r="A17" s="58" t="s">
        <v>43</v>
      </c>
      <c r="B17" s="19">
        <v>0</v>
      </c>
      <c r="C17" s="19">
        <v>0</v>
      </c>
      <c r="D17" s="59">
        <v>29528860</v>
      </c>
      <c r="E17" s="60">
        <v>29528860</v>
      </c>
      <c r="F17" s="60">
        <v>1545366</v>
      </c>
      <c r="G17" s="60">
        <v>1367614</v>
      </c>
      <c r="H17" s="60">
        <v>1315621</v>
      </c>
      <c r="I17" s="60">
        <v>4228601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4228601</v>
      </c>
      <c r="W17" s="60">
        <v>7382215</v>
      </c>
      <c r="X17" s="60">
        <v>-3153614</v>
      </c>
      <c r="Y17" s="61">
        <v>-42.72</v>
      </c>
      <c r="Z17" s="62">
        <v>29528860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133391000</v>
      </c>
      <c r="E18" s="73">
        <f t="shared" si="1"/>
        <v>133391000</v>
      </c>
      <c r="F18" s="73">
        <f t="shared" si="1"/>
        <v>6430506</v>
      </c>
      <c r="G18" s="73">
        <f t="shared" si="1"/>
        <v>6023983</v>
      </c>
      <c r="H18" s="73">
        <f t="shared" si="1"/>
        <v>5867265</v>
      </c>
      <c r="I18" s="73">
        <f t="shared" si="1"/>
        <v>18321754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18321754</v>
      </c>
      <c r="W18" s="73">
        <f t="shared" si="1"/>
        <v>33347751</v>
      </c>
      <c r="X18" s="73">
        <f t="shared" si="1"/>
        <v>-15025997</v>
      </c>
      <c r="Y18" s="67">
        <f>+IF(W18&lt;&gt;0,(X18/W18)*100,0)</f>
        <v>-45.058501846196464</v>
      </c>
      <c r="Z18" s="74">
        <f t="shared" si="1"/>
        <v>133391000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-13433510</v>
      </c>
      <c r="E19" s="77">
        <f t="shared" si="2"/>
        <v>-13433510</v>
      </c>
      <c r="F19" s="77">
        <f t="shared" si="2"/>
        <v>16689588</v>
      </c>
      <c r="G19" s="77">
        <f t="shared" si="2"/>
        <v>4956568</v>
      </c>
      <c r="H19" s="77">
        <f t="shared" si="2"/>
        <v>-2557993</v>
      </c>
      <c r="I19" s="77">
        <f t="shared" si="2"/>
        <v>19088163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19088163</v>
      </c>
      <c r="W19" s="77">
        <f>IF(E10=E18,0,W10-W18)</f>
        <v>-3358377</v>
      </c>
      <c r="X19" s="77">
        <f t="shared" si="2"/>
        <v>22446540</v>
      </c>
      <c r="Y19" s="78">
        <f>+IF(W19&lt;&gt;0,(X19/W19)*100,0)</f>
        <v>-668.374634533288</v>
      </c>
      <c r="Z19" s="79">
        <f t="shared" si="2"/>
        <v>-13433510</v>
      </c>
    </row>
    <row r="20" spans="1:26" ht="13.5">
      <c r="A20" s="58" t="s">
        <v>46</v>
      </c>
      <c r="B20" s="19">
        <v>0</v>
      </c>
      <c r="C20" s="19">
        <v>0</v>
      </c>
      <c r="D20" s="59">
        <v>41887000</v>
      </c>
      <c r="E20" s="60">
        <v>41887000</v>
      </c>
      <c r="F20" s="60">
        <v>0</v>
      </c>
      <c r="G20" s="60">
        <v>500000</v>
      </c>
      <c r="H20" s="60">
        <v>3355250</v>
      </c>
      <c r="I20" s="60">
        <v>3855250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3855250</v>
      </c>
      <c r="W20" s="60">
        <v>10471750</v>
      </c>
      <c r="X20" s="60">
        <v>-6616500</v>
      </c>
      <c r="Y20" s="61">
        <v>-63.18</v>
      </c>
      <c r="Z20" s="62">
        <v>41887000</v>
      </c>
    </row>
    <row r="21" spans="1:26" ht="13.5">
      <c r="A21" s="58" t="s">
        <v>279</v>
      </c>
      <c r="B21" s="80">
        <v>0</v>
      </c>
      <c r="C21" s="80">
        <v>0</v>
      </c>
      <c r="D21" s="81">
        <v>50819640</v>
      </c>
      <c r="E21" s="82">
        <v>50819640</v>
      </c>
      <c r="F21" s="82">
        <v>0</v>
      </c>
      <c r="G21" s="82">
        <v>5440553</v>
      </c>
      <c r="H21" s="82">
        <v>1887396</v>
      </c>
      <c r="I21" s="82">
        <v>7327949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7327949</v>
      </c>
      <c r="W21" s="82">
        <v>12704910</v>
      </c>
      <c r="X21" s="82">
        <v>-5376961</v>
      </c>
      <c r="Y21" s="83">
        <v>-42.32</v>
      </c>
      <c r="Z21" s="84">
        <v>50819640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79273130</v>
      </c>
      <c r="E22" s="88">
        <f t="shared" si="3"/>
        <v>79273130</v>
      </c>
      <c r="F22" s="88">
        <f t="shared" si="3"/>
        <v>16689588</v>
      </c>
      <c r="G22" s="88">
        <f t="shared" si="3"/>
        <v>10897121</v>
      </c>
      <c r="H22" s="88">
        <f t="shared" si="3"/>
        <v>2684653</v>
      </c>
      <c r="I22" s="88">
        <f t="shared" si="3"/>
        <v>30271362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30271362</v>
      </c>
      <c r="W22" s="88">
        <f t="shared" si="3"/>
        <v>19818283</v>
      </c>
      <c r="X22" s="88">
        <f t="shared" si="3"/>
        <v>10453079</v>
      </c>
      <c r="Y22" s="89">
        <f>+IF(W22&lt;&gt;0,(X22/W22)*100,0)</f>
        <v>52.74462474877365</v>
      </c>
      <c r="Z22" s="90">
        <f t="shared" si="3"/>
        <v>79273130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79273130</v>
      </c>
      <c r="E24" s="77">
        <f t="shared" si="4"/>
        <v>79273130</v>
      </c>
      <c r="F24" s="77">
        <f t="shared" si="4"/>
        <v>16689588</v>
      </c>
      <c r="G24" s="77">
        <f t="shared" si="4"/>
        <v>10897121</v>
      </c>
      <c r="H24" s="77">
        <f t="shared" si="4"/>
        <v>2684653</v>
      </c>
      <c r="I24" s="77">
        <f t="shared" si="4"/>
        <v>30271362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30271362</v>
      </c>
      <c r="W24" s="77">
        <f t="shared" si="4"/>
        <v>19818283</v>
      </c>
      <c r="X24" s="77">
        <f t="shared" si="4"/>
        <v>10453079</v>
      </c>
      <c r="Y24" s="78">
        <f>+IF(W24&lt;&gt;0,(X24/W24)*100,0)</f>
        <v>52.74462474877365</v>
      </c>
      <c r="Z24" s="79">
        <f t="shared" si="4"/>
        <v>79273130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50819640</v>
      </c>
      <c r="E27" s="100">
        <v>50819640</v>
      </c>
      <c r="F27" s="100">
        <v>397119</v>
      </c>
      <c r="G27" s="100">
        <v>5502937</v>
      </c>
      <c r="H27" s="100">
        <v>849696</v>
      </c>
      <c r="I27" s="100">
        <v>6749752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6749752</v>
      </c>
      <c r="W27" s="100">
        <v>12704910</v>
      </c>
      <c r="X27" s="100">
        <v>-5955158</v>
      </c>
      <c r="Y27" s="101">
        <v>-46.87</v>
      </c>
      <c r="Z27" s="102">
        <v>50819640</v>
      </c>
    </row>
    <row r="28" spans="1:26" ht="13.5">
      <c r="A28" s="103" t="s">
        <v>46</v>
      </c>
      <c r="B28" s="19">
        <v>0</v>
      </c>
      <c r="C28" s="19">
        <v>0</v>
      </c>
      <c r="D28" s="59">
        <v>48887000</v>
      </c>
      <c r="E28" s="60">
        <v>48887000</v>
      </c>
      <c r="F28" s="60">
        <v>397119</v>
      </c>
      <c r="G28" s="60">
        <v>5502937</v>
      </c>
      <c r="H28" s="60">
        <v>849696</v>
      </c>
      <c r="I28" s="60">
        <v>6749752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6749752</v>
      </c>
      <c r="W28" s="60">
        <v>12221750</v>
      </c>
      <c r="X28" s="60">
        <v>-5471998</v>
      </c>
      <c r="Y28" s="61">
        <v>-44.77</v>
      </c>
      <c r="Z28" s="62">
        <v>48887000</v>
      </c>
    </row>
    <row r="29" spans="1:26" ht="13.5">
      <c r="A29" s="58" t="s">
        <v>282</v>
      </c>
      <c r="B29" s="19">
        <v>0</v>
      </c>
      <c r="C29" s="19">
        <v>0</v>
      </c>
      <c r="D29" s="59">
        <v>1932640</v>
      </c>
      <c r="E29" s="60">
        <v>1932640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483160</v>
      </c>
      <c r="X29" s="60">
        <v>-483160</v>
      </c>
      <c r="Y29" s="61">
        <v>-100</v>
      </c>
      <c r="Z29" s="62">
        <v>1932640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50819640</v>
      </c>
      <c r="E32" s="100">
        <f t="shared" si="5"/>
        <v>50819640</v>
      </c>
      <c r="F32" s="100">
        <f t="shared" si="5"/>
        <v>397119</v>
      </c>
      <c r="G32" s="100">
        <f t="shared" si="5"/>
        <v>5502937</v>
      </c>
      <c r="H32" s="100">
        <f t="shared" si="5"/>
        <v>849696</v>
      </c>
      <c r="I32" s="100">
        <f t="shared" si="5"/>
        <v>6749752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6749752</v>
      </c>
      <c r="W32" s="100">
        <f t="shared" si="5"/>
        <v>12704910</v>
      </c>
      <c r="X32" s="100">
        <f t="shared" si="5"/>
        <v>-5955158</v>
      </c>
      <c r="Y32" s="101">
        <f>+IF(W32&lt;&gt;0,(X32/W32)*100,0)</f>
        <v>-46.87288615188931</v>
      </c>
      <c r="Z32" s="102">
        <f t="shared" si="5"/>
        <v>50819640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24505000</v>
      </c>
      <c r="E35" s="60">
        <v>24505000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6126250</v>
      </c>
      <c r="X35" s="60">
        <v>-6126250</v>
      </c>
      <c r="Y35" s="61">
        <v>-100</v>
      </c>
      <c r="Z35" s="62">
        <v>24505000</v>
      </c>
    </row>
    <row r="36" spans="1:26" ht="13.5">
      <c r="A36" s="58" t="s">
        <v>57</v>
      </c>
      <c r="B36" s="19">
        <v>0</v>
      </c>
      <c r="C36" s="19">
        <v>0</v>
      </c>
      <c r="D36" s="59">
        <v>364852000</v>
      </c>
      <c r="E36" s="60">
        <v>364852000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91213000</v>
      </c>
      <c r="X36" s="60">
        <v>-91213000</v>
      </c>
      <c r="Y36" s="61">
        <v>-100</v>
      </c>
      <c r="Z36" s="62">
        <v>364852000</v>
      </c>
    </row>
    <row r="37" spans="1:26" ht="13.5">
      <c r="A37" s="58" t="s">
        <v>58</v>
      </c>
      <c r="B37" s="19">
        <v>0</v>
      </c>
      <c r="C37" s="19">
        <v>0</v>
      </c>
      <c r="D37" s="59">
        <v>7532000</v>
      </c>
      <c r="E37" s="60">
        <v>7532000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1883000</v>
      </c>
      <c r="X37" s="60">
        <v>-1883000</v>
      </c>
      <c r="Y37" s="61">
        <v>-100</v>
      </c>
      <c r="Z37" s="62">
        <v>7532000</v>
      </c>
    </row>
    <row r="38" spans="1:26" ht="13.5">
      <c r="A38" s="58" t="s">
        <v>59</v>
      </c>
      <c r="B38" s="19">
        <v>0</v>
      </c>
      <c r="C38" s="19">
        <v>0</v>
      </c>
      <c r="D38" s="59">
        <v>20239000</v>
      </c>
      <c r="E38" s="60">
        <v>20239000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5059750</v>
      </c>
      <c r="X38" s="60">
        <v>-5059750</v>
      </c>
      <c r="Y38" s="61">
        <v>-100</v>
      </c>
      <c r="Z38" s="62">
        <v>20239000</v>
      </c>
    </row>
    <row r="39" spans="1:26" ht="13.5">
      <c r="A39" s="58" t="s">
        <v>60</v>
      </c>
      <c r="B39" s="19">
        <v>0</v>
      </c>
      <c r="C39" s="19">
        <v>0</v>
      </c>
      <c r="D39" s="59">
        <v>361586000</v>
      </c>
      <c r="E39" s="60">
        <v>361586000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90396500</v>
      </c>
      <c r="X39" s="60">
        <v>-90396500</v>
      </c>
      <c r="Y39" s="61">
        <v>-100</v>
      </c>
      <c r="Z39" s="62">
        <v>361586000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44673000</v>
      </c>
      <c r="E42" s="60">
        <v>44673000</v>
      </c>
      <c r="F42" s="60">
        <v>24336636</v>
      </c>
      <c r="G42" s="60">
        <v>-6508536</v>
      </c>
      <c r="H42" s="60">
        <v>-1807909</v>
      </c>
      <c r="I42" s="60">
        <v>16020191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16020191</v>
      </c>
      <c r="W42" s="60">
        <v>30615500</v>
      </c>
      <c r="X42" s="60">
        <v>-14595309</v>
      </c>
      <c r="Y42" s="61">
        <v>-47.67</v>
      </c>
      <c r="Z42" s="62">
        <v>44673000</v>
      </c>
    </row>
    <row r="43" spans="1:26" ht="13.5">
      <c r="A43" s="58" t="s">
        <v>63</v>
      </c>
      <c r="B43" s="19">
        <v>0</v>
      </c>
      <c r="C43" s="19">
        <v>0</v>
      </c>
      <c r="D43" s="59">
        <v>-49371000</v>
      </c>
      <c r="E43" s="60">
        <v>-49371000</v>
      </c>
      <c r="F43" s="60">
        <v>-397119</v>
      </c>
      <c r="G43" s="60">
        <v>-5502936</v>
      </c>
      <c r="H43" s="60">
        <v>-849696</v>
      </c>
      <c r="I43" s="60">
        <v>-6749751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-6749751</v>
      </c>
      <c r="W43" s="60">
        <v>-9049000</v>
      </c>
      <c r="X43" s="60">
        <v>2299249</v>
      </c>
      <c r="Y43" s="61">
        <v>-25.41</v>
      </c>
      <c r="Z43" s="62">
        <v>-49371000</v>
      </c>
    </row>
    <row r="44" spans="1:26" ht="13.5">
      <c r="A44" s="58" t="s">
        <v>64</v>
      </c>
      <c r="B44" s="19">
        <v>0</v>
      </c>
      <c r="C44" s="19">
        <v>0</v>
      </c>
      <c r="D44" s="59">
        <v>5860000</v>
      </c>
      <c r="E44" s="60">
        <v>5860000</v>
      </c>
      <c r="F44" s="60">
        <v>-68027</v>
      </c>
      <c r="G44" s="60">
        <v>0</v>
      </c>
      <c r="H44" s="60">
        <v>0</v>
      </c>
      <c r="I44" s="60">
        <v>-68027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-68027</v>
      </c>
      <c r="W44" s="60">
        <v>1465000</v>
      </c>
      <c r="X44" s="60">
        <v>-1533027</v>
      </c>
      <c r="Y44" s="61">
        <v>-104.64</v>
      </c>
      <c r="Z44" s="62">
        <v>5860000</v>
      </c>
    </row>
    <row r="45" spans="1:26" ht="13.5">
      <c r="A45" s="70" t="s">
        <v>65</v>
      </c>
      <c r="B45" s="22">
        <v>0</v>
      </c>
      <c r="C45" s="22">
        <v>0</v>
      </c>
      <c r="D45" s="99">
        <v>-222000</v>
      </c>
      <c r="E45" s="100">
        <v>-222000</v>
      </c>
      <c r="F45" s="100">
        <v>23927375</v>
      </c>
      <c r="G45" s="100">
        <v>11915903</v>
      </c>
      <c r="H45" s="100">
        <v>9258298</v>
      </c>
      <c r="I45" s="100">
        <v>9258298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9258298</v>
      </c>
      <c r="W45" s="100">
        <v>21647500</v>
      </c>
      <c r="X45" s="100">
        <v>-12389202</v>
      </c>
      <c r="Y45" s="101">
        <v>-57.23</v>
      </c>
      <c r="Z45" s="102">
        <v>-222000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3899541</v>
      </c>
      <c r="C49" s="52">
        <v>0</v>
      </c>
      <c r="D49" s="129">
        <v>4458888</v>
      </c>
      <c r="E49" s="54">
        <v>4439894</v>
      </c>
      <c r="F49" s="54">
        <v>0</v>
      </c>
      <c r="G49" s="54">
        <v>0</v>
      </c>
      <c r="H49" s="54">
        <v>0</v>
      </c>
      <c r="I49" s="54">
        <v>1522108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1507675</v>
      </c>
      <c r="W49" s="54">
        <v>1656517</v>
      </c>
      <c r="X49" s="54">
        <v>9626377</v>
      </c>
      <c r="Y49" s="54">
        <v>63379148</v>
      </c>
      <c r="Z49" s="130">
        <v>90490148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903132</v>
      </c>
      <c r="C51" s="52">
        <v>0</v>
      </c>
      <c r="D51" s="129">
        <v>146122</v>
      </c>
      <c r="E51" s="54">
        <v>47527</v>
      </c>
      <c r="F51" s="54">
        <v>0</v>
      </c>
      <c r="G51" s="54">
        <v>0</v>
      </c>
      <c r="H51" s="54">
        <v>0</v>
      </c>
      <c r="I51" s="54">
        <v>24823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277</v>
      </c>
      <c r="W51" s="54">
        <v>96304</v>
      </c>
      <c r="X51" s="54">
        <v>252473</v>
      </c>
      <c r="Y51" s="54">
        <v>5688553</v>
      </c>
      <c r="Z51" s="130">
        <v>7159211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97.5454129021808</v>
      </c>
      <c r="E58" s="7">
        <f t="shared" si="6"/>
        <v>97.5454129021808</v>
      </c>
      <c r="F58" s="7">
        <f t="shared" si="6"/>
        <v>10.067518614665413</v>
      </c>
      <c r="G58" s="7">
        <f t="shared" si="6"/>
        <v>4.336208421971315</v>
      </c>
      <c r="H58" s="7">
        <f t="shared" si="6"/>
        <v>18.043215522560615</v>
      </c>
      <c r="I58" s="7">
        <f t="shared" si="6"/>
        <v>8.430733746171839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8.430733746171839</v>
      </c>
      <c r="W58" s="7">
        <f t="shared" si="6"/>
        <v>217.73044312592833</v>
      </c>
      <c r="X58" s="7">
        <f t="shared" si="6"/>
        <v>0</v>
      </c>
      <c r="Y58" s="7">
        <f t="shared" si="6"/>
        <v>0</v>
      </c>
      <c r="Z58" s="8">
        <f t="shared" si="6"/>
        <v>97.5454129021808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100.00204988558401</v>
      </c>
      <c r="E59" s="10">
        <f t="shared" si="7"/>
        <v>100.00204988558401</v>
      </c>
      <c r="F59" s="10">
        <f t="shared" si="7"/>
        <v>109.65196905038748</v>
      </c>
      <c r="G59" s="10">
        <f t="shared" si="7"/>
        <v>2.8959403132818915</v>
      </c>
      <c r="H59" s="10">
        <f t="shared" si="7"/>
        <v>369.57701549424144</v>
      </c>
      <c r="I59" s="10">
        <f t="shared" si="7"/>
        <v>11.990566651967145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11.990566651967145</v>
      </c>
      <c r="W59" s="10">
        <f t="shared" si="7"/>
        <v>164.03396681257533</v>
      </c>
      <c r="X59" s="10">
        <f t="shared" si="7"/>
        <v>0</v>
      </c>
      <c r="Y59" s="10">
        <f t="shared" si="7"/>
        <v>0</v>
      </c>
      <c r="Z59" s="11">
        <f t="shared" si="7"/>
        <v>100.00204988558401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96.96991448187175</v>
      </c>
      <c r="E60" s="13">
        <f t="shared" si="7"/>
        <v>96.96991448187175</v>
      </c>
      <c r="F60" s="13">
        <f t="shared" si="7"/>
        <v>6.3012960001253076</v>
      </c>
      <c r="G60" s="13">
        <f t="shared" si="7"/>
        <v>6.495638603282189</v>
      </c>
      <c r="H60" s="13">
        <f t="shared" si="7"/>
        <v>7.317957800415995</v>
      </c>
      <c r="I60" s="13">
        <f t="shared" si="7"/>
        <v>6.654745944565513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6.654745944565513</v>
      </c>
      <c r="W60" s="13">
        <f t="shared" si="7"/>
        <v>230.30952625752025</v>
      </c>
      <c r="X60" s="13">
        <f t="shared" si="7"/>
        <v>0</v>
      </c>
      <c r="Y60" s="13">
        <f t="shared" si="7"/>
        <v>0</v>
      </c>
      <c r="Z60" s="14">
        <f t="shared" si="7"/>
        <v>96.96991448187175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384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94.1364779438772</v>
      </c>
      <c r="E62" s="13">
        <f t="shared" si="7"/>
        <v>94.1364779438772</v>
      </c>
      <c r="F62" s="13">
        <f t="shared" si="7"/>
        <v>2.8277874849679607</v>
      </c>
      <c r="G62" s="13">
        <f t="shared" si="7"/>
        <v>3.4750140516764763</v>
      </c>
      <c r="H62" s="13">
        <f t="shared" si="7"/>
        <v>4.931628512503689</v>
      </c>
      <c r="I62" s="13">
        <f t="shared" si="7"/>
        <v>3.6348113632181986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3.6348113632181986</v>
      </c>
      <c r="W62" s="13">
        <f t="shared" si="7"/>
        <v>90.17009807465014</v>
      </c>
      <c r="X62" s="13">
        <f t="shared" si="7"/>
        <v>0</v>
      </c>
      <c r="Y62" s="13">
        <f t="shared" si="7"/>
        <v>0</v>
      </c>
      <c r="Z62" s="14">
        <f t="shared" si="7"/>
        <v>94.1364779438772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92.64109521315103</v>
      </c>
      <c r="E63" s="13">
        <f t="shared" si="7"/>
        <v>92.64109521315103</v>
      </c>
      <c r="F63" s="13">
        <f t="shared" si="7"/>
        <v>17.462932221547643</v>
      </c>
      <c r="G63" s="13">
        <f t="shared" si="7"/>
        <v>14.253772043982654</v>
      </c>
      <c r="H63" s="13">
        <f t="shared" si="7"/>
        <v>14.049309369684615</v>
      </c>
      <c r="I63" s="13">
        <f t="shared" si="7"/>
        <v>15.32960522628836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15.32960522628836</v>
      </c>
      <c r="W63" s="13">
        <f t="shared" si="7"/>
        <v>59.033683925533985</v>
      </c>
      <c r="X63" s="13">
        <f t="shared" si="7"/>
        <v>0</v>
      </c>
      <c r="Y63" s="13">
        <f t="shared" si="7"/>
        <v>0</v>
      </c>
      <c r="Z63" s="14">
        <f t="shared" si="7"/>
        <v>92.64109521315103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95.31342320901864</v>
      </c>
      <c r="E64" s="13">
        <f t="shared" si="7"/>
        <v>95.31342320901864</v>
      </c>
      <c r="F64" s="13">
        <f t="shared" si="7"/>
        <v>11.88176837276566</v>
      </c>
      <c r="G64" s="13">
        <f t="shared" si="7"/>
        <v>11.233485210186345</v>
      </c>
      <c r="H64" s="13">
        <f t="shared" si="7"/>
        <v>11.025077084476065</v>
      </c>
      <c r="I64" s="13">
        <f t="shared" si="7"/>
        <v>11.405692479887023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11.405692479887023</v>
      </c>
      <c r="W64" s="13">
        <f t="shared" si="7"/>
        <v>61.8630669957242</v>
      </c>
      <c r="X64" s="13">
        <f t="shared" si="7"/>
        <v>0</v>
      </c>
      <c r="Y64" s="13">
        <f t="shared" si="7"/>
        <v>0</v>
      </c>
      <c r="Z64" s="14">
        <f t="shared" si="7"/>
        <v>95.31342320901864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48834690</v>
      </c>
      <c r="E67" s="26">
        <v>48834690</v>
      </c>
      <c r="F67" s="26">
        <v>4426483</v>
      </c>
      <c r="G67" s="26">
        <v>9420811</v>
      </c>
      <c r="H67" s="26">
        <v>3259153</v>
      </c>
      <c r="I67" s="26">
        <v>17106447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17106447</v>
      </c>
      <c r="W67" s="26">
        <v>12208674</v>
      </c>
      <c r="X67" s="26"/>
      <c r="Y67" s="25"/>
      <c r="Z67" s="27">
        <v>48834690</v>
      </c>
    </row>
    <row r="68" spans="1:26" ht="13.5" hidden="1">
      <c r="A68" s="37" t="s">
        <v>31</v>
      </c>
      <c r="B68" s="19"/>
      <c r="C68" s="19"/>
      <c r="D68" s="20">
        <v>9268810</v>
      </c>
      <c r="E68" s="21">
        <v>9268810</v>
      </c>
      <c r="F68" s="21">
        <v>164267</v>
      </c>
      <c r="G68" s="21">
        <v>5560232</v>
      </c>
      <c r="H68" s="21">
        <v>96552</v>
      </c>
      <c r="I68" s="21">
        <v>5821051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5821051</v>
      </c>
      <c r="W68" s="21">
        <v>2317203</v>
      </c>
      <c r="X68" s="21"/>
      <c r="Y68" s="20"/>
      <c r="Z68" s="23">
        <v>9268810</v>
      </c>
    </row>
    <row r="69" spans="1:26" ht="13.5" hidden="1">
      <c r="A69" s="38" t="s">
        <v>32</v>
      </c>
      <c r="B69" s="19"/>
      <c r="C69" s="19"/>
      <c r="D69" s="20">
        <v>39565880</v>
      </c>
      <c r="E69" s="21">
        <v>39565880</v>
      </c>
      <c r="F69" s="21">
        <v>4213657</v>
      </c>
      <c r="G69" s="21">
        <v>3810018</v>
      </c>
      <c r="H69" s="21">
        <v>3159652</v>
      </c>
      <c r="I69" s="21">
        <v>11183327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11183327</v>
      </c>
      <c r="W69" s="21">
        <v>9891471</v>
      </c>
      <c r="X69" s="21"/>
      <c r="Y69" s="20"/>
      <c r="Z69" s="23">
        <v>39565880</v>
      </c>
    </row>
    <row r="70" spans="1:26" ht="13.5" hidden="1">
      <c r="A70" s="39" t="s">
        <v>103</v>
      </c>
      <c r="B70" s="19"/>
      <c r="C70" s="19"/>
      <c r="D70" s="20">
        <v>20000000</v>
      </c>
      <c r="E70" s="21">
        <v>20000000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5000000</v>
      </c>
      <c r="X70" s="21"/>
      <c r="Y70" s="20"/>
      <c r="Z70" s="23">
        <v>20000000</v>
      </c>
    </row>
    <row r="71" spans="1:26" ht="13.5" hidden="1">
      <c r="A71" s="39" t="s">
        <v>104</v>
      </c>
      <c r="B71" s="19"/>
      <c r="C71" s="19"/>
      <c r="D71" s="20">
        <v>8521670</v>
      </c>
      <c r="E71" s="21">
        <v>8521670</v>
      </c>
      <c r="F71" s="21">
        <v>3032689</v>
      </c>
      <c r="G71" s="21">
        <v>2611788</v>
      </c>
      <c r="H71" s="21">
        <v>2209108</v>
      </c>
      <c r="I71" s="21">
        <v>7853585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7853585</v>
      </c>
      <c r="W71" s="21">
        <v>2130418</v>
      </c>
      <c r="X71" s="21"/>
      <c r="Y71" s="20"/>
      <c r="Z71" s="23">
        <v>8521670</v>
      </c>
    </row>
    <row r="72" spans="1:26" ht="13.5" hidden="1">
      <c r="A72" s="39" t="s">
        <v>105</v>
      </c>
      <c r="B72" s="19"/>
      <c r="C72" s="19"/>
      <c r="D72" s="20">
        <v>6796120</v>
      </c>
      <c r="E72" s="21">
        <v>6796120</v>
      </c>
      <c r="F72" s="21">
        <v>706611</v>
      </c>
      <c r="G72" s="21">
        <v>716919</v>
      </c>
      <c r="H72" s="21">
        <v>574982</v>
      </c>
      <c r="I72" s="21">
        <v>1998512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1998512</v>
      </c>
      <c r="W72" s="21">
        <v>1699030</v>
      </c>
      <c r="X72" s="21"/>
      <c r="Y72" s="20"/>
      <c r="Z72" s="23">
        <v>6796120</v>
      </c>
    </row>
    <row r="73" spans="1:26" ht="13.5" hidden="1">
      <c r="A73" s="39" t="s">
        <v>106</v>
      </c>
      <c r="B73" s="19"/>
      <c r="C73" s="19"/>
      <c r="D73" s="20">
        <v>4248090</v>
      </c>
      <c r="E73" s="21">
        <v>4248090</v>
      </c>
      <c r="F73" s="21">
        <v>474357</v>
      </c>
      <c r="G73" s="21">
        <v>481311</v>
      </c>
      <c r="H73" s="21">
        <v>375562</v>
      </c>
      <c r="I73" s="21">
        <v>1331230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1331230</v>
      </c>
      <c r="W73" s="21">
        <v>1062023</v>
      </c>
      <c r="X73" s="21"/>
      <c r="Y73" s="20"/>
      <c r="Z73" s="23">
        <v>4248090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48559</v>
      </c>
      <c r="G75" s="30">
        <v>50561</v>
      </c>
      <c r="H75" s="30">
        <v>2949</v>
      </c>
      <c r="I75" s="30">
        <v>102069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102069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47636000</v>
      </c>
      <c r="E76" s="34">
        <v>47636000</v>
      </c>
      <c r="F76" s="34">
        <v>445637</v>
      </c>
      <c r="G76" s="34">
        <v>408506</v>
      </c>
      <c r="H76" s="34">
        <v>588056</v>
      </c>
      <c r="I76" s="34">
        <v>1442199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1442199</v>
      </c>
      <c r="W76" s="34">
        <v>26582000</v>
      </c>
      <c r="X76" s="34"/>
      <c r="Y76" s="33"/>
      <c r="Z76" s="35">
        <v>47636000</v>
      </c>
    </row>
    <row r="77" spans="1:26" ht="13.5" hidden="1">
      <c r="A77" s="37" t="s">
        <v>31</v>
      </c>
      <c r="B77" s="19"/>
      <c r="C77" s="19"/>
      <c r="D77" s="20">
        <v>9269000</v>
      </c>
      <c r="E77" s="21">
        <v>9269000</v>
      </c>
      <c r="F77" s="21">
        <v>180122</v>
      </c>
      <c r="G77" s="21">
        <v>161021</v>
      </c>
      <c r="H77" s="21">
        <v>356834</v>
      </c>
      <c r="I77" s="21">
        <v>697977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697977</v>
      </c>
      <c r="W77" s="21">
        <v>3801000</v>
      </c>
      <c r="X77" s="21"/>
      <c r="Y77" s="20"/>
      <c r="Z77" s="23">
        <v>9269000</v>
      </c>
    </row>
    <row r="78" spans="1:26" ht="13.5" hidden="1">
      <c r="A78" s="38" t="s">
        <v>32</v>
      </c>
      <c r="B78" s="19"/>
      <c r="C78" s="19"/>
      <c r="D78" s="20">
        <v>38367000</v>
      </c>
      <c r="E78" s="21">
        <v>38367000</v>
      </c>
      <c r="F78" s="21">
        <v>265515</v>
      </c>
      <c r="G78" s="21">
        <v>247485</v>
      </c>
      <c r="H78" s="21">
        <v>231222</v>
      </c>
      <c r="I78" s="21">
        <v>744222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744222</v>
      </c>
      <c r="W78" s="21">
        <v>22781000</v>
      </c>
      <c r="X78" s="21"/>
      <c r="Y78" s="20"/>
      <c r="Z78" s="23">
        <v>38367000</v>
      </c>
    </row>
    <row r="79" spans="1:26" ht="13.5" hidden="1">
      <c r="A79" s="39" t="s">
        <v>103</v>
      </c>
      <c r="B79" s="19"/>
      <c r="C79" s="19"/>
      <c r="D79" s="20">
        <v>20000000</v>
      </c>
      <c r="E79" s="21">
        <v>20000000</v>
      </c>
      <c r="F79" s="21"/>
      <c r="G79" s="21">
        <v>469</v>
      </c>
      <c r="H79" s="21">
        <v>90</v>
      </c>
      <c r="I79" s="21">
        <v>559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559</v>
      </c>
      <c r="W79" s="21">
        <v>19200000</v>
      </c>
      <c r="X79" s="21"/>
      <c r="Y79" s="20"/>
      <c r="Z79" s="23">
        <v>20000000</v>
      </c>
    </row>
    <row r="80" spans="1:26" ht="13.5" hidden="1">
      <c r="A80" s="39" t="s">
        <v>104</v>
      </c>
      <c r="B80" s="19"/>
      <c r="C80" s="19"/>
      <c r="D80" s="20">
        <v>8022000</v>
      </c>
      <c r="E80" s="21">
        <v>8022000</v>
      </c>
      <c r="F80" s="21">
        <v>85758</v>
      </c>
      <c r="G80" s="21">
        <v>90760</v>
      </c>
      <c r="H80" s="21">
        <v>108945</v>
      </c>
      <c r="I80" s="21">
        <v>285463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285463</v>
      </c>
      <c r="W80" s="21">
        <v>1921000</v>
      </c>
      <c r="X80" s="21"/>
      <c r="Y80" s="20"/>
      <c r="Z80" s="23">
        <v>8022000</v>
      </c>
    </row>
    <row r="81" spans="1:26" ht="13.5" hidden="1">
      <c r="A81" s="39" t="s">
        <v>105</v>
      </c>
      <c r="B81" s="19"/>
      <c r="C81" s="19"/>
      <c r="D81" s="20">
        <v>6296000</v>
      </c>
      <c r="E81" s="21">
        <v>6296000</v>
      </c>
      <c r="F81" s="21">
        <v>123395</v>
      </c>
      <c r="G81" s="21">
        <v>102188</v>
      </c>
      <c r="H81" s="21">
        <v>80781</v>
      </c>
      <c r="I81" s="21">
        <v>306364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306364</v>
      </c>
      <c r="W81" s="21">
        <v>1003000</v>
      </c>
      <c r="X81" s="21"/>
      <c r="Y81" s="20"/>
      <c r="Z81" s="23">
        <v>6296000</v>
      </c>
    </row>
    <row r="82" spans="1:26" ht="13.5" hidden="1">
      <c r="A82" s="39" t="s">
        <v>106</v>
      </c>
      <c r="B82" s="19"/>
      <c r="C82" s="19"/>
      <c r="D82" s="20">
        <v>4049000</v>
      </c>
      <c r="E82" s="21">
        <v>4049000</v>
      </c>
      <c r="F82" s="21">
        <v>56362</v>
      </c>
      <c r="G82" s="21">
        <v>54068</v>
      </c>
      <c r="H82" s="21">
        <v>41406</v>
      </c>
      <c r="I82" s="21">
        <v>151836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151836</v>
      </c>
      <c r="W82" s="21">
        <v>657000</v>
      </c>
      <c r="X82" s="21"/>
      <c r="Y82" s="20"/>
      <c r="Z82" s="23">
        <v>4049000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3166580</v>
      </c>
      <c r="F5" s="358">
        <f t="shared" si="0"/>
        <v>3166580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791646</v>
      </c>
      <c r="Y5" s="358">
        <f t="shared" si="0"/>
        <v>-791646</v>
      </c>
      <c r="Z5" s="359">
        <f>+IF(X5&lt;&gt;0,+(Y5/X5)*100,0)</f>
        <v>-100</v>
      </c>
      <c r="AA5" s="360">
        <f>+AA6+AA8+AA11+AA13+AA15</f>
        <v>3166580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446010</v>
      </c>
      <c r="F6" s="59">
        <f t="shared" si="1"/>
        <v>446010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111503</v>
      </c>
      <c r="Y6" s="59">
        <f t="shared" si="1"/>
        <v>-111503</v>
      </c>
      <c r="Z6" s="61">
        <f>+IF(X6&lt;&gt;0,+(Y6/X6)*100,0)</f>
        <v>-100</v>
      </c>
      <c r="AA6" s="62">
        <f t="shared" si="1"/>
        <v>446010</v>
      </c>
    </row>
    <row r="7" spans="1:27" ht="13.5">
      <c r="A7" s="291" t="s">
        <v>228</v>
      </c>
      <c r="B7" s="142"/>
      <c r="C7" s="60"/>
      <c r="D7" s="340"/>
      <c r="E7" s="60">
        <v>446010</v>
      </c>
      <c r="F7" s="59">
        <v>446010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111503</v>
      </c>
      <c r="Y7" s="59">
        <v>-111503</v>
      </c>
      <c r="Z7" s="61">
        <v>-100</v>
      </c>
      <c r="AA7" s="62">
        <v>446010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</v>
      </c>
      <c r="Y8" s="59">
        <f t="shared" si="2"/>
        <v>-500000</v>
      </c>
      <c r="Z8" s="61">
        <f>+IF(X8&lt;&gt;0,+(Y8/X8)*100,0)</f>
        <v>-100</v>
      </c>
      <c r="AA8" s="62">
        <f>SUM(AA9:AA10)</f>
        <v>2000000</v>
      </c>
    </row>
    <row r="9" spans="1:27" ht="13.5">
      <c r="A9" s="291" t="s">
        <v>229</v>
      </c>
      <c r="B9" s="142"/>
      <c r="C9" s="60"/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</v>
      </c>
      <c r="Y9" s="59">
        <v>-500000</v>
      </c>
      <c r="Z9" s="61">
        <v>-100</v>
      </c>
      <c r="AA9" s="62">
        <v>2000000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720570</v>
      </c>
      <c r="F11" s="364">
        <f t="shared" si="3"/>
        <v>720570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180143</v>
      </c>
      <c r="Y11" s="364">
        <f t="shared" si="3"/>
        <v>-180143</v>
      </c>
      <c r="Z11" s="365">
        <f>+IF(X11&lt;&gt;0,+(Y11/X11)*100,0)</f>
        <v>-100</v>
      </c>
      <c r="AA11" s="366">
        <f t="shared" si="3"/>
        <v>720570</v>
      </c>
    </row>
    <row r="12" spans="1:27" ht="13.5">
      <c r="A12" s="291" t="s">
        <v>231</v>
      </c>
      <c r="B12" s="136"/>
      <c r="C12" s="60"/>
      <c r="D12" s="340"/>
      <c r="E12" s="60">
        <v>720570</v>
      </c>
      <c r="F12" s="59">
        <v>720570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180143</v>
      </c>
      <c r="Y12" s="59">
        <v>-180143</v>
      </c>
      <c r="Z12" s="61">
        <v>-100</v>
      </c>
      <c r="AA12" s="62">
        <v>720570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132900</v>
      </c>
      <c r="F22" s="345">
        <f t="shared" si="6"/>
        <v>132900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33225</v>
      </c>
      <c r="Y22" s="345">
        <f t="shared" si="6"/>
        <v>-33225</v>
      </c>
      <c r="Z22" s="336">
        <f>+IF(X22&lt;&gt;0,+(Y22/X22)*100,0)</f>
        <v>-100</v>
      </c>
      <c r="AA22" s="350">
        <f>SUM(AA23:AA32)</f>
        <v>132900</v>
      </c>
    </row>
    <row r="23" spans="1:27" ht="13.5">
      <c r="A23" s="361" t="s">
        <v>236</v>
      </c>
      <c r="B23" s="142"/>
      <c r="C23" s="60"/>
      <c r="D23" s="340"/>
      <c r="E23" s="60">
        <v>660</v>
      </c>
      <c r="F23" s="59">
        <v>660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165</v>
      </c>
      <c r="Y23" s="59">
        <v>-165</v>
      </c>
      <c r="Z23" s="61">
        <v>-100</v>
      </c>
      <c r="AA23" s="62">
        <v>660</v>
      </c>
    </row>
    <row r="24" spans="1:27" ht="13.5">
      <c r="A24" s="361" t="s">
        <v>237</v>
      </c>
      <c r="B24" s="142"/>
      <c r="C24" s="60"/>
      <c r="D24" s="340"/>
      <c r="E24" s="60">
        <v>1260</v>
      </c>
      <c r="F24" s="59">
        <v>1260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315</v>
      </c>
      <c r="Y24" s="59">
        <v>-315</v>
      </c>
      <c r="Z24" s="61">
        <v>-100</v>
      </c>
      <c r="AA24" s="62">
        <v>1260</v>
      </c>
    </row>
    <row r="25" spans="1:27" ht="13.5">
      <c r="A25" s="361" t="s">
        <v>238</v>
      </c>
      <c r="B25" s="142"/>
      <c r="C25" s="60"/>
      <c r="D25" s="340"/>
      <c r="E25" s="60">
        <v>130980</v>
      </c>
      <c r="F25" s="59">
        <v>130980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32745</v>
      </c>
      <c r="Y25" s="59">
        <v>-32745</v>
      </c>
      <c r="Z25" s="61">
        <v>-100</v>
      </c>
      <c r="AA25" s="62">
        <v>130980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4244710</v>
      </c>
      <c r="F40" s="345">
        <f t="shared" si="9"/>
        <v>4244710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1061179</v>
      </c>
      <c r="Y40" s="345">
        <f t="shared" si="9"/>
        <v>-1061179</v>
      </c>
      <c r="Z40" s="336">
        <f>+IF(X40&lt;&gt;0,+(Y40/X40)*100,0)</f>
        <v>-100</v>
      </c>
      <c r="AA40" s="350">
        <f>SUM(AA41:AA49)</f>
        <v>4244710</v>
      </c>
    </row>
    <row r="41" spans="1:27" ht="13.5">
      <c r="A41" s="361" t="s">
        <v>247</v>
      </c>
      <c r="B41" s="142"/>
      <c r="C41" s="362"/>
      <c r="D41" s="363"/>
      <c r="E41" s="362">
        <v>967210</v>
      </c>
      <c r="F41" s="364">
        <v>967210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241803</v>
      </c>
      <c r="Y41" s="364">
        <v>-241803</v>
      </c>
      <c r="Z41" s="365">
        <v>-100</v>
      </c>
      <c r="AA41" s="366">
        <v>967210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1492350</v>
      </c>
      <c r="F43" s="370">
        <v>1492350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373088</v>
      </c>
      <c r="Y43" s="370">
        <v>-373088</v>
      </c>
      <c r="Z43" s="371">
        <v>-100</v>
      </c>
      <c r="AA43" s="303">
        <v>1492350</v>
      </c>
    </row>
    <row r="44" spans="1:27" ht="13.5">
      <c r="A44" s="361" t="s">
        <v>250</v>
      </c>
      <c r="B44" s="136"/>
      <c r="C44" s="60"/>
      <c r="D44" s="368"/>
      <c r="E44" s="54">
        <v>32840</v>
      </c>
      <c r="F44" s="53">
        <v>32840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8210</v>
      </c>
      <c r="Y44" s="53">
        <v>-8210</v>
      </c>
      <c r="Z44" s="94">
        <v>-100</v>
      </c>
      <c r="AA44" s="95">
        <v>32840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1274800</v>
      </c>
      <c r="F48" s="53">
        <v>1274800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318700</v>
      </c>
      <c r="Y48" s="53">
        <v>-318700</v>
      </c>
      <c r="Z48" s="94">
        <v>-100</v>
      </c>
      <c r="AA48" s="95">
        <v>1274800</v>
      </c>
    </row>
    <row r="49" spans="1:27" ht="13.5">
      <c r="A49" s="361" t="s">
        <v>93</v>
      </c>
      <c r="B49" s="136"/>
      <c r="C49" s="54"/>
      <c r="D49" s="368"/>
      <c r="E49" s="54">
        <v>477510</v>
      </c>
      <c r="F49" s="53">
        <v>477510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119378</v>
      </c>
      <c r="Y49" s="53">
        <v>-119378</v>
      </c>
      <c r="Z49" s="94">
        <v>-100</v>
      </c>
      <c r="AA49" s="95">
        <v>477510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7544190</v>
      </c>
      <c r="F60" s="264">
        <f t="shared" si="14"/>
        <v>7544190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1886050</v>
      </c>
      <c r="Y60" s="264">
        <f t="shared" si="14"/>
        <v>-1886050</v>
      </c>
      <c r="Z60" s="337">
        <f>+IF(X60&lt;&gt;0,+(Y60/X60)*100,0)</f>
        <v>-100</v>
      </c>
      <c r="AA60" s="232">
        <f>+AA57+AA54+AA51+AA40+AA37+AA34+AA22+AA5</f>
        <v>7544190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59793510</v>
      </c>
      <c r="F5" s="100">
        <f t="shared" si="0"/>
        <v>59793510</v>
      </c>
      <c r="G5" s="100">
        <f t="shared" si="0"/>
        <v>18857952</v>
      </c>
      <c r="H5" s="100">
        <f t="shared" si="0"/>
        <v>6724370</v>
      </c>
      <c r="I5" s="100">
        <f t="shared" si="0"/>
        <v>171955</v>
      </c>
      <c r="J5" s="100">
        <f t="shared" si="0"/>
        <v>25754277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25754277</v>
      </c>
      <c r="X5" s="100">
        <f t="shared" si="0"/>
        <v>14948378</v>
      </c>
      <c r="Y5" s="100">
        <f t="shared" si="0"/>
        <v>10805899</v>
      </c>
      <c r="Z5" s="137">
        <f>+IF(X5&lt;&gt;0,+(Y5/X5)*100,0)</f>
        <v>72.28810376617449</v>
      </c>
      <c r="AA5" s="153">
        <f>SUM(AA6:AA8)</f>
        <v>59793510</v>
      </c>
    </row>
    <row r="6" spans="1:27" ht="13.5">
      <c r="A6" s="138" t="s">
        <v>75</v>
      </c>
      <c r="B6" s="136"/>
      <c r="C6" s="155"/>
      <c r="D6" s="155"/>
      <c r="E6" s="156">
        <v>7319780</v>
      </c>
      <c r="F6" s="60">
        <v>7319780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1829945</v>
      </c>
      <c r="Y6" s="60">
        <v>-1829945</v>
      </c>
      <c r="Z6" s="140">
        <v>-100</v>
      </c>
      <c r="AA6" s="155">
        <v>7319780</v>
      </c>
    </row>
    <row r="7" spans="1:27" ht="13.5">
      <c r="A7" s="138" t="s">
        <v>76</v>
      </c>
      <c r="B7" s="136"/>
      <c r="C7" s="157"/>
      <c r="D7" s="157"/>
      <c r="E7" s="158">
        <v>34887710</v>
      </c>
      <c r="F7" s="159">
        <v>34887710</v>
      </c>
      <c r="G7" s="159">
        <v>18855636</v>
      </c>
      <c r="H7" s="159">
        <v>5661243</v>
      </c>
      <c r="I7" s="159">
        <v>117402</v>
      </c>
      <c r="J7" s="159">
        <v>24634281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24634281</v>
      </c>
      <c r="X7" s="159">
        <v>8721928</v>
      </c>
      <c r="Y7" s="159">
        <v>15912353</v>
      </c>
      <c r="Z7" s="141">
        <v>182.44</v>
      </c>
      <c r="AA7" s="157">
        <v>34887710</v>
      </c>
    </row>
    <row r="8" spans="1:27" ht="13.5">
      <c r="A8" s="138" t="s">
        <v>77</v>
      </c>
      <c r="B8" s="136"/>
      <c r="C8" s="155"/>
      <c r="D8" s="155"/>
      <c r="E8" s="156">
        <v>17586020</v>
      </c>
      <c r="F8" s="60">
        <v>17586020</v>
      </c>
      <c r="G8" s="60">
        <v>2316</v>
      </c>
      <c r="H8" s="60">
        <v>1063127</v>
      </c>
      <c r="I8" s="60">
        <v>54553</v>
      </c>
      <c r="J8" s="60">
        <v>1119996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1119996</v>
      </c>
      <c r="X8" s="60">
        <v>4396505</v>
      </c>
      <c r="Y8" s="60">
        <v>-3276509</v>
      </c>
      <c r="Z8" s="140">
        <v>-74.53</v>
      </c>
      <c r="AA8" s="155">
        <v>17586020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16961336</v>
      </c>
      <c r="F9" s="100">
        <f t="shared" si="1"/>
        <v>16961336</v>
      </c>
      <c r="G9" s="100">
        <f t="shared" si="1"/>
        <v>45162</v>
      </c>
      <c r="H9" s="100">
        <f t="shared" si="1"/>
        <v>964262</v>
      </c>
      <c r="I9" s="100">
        <f t="shared" si="1"/>
        <v>36361</v>
      </c>
      <c r="J9" s="100">
        <f t="shared" si="1"/>
        <v>1045785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1045785</v>
      </c>
      <c r="X9" s="100">
        <f t="shared" si="1"/>
        <v>4240335</v>
      </c>
      <c r="Y9" s="100">
        <f t="shared" si="1"/>
        <v>-3194550</v>
      </c>
      <c r="Z9" s="137">
        <f>+IF(X9&lt;&gt;0,+(Y9/X9)*100,0)</f>
        <v>-75.33720802719597</v>
      </c>
      <c r="AA9" s="153">
        <f>SUM(AA10:AA14)</f>
        <v>16961336</v>
      </c>
    </row>
    <row r="10" spans="1:27" ht="13.5">
      <c r="A10" s="138" t="s">
        <v>79</v>
      </c>
      <c r="B10" s="136"/>
      <c r="C10" s="155"/>
      <c r="D10" s="155"/>
      <c r="E10" s="156">
        <v>3932840</v>
      </c>
      <c r="F10" s="60">
        <v>3932840</v>
      </c>
      <c r="G10" s="60">
        <v>6717</v>
      </c>
      <c r="H10" s="60">
        <v>5787</v>
      </c>
      <c r="I10" s="60">
        <v>5960</v>
      </c>
      <c r="J10" s="60">
        <v>18464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18464</v>
      </c>
      <c r="X10" s="60">
        <v>983210</v>
      </c>
      <c r="Y10" s="60">
        <v>-964746</v>
      </c>
      <c r="Z10" s="140">
        <v>-98.12</v>
      </c>
      <c r="AA10" s="155">
        <v>3932840</v>
      </c>
    </row>
    <row r="11" spans="1:27" ht="13.5">
      <c r="A11" s="138" t="s">
        <v>80</v>
      </c>
      <c r="B11" s="136"/>
      <c r="C11" s="155"/>
      <c r="D11" s="155"/>
      <c r="E11" s="156">
        <v>7727866</v>
      </c>
      <c r="F11" s="60">
        <v>7727866</v>
      </c>
      <c r="G11" s="60"/>
      <c r="H11" s="60">
        <v>921289</v>
      </c>
      <c r="I11" s="60"/>
      <c r="J11" s="60">
        <v>921289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921289</v>
      </c>
      <c r="X11" s="60">
        <v>1931967</v>
      </c>
      <c r="Y11" s="60">
        <v>-1010678</v>
      </c>
      <c r="Z11" s="140">
        <v>-52.31</v>
      </c>
      <c r="AA11" s="155">
        <v>7727866</v>
      </c>
    </row>
    <row r="12" spans="1:27" ht="13.5">
      <c r="A12" s="138" t="s">
        <v>81</v>
      </c>
      <c r="B12" s="136"/>
      <c r="C12" s="155"/>
      <c r="D12" s="155"/>
      <c r="E12" s="156">
        <v>4513180</v>
      </c>
      <c r="F12" s="60">
        <v>4513180</v>
      </c>
      <c r="G12" s="60">
        <v>4400</v>
      </c>
      <c r="H12" s="60">
        <v>2990</v>
      </c>
      <c r="I12" s="60">
        <v>2000</v>
      </c>
      <c r="J12" s="60">
        <v>9390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9390</v>
      </c>
      <c r="X12" s="60">
        <v>1128295</v>
      </c>
      <c r="Y12" s="60">
        <v>-1118905</v>
      </c>
      <c r="Z12" s="140">
        <v>-99.17</v>
      </c>
      <c r="AA12" s="155">
        <v>4513180</v>
      </c>
    </row>
    <row r="13" spans="1:27" ht="13.5">
      <c r="A13" s="138" t="s">
        <v>82</v>
      </c>
      <c r="B13" s="136"/>
      <c r="C13" s="155"/>
      <c r="D13" s="155"/>
      <c r="E13" s="156">
        <v>787450</v>
      </c>
      <c r="F13" s="60">
        <v>787450</v>
      </c>
      <c r="G13" s="60">
        <v>34045</v>
      </c>
      <c r="H13" s="60">
        <v>34196</v>
      </c>
      <c r="I13" s="60">
        <v>28401</v>
      </c>
      <c r="J13" s="60">
        <v>96642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96642</v>
      </c>
      <c r="X13" s="60">
        <v>196863</v>
      </c>
      <c r="Y13" s="60">
        <v>-100221</v>
      </c>
      <c r="Z13" s="140">
        <v>-50.91</v>
      </c>
      <c r="AA13" s="155">
        <v>787450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12554900</v>
      </c>
      <c r="F15" s="100">
        <f t="shared" si="2"/>
        <v>12554900</v>
      </c>
      <c r="G15" s="100">
        <f t="shared" si="2"/>
        <v>0</v>
      </c>
      <c r="H15" s="100">
        <f t="shared" si="2"/>
        <v>595000</v>
      </c>
      <c r="I15" s="100">
        <f t="shared" si="2"/>
        <v>0</v>
      </c>
      <c r="J15" s="100">
        <f t="shared" si="2"/>
        <v>595000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595000</v>
      </c>
      <c r="X15" s="100">
        <f t="shared" si="2"/>
        <v>3138725</v>
      </c>
      <c r="Y15" s="100">
        <f t="shared" si="2"/>
        <v>-2543725</v>
      </c>
      <c r="Z15" s="137">
        <f>+IF(X15&lt;&gt;0,+(Y15/X15)*100,0)</f>
        <v>-81.0432580108165</v>
      </c>
      <c r="AA15" s="153">
        <f>SUM(AA16:AA18)</f>
        <v>12554900</v>
      </c>
    </row>
    <row r="16" spans="1:27" ht="13.5">
      <c r="A16" s="138" t="s">
        <v>85</v>
      </c>
      <c r="B16" s="136"/>
      <c r="C16" s="155"/>
      <c r="D16" s="155"/>
      <c r="E16" s="156">
        <v>1526580</v>
      </c>
      <c r="F16" s="60">
        <v>1526580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381645</v>
      </c>
      <c r="Y16" s="60">
        <v>-381645</v>
      </c>
      <c r="Z16" s="140">
        <v>-100</v>
      </c>
      <c r="AA16" s="155">
        <v>1526580</v>
      </c>
    </row>
    <row r="17" spans="1:27" ht="13.5">
      <c r="A17" s="138" t="s">
        <v>86</v>
      </c>
      <c r="B17" s="136"/>
      <c r="C17" s="155"/>
      <c r="D17" s="155"/>
      <c r="E17" s="156">
        <v>11028320</v>
      </c>
      <c r="F17" s="60">
        <v>11028320</v>
      </c>
      <c r="G17" s="60"/>
      <c r="H17" s="60">
        <v>595000</v>
      </c>
      <c r="I17" s="60"/>
      <c r="J17" s="60">
        <v>595000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595000</v>
      </c>
      <c r="X17" s="60">
        <v>2757080</v>
      </c>
      <c r="Y17" s="60">
        <v>-2162080</v>
      </c>
      <c r="Z17" s="140">
        <v>-78.42</v>
      </c>
      <c r="AA17" s="155">
        <v>11028320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123354384</v>
      </c>
      <c r="F19" s="100">
        <f t="shared" si="3"/>
        <v>123354384</v>
      </c>
      <c r="G19" s="100">
        <f t="shared" si="3"/>
        <v>4216980</v>
      </c>
      <c r="H19" s="100">
        <f t="shared" si="3"/>
        <v>8637472</v>
      </c>
      <c r="I19" s="100">
        <f t="shared" si="3"/>
        <v>8343602</v>
      </c>
      <c r="J19" s="100">
        <f t="shared" si="3"/>
        <v>21198054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21198054</v>
      </c>
      <c r="X19" s="100">
        <f t="shared" si="3"/>
        <v>30838597</v>
      </c>
      <c r="Y19" s="100">
        <f t="shared" si="3"/>
        <v>-9640543</v>
      </c>
      <c r="Z19" s="137">
        <f>+IF(X19&lt;&gt;0,+(Y19/X19)*100,0)</f>
        <v>-31.26128922142599</v>
      </c>
      <c r="AA19" s="153">
        <f>SUM(AA20:AA23)</f>
        <v>123354384</v>
      </c>
    </row>
    <row r="20" spans="1:27" ht="13.5">
      <c r="A20" s="138" t="s">
        <v>89</v>
      </c>
      <c r="B20" s="136"/>
      <c r="C20" s="155"/>
      <c r="D20" s="155"/>
      <c r="E20" s="156">
        <v>25380424</v>
      </c>
      <c r="F20" s="60">
        <v>25380424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6345106</v>
      </c>
      <c r="Y20" s="60">
        <v>-6345106</v>
      </c>
      <c r="Z20" s="140">
        <v>-100</v>
      </c>
      <c r="AA20" s="155">
        <v>25380424</v>
      </c>
    </row>
    <row r="21" spans="1:27" ht="13.5">
      <c r="A21" s="138" t="s">
        <v>90</v>
      </c>
      <c r="B21" s="136"/>
      <c r="C21" s="155"/>
      <c r="D21" s="155"/>
      <c r="E21" s="156">
        <v>59874230</v>
      </c>
      <c r="F21" s="60">
        <v>59874230</v>
      </c>
      <c r="G21" s="60">
        <v>3032689</v>
      </c>
      <c r="H21" s="60">
        <v>4323350</v>
      </c>
      <c r="I21" s="60">
        <v>6309705</v>
      </c>
      <c r="J21" s="60">
        <v>13665744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13665744</v>
      </c>
      <c r="X21" s="60">
        <v>14968558</v>
      </c>
      <c r="Y21" s="60">
        <v>-1302814</v>
      </c>
      <c r="Z21" s="140">
        <v>-8.7</v>
      </c>
      <c r="AA21" s="155">
        <v>59874230</v>
      </c>
    </row>
    <row r="22" spans="1:27" ht="13.5">
      <c r="A22" s="138" t="s">
        <v>91</v>
      </c>
      <c r="B22" s="136"/>
      <c r="C22" s="157"/>
      <c r="D22" s="157"/>
      <c r="E22" s="158">
        <v>32424580</v>
      </c>
      <c r="F22" s="159">
        <v>32424580</v>
      </c>
      <c r="G22" s="159">
        <v>709934</v>
      </c>
      <c r="H22" s="159">
        <v>3832811</v>
      </c>
      <c r="I22" s="159">
        <v>1658335</v>
      </c>
      <c r="J22" s="159">
        <v>6201080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6201080</v>
      </c>
      <c r="X22" s="159">
        <v>8106145</v>
      </c>
      <c r="Y22" s="159">
        <v>-1905065</v>
      </c>
      <c r="Z22" s="141">
        <v>-23.5</v>
      </c>
      <c r="AA22" s="157">
        <v>32424580</v>
      </c>
    </row>
    <row r="23" spans="1:27" ht="13.5">
      <c r="A23" s="138" t="s">
        <v>92</v>
      </c>
      <c r="B23" s="136"/>
      <c r="C23" s="155"/>
      <c r="D23" s="155"/>
      <c r="E23" s="156">
        <v>5675150</v>
      </c>
      <c r="F23" s="60">
        <v>5675150</v>
      </c>
      <c r="G23" s="60">
        <v>474357</v>
      </c>
      <c r="H23" s="60">
        <v>481311</v>
      </c>
      <c r="I23" s="60">
        <v>375562</v>
      </c>
      <c r="J23" s="60">
        <v>1331230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1331230</v>
      </c>
      <c r="X23" s="60">
        <v>1418788</v>
      </c>
      <c r="Y23" s="60">
        <v>-87558</v>
      </c>
      <c r="Z23" s="140">
        <v>-6.17</v>
      </c>
      <c r="AA23" s="155">
        <v>5675150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212664130</v>
      </c>
      <c r="F25" s="73">
        <f t="shared" si="4"/>
        <v>212664130</v>
      </c>
      <c r="G25" s="73">
        <f t="shared" si="4"/>
        <v>23120094</v>
      </c>
      <c r="H25" s="73">
        <f t="shared" si="4"/>
        <v>16921104</v>
      </c>
      <c r="I25" s="73">
        <f t="shared" si="4"/>
        <v>8551918</v>
      </c>
      <c r="J25" s="73">
        <f t="shared" si="4"/>
        <v>48593116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48593116</v>
      </c>
      <c r="X25" s="73">
        <f t="shared" si="4"/>
        <v>53166035</v>
      </c>
      <c r="Y25" s="73">
        <f t="shared" si="4"/>
        <v>-4572919</v>
      </c>
      <c r="Z25" s="170">
        <f>+IF(X25&lt;&gt;0,+(Y25/X25)*100,0)</f>
        <v>-8.601203757248403</v>
      </c>
      <c r="AA25" s="168">
        <f>+AA5+AA9+AA15+AA19+AA24</f>
        <v>212664130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40983880</v>
      </c>
      <c r="F28" s="100">
        <f t="shared" si="5"/>
        <v>40983880</v>
      </c>
      <c r="G28" s="100">
        <f t="shared" si="5"/>
        <v>2847710</v>
      </c>
      <c r="H28" s="100">
        <f t="shared" si="5"/>
        <v>2626319</v>
      </c>
      <c r="I28" s="100">
        <f t="shared" si="5"/>
        <v>2702619</v>
      </c>
      <c r="J28" s="100">
        <f t="shared" si="5"/>
        <v>8176648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8176648</v>
      </c>
      <c r="X28" s="100">
        <f t="shared" si="5"/>
        <v>10245971</v>
      </c>
      <c r="Y28" s="100">
        <f t="shared" si="5"/>
        <v>-2069323</v>
      </c>
      <c r="Z28" s="137">
        <f>+IF(X28&lt;&gt;0,+(Y28/X28)*100,0)</f>
        <v>-20.1964557580731</v>
      </c>
      <c r="AA28" s="153">
        <f>SUM(AA29:AA31)</f>
        <v>40983880</v>
      </c>
    </row>
    <row r="29" spans="1:27" ht="13.5">
      <c r="A29" s="138" t="s">
        <v>75</v>
      </c>
      <c r="B29" s="136"/>
      <c r="C29" s="155"/>
      <c r="D29" s="155"/>
      <c r="E29" s="156">
        <v>9719740</v>
      </c>
      <c r="F29" s="60">
        <v>9719740</v>
      </c>
      <c r="G29" s="60">
        <v>628666</v>
      </c>
      <c r="H29" s="60">
        <v>645832</v>
      </c>
      <c r="I29" s="60">
        <v>718021</v>
      </c>
      <c r="J29" s="60">
        <v>1992519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1992519</v>
      </c>
      <c r="X29" s="60">
        <v>2429935</v>
      </c>
      <c r="Y29" s="60">
        <v>-437416</v>
      </c>
      <c r="Z29" s="140">
        <v>-18</v>
      </c>
      <c r="AA29" s="155">
        <v>9719740</v>
      </c>
    </row>
    <row r="30" spans="1:27" ht="13.5">
      <c r="A30" s="138" t="s">
        <v>76</v>
      </c>
      <c r="B30" s="136"/>
      <c r="C30" s="157"/>
      <c r="D30" s="157"/>
      <c r="E30" s="158">
        <v>18637450</v>
      </c>
      <c r="F30" s="159">
        <v>18637450</v>
      </c>
      <c r="G30" s="159">
        <v>932126</v>
      </c>
      <c r="H30" s="159">
        <v>939873</v>
      </c>
      <c r="I30" s="159">
        <v>1236610</v>
      </c>
      <c r="J30" s="159">
        <v>3108609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3108609</v>
      </c>
      <c r="X30" s="159">
        <v>4659363</v>
      </c>
      <c r="Y30" s="159">
        <v>-1550754</v>
      </c>
      <c r="Z30" s="141">
        <v>-33.28</v>
      </c>
      <c r="AA30" s="157">
        <v>18637450</v>
      </c>
    </row>
    <row r="31" spans="1:27" ht="13.5">
      <c r="A31" s="138" t="s">
        <v>77</v>
      </c>
      <c r="B31" s="136"/>
      <c r="C31" s="155"/>
      <c r="D31" s="155"/>
      <c r="E31" s="156">
        <v>12626690</v>
      </c>
      <c r="F31" s="60">
        <v>12626690</v>
      </c>
      <c r="G31" s="60">
        <v>1286918</v>
      </c>
      <c r="H31" s="60">
        <v>1040614</v>
      </c>
      <c r="I31" s="60">
        <v>747988</v>
      </c>
      <c r="J31" s="60">
        <v>3075520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3075520</v>
      </c>
      <c r="X31" s="60">
        <v>3156673</v>
      </c>
      <c r="Y31" s="60">
        <v>-81153</v>
      </c>
      <c r="Z31" s="140">
        <v>-2.57</v>
      </c>
      <c r="AA31" s="155">
        <v>12626690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11390470</v>
      </c>
      <c r="F32" s="100">
        <f t="shared" si="6"/>
        <v>11390470</v>
      </c>
      <c r="G32" s="100">
        <f t="shared" si="6"/>
        <v>713521</v>
      </c>
      <c r="H32" s="100">
        <f t="shared" si="6"/>
        <v>705581</v>
      </c>
      <c r="I32" s="100">
        <f t="shared" si="6"/>
        <v>688204</v>
      </c>
      <c r="J32" s="100">
        <f t="shared" si="6"/>
        <v>2107306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2107306</v>
      </c>
      <c r="X32" s="100">
        <f t="shared" si="6"/>
        <v>2847618</v>
      </c>
      <c r="Y32" s="100">
        <f t="shared" si="6"/>
        <v>-740312</v>
      </c>
      <c r="Z32" s="137">
        <f>+IF(X32&lt;&gt;0,+(Y32/X32)*100,0)</f>
        <v>-25.997588159647815</v>
      </c>
      <c r="AA32" s="153">
        <f>SUM(AA33:AA37)</f>
        <v>11390470</v>
      </c>
    </row>
    <row r="33" spans="1:27" ht="13.5">
      <c r="A33" s="138" t="s">
        <v>79</v>
      </c>
      <c r="B33" s="136"/>
      <c r="C33" s="155"/>
      <c r="D33" s="155"/>
      <c r="E33" s="156">
        <v>8116810</v>
      </c>
      <c r="F33" s="60">
        <v>8116810</v>
      </c>
      <c r="G33" s="60">
        <v>464511</v>
      </c>
      <c r="H33" s="60">
        <v>470970</v>
      </c>
      <c r="I33" s="60">
        <v>452377</v>
      </c>
      <c r="J33" s="60">
        <v>1387858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1387858</v>
      </c>
      <c r="X33" s="60">
        <v>2029203</v>
      </c>
      <c r="Y33" s="60">
        <v>-641345</v>
      </c>
      <c r="Z33" s="140">
        <v>-31.61</v>
      </c>
      <c r="AA33" s="155">
        <v>8116810</v>
      </c>
    </row>
    <row r="34" spans="1:27" ht="13.5">
      <c r="A34" s="138" t="s">
        <v>80</v>
      </c>
      <c r="B34" s="136"/>
      <c r="C34" s="155"/>
      <c r="D34" s="155"/>
      <c r="E34" s="156">
        <v>1464500</v>
      </c>
      <c r="F34" s="60">
        <v>1464500</v>
      </c>
      <c r="G34" s="60">
        <v>88214</v>
      </c>
      <c r="H34" s="60">
        <v>87849</v>
      </c>
      <c r="I34" s="60">
        <v>89373</v>
      </c>
      <c r="J34" s="60">
        <v>265436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265436</v>
      </c>
      <c r="X34" s="60">
        <v>366125</v>
      </c>
      <c r="Y34" s="60">
        <v>-100689</v>
      </c>
      <c r="Z34" s="140">
        <v>-27.5</v>
      </c>
      <c r="AA34" s="155">
        <v>1464500</v>
      </c>
    </row>
    <row r="35" spans="1:27" ht="13.5">
      <c r="A35" s="138" t="s">
        <v>81</v>
      </c>
      <c r="B35" s="136"/>
      <c r="C35" s="155"/>
      <c r="D35" s="155"/>
      <c r="E35" s="156">
        <v>1405840</v>
      </c>
      <c r="F35" s="60">
        <v>1405840</v>
      </c>
      <c r="G35" s="60">
        <v>123279</v>
      </c>
      <c r="H35" s="60">
        <v>110425</v>
      </c>
      <c r="I35" s="60">
        <v>109240</v>
      </c>
      <c r="J35" s="60">
        <v>342944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342944</v>
      </c>
      <c r="X35" s="60">
        <v>351460</v>
      </c>
      <c r="Y35" s="60">
        <v>-8516</v>
      </c>
      <c r="Z35" s="140">
        <v>-2.42</v>
      </c>
      <c r="AA35" s="155">
        <v>1405840</v>
      </c>
    </row>
    <row r="36" spans="1:27" ht="13.5">
      <c r="A36" s="138" t="s">
        <v>82</v>
      </c>
      <c r="B36" s="136"/>
      <c r="C36" s="155"/>
      <c r="D36" s="155"/>
      <c r="E36" s="156">
        <v>403320</v>
      </c>
      <c r="F36" s="60">
        <v>403320</v>
      </c>
      <c r="G36" s="60">
        <v>37517</v>
      </c>
      <c r="H36" s="60">
        <v>36337</v>
      </c>
      <c r="I36" s="60">
        <v>37214</v>
      </c>
      <c r="J36" s="60">
        <v>111068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111068</v>
      </c>
      <c r="X36" s="60">
        <v>100830</v>
      </c>
      <c r="Y36" s="60">
        <v>10238</v>
      </c>
      <c r="Z36" s="140">
        <v>10.15</v>
      </c>
      <c r="AA36" s="155">
        <v>403320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12523100</v>
      </c>
      <c r="F38" s="100">
        <f t="shared" si="7"/>
        <v>12523100</v>
      </c>
      <c r="G38" s="100">
        <f t="shared" si="7"/>
        <v>587684</v>
      </c>
      <c r="H38" s="100">
        <f t="shared" si="7"/>
        <v>676686</v>
      </c>
      <c r="I38" s="100">
        <f t="shared" si="7"/>
        <v>675208</v>
      </c>
      <c r="J38" s="100">
        <f t="shared" si="7"/>
        <v>1939578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1939578</v>
      </c>
      <c r="X38" s="100">
        <f t="shared" si="7"/>
        <v>3130776</v>
      </c>
      <c r="Y38" s="100">
        <f t="shared" si="7"/>
        <v>-1191198</v>
      </c>
      <c r="Z38" s="137">
        <f>+IF(X38&lt;&gt;0,+(Y38/X38)*100,0)</f>
        <v>-38.04801110012342</v>
      </c>
      <c r="AA38" s="153">
        <f>SUM(AA39:AA41)</f>
        <v>12523100</v>
      </c>
    </row>
    <row r="39" spans="1:27" ht="13.5">
      <c r="A39" s="138" t="s">
        <v>85</v>
      </c>
      <c r="B39" s="136"/>
      <c r="C39" s="155"/>
      <c r="D39" s="155"/>
      <c r="E39" s="156">
        <v>1912730</v>
      </c>
      <c r="F39" s="60">
        <v>1912730</v>
      </c>
      <c r="G39" s="60">
        <v>140598</v>
      </c>
      <c r="H39" s="60">
        <v>144752</v>
      </c>
      <c r="I39" s="60">
        <v>162383</v>
      </c>
      <c r="J39" s="60">
        <v>447733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447733</v>
      </c>
      <c r="X39" s="60">
        <v>478183</v>
      </c>
      <c r="Y39" s="60">
        <v>-30450</v>
      </c>
      <c r="Z39" s="140">
        <v>-6.37</v>
      </c>
      <c r="AA39" s="155">
        <v>1912730</v>
      </c>
    </row>
    <row r="40" spans="1:27" ht="13.5">
      <c r="A40" s="138" t="s">
        <v>86</v>
      </c>
      <c r="B40" s="136"/>
      <c r="C40" s="155"/>
      <c r="D40" s="155"/>
      <c r="E40" s="156">
        <v>10610370</v>
      </c>
      <c r="F40" s="60">
        <v>10610370</v>
      </c>
      <c r="G40" s="60">
        <v>447086</v>
      </c>
      <c r="H40" s="60">
        <v>531934</v>
      </c>
      <c r="I40" s="60">
        <v>512825</v>
      </c>
      <c r="J40" s="60">
        <v>1491845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1491845</v>
      </c>
      <c r="X40" s="60">
        <v>2652593</v>
      </c>
      <c r="Y40" s="60">
        <v>-1160748</v>
      </c>
      <c r="Z40" s="140">
        <v>-43.76</v>
      </c>
      <c r="AA40" s="155">
        <v>10610370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68493550</v>
      </c>
      <c r="F42" s="100">
        <f t="shared" si="8"/>
        <v>68493550</v>
      </c>
      <c r="G42" s="100">
        <f t="shared" si="8"/>
        <v>2281591</v>
      </c>
      <c r="H42" s="100">
        <f t="shared" si="8"/>
        <v>2015397</v>
      </c>
      <c r="I42" s="100">
        <f t="shared" si="8"/>
        <v>1801234</v>
      </c>
      <c r="J42" s="100">
        <f t="shared" si="8"/>
        <v>6098222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6098222</v>
      </c>
      <c r="X42" s="100">
        <f t="shared" si="8"/>
        <v>17123389</v>
      </c>
      <c r="Y42" s="100">
        <f t="shared" si="8"/>
        <v>-11025167</v>
      </c>
      <c r="Z42" s="137">
        <f>+IF(X42&lt;&gt;0,+(Y42/X42)*100,0)</f>
        <v>-64.38659426588977</v>
      </c>
      <c r="AA42" s="153">
        <f>SUM(AA43:AA46)</f>
        <v>68493550</v>
      </c>
    </row>
    <row r="43" spans="1:27" ht="13.5">
      <c r="A43" s="138" t="s">
        <v>89</v>
      </c>
      <c r="B43" s="136"/>
      <c r="C43" s="155"/>
      <c r="D43" s="155"/>
      <c r="E43" s="156">
        <v>26941730</v>
      </c>
      <c r="F43" s="60">
        <v>26941730</v>
      </c>
      <c r="G43" s="60">
        <v>363226</v>
      </c>
      <c r="H43" s="60">
        <v>143282</v>
      </c>
      <c r="I43" s="60">
        <v>70281</v>
      </c>
      <c r="J43" s="60">
        <v>576789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576789</v>
      </c>
      <c r="X43" s="60">
        <v>6735433</v>
      </c>
      <c r="Y43" s="60">
        <v>-6158644</v>
      </c>
      <c r="Z43" s="140">
        <v>-91.44</v>
      </c>
      <c r="AA43" s="155">
        <v>26941730</v>
      </c>
    </row>
    <row r="44" spans="1:27" ht="13.5">
      <c r="A44" s="138" t="s">
        <v>90</v>
      </c>
      <c r="B44" s="136"/>
      <c r="C44" s="155"/>
      <c r="D44" s="155"/>
      <c r="E44" s="156">
        <v>16087480</v>
      </c>
      <c r="F44" s="60">
        <v>16087480</v>
      </c>
      <c r="G44" s="60">
        <v>864124</v>
      </c>
      <c r="H44" s="60">
        <v>860652</v>
      </c>
      <c r="I44" s="60">
        <v>743029</v>
      </c>
      <c r="J44" s="60">
        <v>2467805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2467805</v>
      </c>
      <c r="X44" s="60">
        <v>4021870</v>
      </c>
      <c r="Y44" s="60">
        <v>-1554065</v>
      </c>
      <c r="Z44" s="140">
        <v>-38.64</v>
      </c>
      <c r="AA44" s="155">
        <v>16087480</v>
      </c>
    </row>
    <row r="45" spans="1:27" ht="13.5">
      <c r="A45" s="138" t="s">
        <v>91</v>
      </c>
      <c r="B45" s="136"/>
      <c r="C45" s="157"/>
      <c r="D45" s="157"/>
      <c r="E45" s="158">
        <v>17346890</v>
      </c>
      <c r="F45" s="159">
        <v>17346890</v>
      </c>
      <c r="G45" s="159">
        <v>707532</v>
      </c>
      <c r="H45" s="159">
        <v>654318</v>
      </c>
      <c r="I45" s="159">
        <v>625593</v>
      </c>
      <c r="J45" s="159">
        <v>1987443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1987443</v>
      </c>
      <c r="X45" s="159">
        <v>4336723</v>
      </c>
      <c r="Y45" s="159">
        <v>-2349280</v>
      </c>
      <c r="Z45" s="141">
        <v>-54.17</v>
      </c>
      <c r="AA45" s="157">
        <v>17346890</v>
      </c>
    </row>
    <row r="46" spans="1:27" ht="13.5">
      <c r="A46" s="138" t="s">
        <v>92</v>
      </c>
      <c r="B46" s="136"/>
      <c r="C46" s="155"/>
      <c r="D46" s="155"/>
      <c r="E46" s="156">
        <v>8117450</v>
      </c>
      <c r="F46" s="60">
        <v>8117450</v>
      </c>
      <c r="G46" s="60">
        <v>346709</v>
      </c>
      <c r="H46" s="60">
        <v>357145</v>
      </c>
      <c r="I46" s="60">
        <v>362331</v>
      </c>
      <c r="J46" s="60">
        <v>1066185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1066185</v>
      </c>
      <c r="X46" s="60">
        <v>2029363</v>
      </c>
      <c r="Y46" s="60">
        <v>-963178</v>
      </c>
      <c r="Z46" s="140">
        <v>-47.46</v>
      </c>
      <c r="AA46" s="155">
        <v>8117450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133391000</v>
      </c>
      <c r="F48" s="73">
        <f t="shared" si="9"/>
        <v>133391000</v>
      </c>
      <c r="G48" s="73">
        <f t="shared" si="9"/>
        <v>6430506</v>
      </c>
      <c r="H48" s="73">
        <f t="shared" si="9"/>
        <v>6023983</v>
      </c>
      <c r="I48" s="73">
        <f t="shared" si="9"/>
        <v>5867265</v>
      </c>
      <c r="J48" s="73">
        <f t="shared" si="9"/>
        <v>18321754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18321754</v>
      </c>
      <c r="X48" s="73">
        <f t="shared" si="9"/>
        <v>33347754</v>
      </c>
      <c r="Y48" s="73">
        <f t="shared" si="9"/>
        <v>-15026000</v>
      </c>
      <c r="Z48" s="170">
        <f>+IF(X48&lt;&gt;0,+(Y48/X48)*100,0)</f>
        <v>-45.05850678879303</v>
      </c>
      <c r="AA48" s="168">
        <f>+AA28+AA32+AA38+AA42+AA47</f>
        <v>133391000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79273130</v>
      </c>
      <c r="F49" s="173">
        <f t="shared" si="10"/>
        <v>79273130</v>
      </c>
      <c r="G49" s="173">
        <f t="shared" si="10"/>
        <v>16689588</v>
      </c>
      <c r="H49" s="173">
        <f t="shared" si="10"/>
        <v>10897121</v>
      </c>
      <c r="I49" s="173">
        <f t="shared" si="10"/>
        <v>2684653</v>
      </c>
      <c r="J49" s="173">
        <f t="shared" si="10"/>
        <v>30271362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30271362</v>
      </c>
      <c r="X49" s="173">
        <f>IF(F25=F48,0,X25-X48)</f>
        <v>19818281</v>
      </c>
      <c r="Y49" s="173">
        <f t="shared" si="10"/>
        <v>10453081</v>
      </c>
      <c r="Z49" s="174">
        <f>+IF(X49&lt;&gt;0,+(Y49/X49)*100,0)</f>
        <v>52.744640163291656</v>
      </c>
      <c r="AA49" s="171">
        <f>+AA25-AA48</f>
        <v>79273130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9268810</v>
      </c>
      <c r="F5" s="60">
        <v>9268810</v>
      </c>
      <c r="G5" s="60">
        <v>164267</v>
      </c>
      <c r="H5" s="60">
        <v>5560232</v>
      </c>
      <c r="I5" s="60">
        <v>96552</v>
      </c>
      <c r="J5" s="60">
        <v>5821051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5821051</v>
      </c>
      <c r="X5" s="60">
        <v>2317203</v>
      </c>
      <c r="Y5" s="60">
        <v>3503848</v>
      </c>
      <c r="Z5" s="140">
        <v>151.21</v>
      </c>
      <c r="AA5" s="155">
        <v>9268810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2400</v>
      </c>
      <c r="F6" s="60">
        <v>2400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600</v>
      </c>
      <c r="Y6" s="60">
        <v>-600</v>
      </c>
      <c r="Z6" s="140">
        <v>-100</v>
      </c>
      <c r="AA6" s="155">
        <v>2400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20000000</v>
      </c>
      <c r="F7" s="60">
        <v>20000000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5000000</v>
      </c>
      <c r="Y7" s="60">
        <v>-5000000</v>
      </c>
      <c r="Z7" s="140">
        <v>-100</v>
      </c>
      <c r="AA7" s="155">
        <v>20000000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8521670</v>
      </c>
      <c r="F8" s="60">
        <v>8521670</v>
      </c>
      <c r="G8" s="60">
        <v>3032689</v>
      </c>
      <c r="H8" s="60">
        <v>2611788</v>
      </c>
      <c r="I8" s="60">
        <v>2209108</v>
      </c>
      <c r="J8" s="60">
        <v>7853585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7853585</v>
      </c>
      <c r="X8" s="60">
        <v>2130418</v>
      </c>
      <c r="Y8" s="60">
        <v>5723167</v>
      </c>
      <c r="Z8" s="140">
        <v>268.64</v>
      </c>
      <c r="AA8" s="155">
        <v>8521670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6796120</v>
      </c>
      <c r="F9" s="60">
        <v>6796120</v>
      </c>
      <c r="G9" s="60">
        <v>706611</v>
      </c>
      <c r="H9" s="60">
        <v>716919</v>
      </c>
      <c r="I9" s="60">
        <v>574982</v>
      </c>
      <c r="J9" s="60">
        <v>1998512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1998512</v>
      </c>
      <c r="X9" s="60">
        <v>1699030</v>
      </c>
      <c r="Y9" s="60">
        <v>299482</v>
      </c>
      <c r="Z9" s="140">
        <v>17.63</v>
      </c>
      <c r="AA9" s="155">
        <v>6796120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4248090</v>
      </c>
      <c r="F10" s="54">
        <v>4248090</v>
      </c>
      <c r="G10" s="54">
        <v>474357</v>
      </c>
      <c r="H10" s="54">
        <v>481311</v>
      </c>
      <c r="I10" s="54">
        <v>375562</v>
      </c>
      <c r="J10" s="54">
        <v>1331230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1331230</v>
      </c>
      <c r="X10" s="54">
        <v>1062023</v>
      </c>
      <c r="Y10" s="54">
        <v>269207</v>
      </c>
      <c r="Z10" s="184">
        <v>25.35</v>
      </c>
      <c r="AA10" s="130">
        <v>4248090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2469420</v>
      </c>
      <c r="F12" s="60">
        <v>2469420</v>
      </c>
      <c r="G12" s="60">
        <v>37053</v>
      </c>
      <c r="H12" s="60">
        <v>37547</v>
      </c>
      <c r="I12" s="60">
        <v>32126</v>
      </c>
      <c r="J12" s="60">
        <v>106726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106726</v>
      </c>
      <c r="X12" s="60">
        <v>617355</v>
      </c>
      <c r="Y12" s="60">
        <v>-510629</v>
      </c>
      <c r="Z12" s="140">
        <v>-82.71</v>
      </c>
      <c r="AA12" s="155">
        <v>2469420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2470</v>
      </c>
      <c r="F13" s="60">
        <v>2470</v>
      </c>
      <c r="G13" s="60">
        <v>62</v>
      </c>
      <c r="H13" s="60">
        <v>383</v>
      </c>
      <c r="I13" s="60">
        <v>206</v>
      </c>
      <c r="J13" s="60">
        <v>651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651</v>
      </c>
      <c r="X13" s="60">
        <v>618</v>
      </c>
      <c r="Y13" s="60">
        <v>33</v>
      </c>
      <c r="Z13" s="140">
        <v>5.34</v>
      </c>
      <c r="AA13" s="155">
        <v>2470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48559</v>
      </c>
      <c r="H14" s="60">
        <v>50561</v>
      </c>
      <c r="I14" s="60">
        <v>2949</v>
      </c>
      <c r="J14" s="60">
        <v>102069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102069</v>
      </c>
      <c r="X14" s="60">
        <v>0</v>
      </c>
      <c r="Y14" s="60">
        <v>102069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9150</v>
      </c>
      <c r="F15" s="60">
        <v>9150</v>
      </c>
      <c r="G15" s="60">
        <v>0</v>
      </c>
      <c r="H15" s="60">
        <v>8925</v>
      </c>
      <c r="I15" s="60">
        <v>0</v>
      </c>
      <c r="J15" s="60">
        <v>8925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8925</v>
      </c>
      <c r="X15" s="60">
        <v>2288</v>
      </c>
      <c r="Y15" s="60">
        <v>6637</v>
      </c>
      <c r="Z15" s="140">
        <v>290.08</v>
      </c>
      <c r="AA15" s="155">
        <v>9150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3000000</v>
      </c>
      <c r="F16" s="60">
        <v>3000000</v>
      </c>
      <c r="G16" s="60">
        <v>4400</v>
      </c>
      <c r="H16" s="60">
        <v>2990</v>
      </c>
      <c r="I16" s="60">
        <v>2000</v>
      </c>
      <c r="J16" s="60">
        <v>9390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9390</v>
      </c>
      <c r="X16" s="60">
        <v>750000</v>
      </c>
      <c r="Y16" s="60">
        <v>-740610</v>
      </c>
      <c r="Z16" s="140">
        <v>-98.75</v>
      </c>
      <c r="AA16" s="155">
        <v>3000000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140</v>
      </c>
      <c r="F17" s="60">
        <v>140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35</v>
      </c>
      <c r="Y17" s="60">
        <v>-35</v>
      </c>
      <c r="Z17" s="140">
        <v>-100</v>
      </c>
      <c r="AA17" s="155">
        <v>140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59124860</v>
      </c>
      <c r="F19" s="60">
        <v>59124860</v>
      </c>
      <c r="G19" s="60">
        <v>18614000</v>
      </c>
      <c r="H19" s="60">
        <v>1290000</v>
      </c>
      <c r="I19" s="60">
        <v>0</v>
      </c>
      <c r="J19" s="60">
        <v>19904000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19904000</v>
      </c>
      <c r="X19" s="60">
        <v>14781215</v>
      </c>
      <c r="Y19" s="60">
        <v>5122785</v>
      </c>
      <c r="Z19" s="140">
        <v>34.66</v>
      </c>
      <c r="AA19" s="155">
        <v>59124860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6514360</v>
      </c>
      <c r="F20" s="54">
        <v>6514360</v>
      </c>
      <c r="G20" s="54">
        <v>38096</v>
      </c>
      <c r="H20" s="54">
        <v>219895</v>
      </c>
      <c r="I20" s="54">
        <v>15787</v>
      </c>
      <c r="J20" s="54">
        <v>273778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273778</v>
      </c>
      <c r="X20" s="54">
        <v>1628590</v>
      </c>
      <c r="Y20" s="54">
        <v>-1354812</v>
      </c>
      <c r="Z20" s="184">
        <v>-83.19</v>
      </c>
      <c r="AA20" s="130">
        <v>6514360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119957490</v>
      </c>
      <c r="F22" s="190">
        <f t="shared" si="0"/>
        <v>119957490</v>
      </c>
      <c r="G22" s="190">
        <f t="shared" si="0"/>
        <v>23120094</v>
      </c>
      <c r="H22" s="190">
        <f t="shared" si="0"/>
        <v>10980551</v>
      </c>
      <c r="I22" s="190">
        <f t="shared" si="0"/>
        <v>3309272</v>
      </c>
      <c r="J22" s="190">
        <f t="shared" si="0"/>
        <v>37409917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37409917</v>
      </c>
      <c r="X22" s="190">
        <f t="shared" si="0"/>
        <v>29989375</v>
      </c>
      <c r="Y22" s="190">
        <f t="shared" si="0"/>
        <v>7420542</v>
      </c>
      <c r="Z22" s="191">
        <f>+IF(X22&lt;&gt;0,+(Y22/X22)*100,0)</f>
        <v>24.743903465810806</v>
      </c>
      <c r="AA22" s="188">
        <f>SUM(AA5:AA21)</f>
        <v>119957490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49015700</v>
      </c>
      <c r="F25" s="60">
        <v>49015700</v>
      </c>
      <c r="G25" s="60">
        <v>3827613</v>
      </c>
      <c r="H25" s="60">
        <v>3873963</v>
      </c>
      <c r="I25" s="60">
        <v>3772762</v>
      </c>
      <c r="J25" s="60">
        <v>11474338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11474338</v>
      </c>
      <c r="X25" s="60">
        <v>12253925</v>
      </c>
      <c r="Y25" s="60">
        <v>-779587</v>
      </c>
      <c r="Z25" s="140">
        <v>-6.36</v>
      </c>
      <c r="AA25" s="155">
        <v>49015700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2963160</v>
      </c>
      <c r="F26" s="60">
        <v>2963160</v>
      </c>
      <c r="G26" s="60">
        <v>237008</v>
      </c>
      <c r="H26" s="60">
        <v>237040</v>
      </c>
      <c r="I26" s="60">
        <v>236952</v>
      </c>
      <c r="J26" s="60">
        <v>711000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711000</v>
      </c>
      <c r="X26" s="60">
        <v>740790</v>
      </c>
      <c r="Y26" s="60">
        <v>-29790</v>
      </c>
      <c r="Z26" s="140">
        <v>-4.02</v>
      </c>
      <c r="AA26" s="155">
        <v>2963160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4747860</v>
      </c>
      <c r="F27" s="60">
        <v>4747860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1186965</v>
      </c>
      <c r="Y27" s="60">
        <v>-1186965</v>
      </c>
      <c r="Z27" s="140">
        <v>-100</v>
      </c>
      <c r="AA27" s="155">
        <v>4747860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21952000</v>
      </c>
      <c r="F28" s="60">
        <v>21952000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5488000</v>
      </c>
      <c r="Y28" s="60">
        <v>-5488000</v>
      </c>
      <c r="Z28" s="140">
        <v>-100</v>
      </c>
      <c r="AA28" s="155">
        <v>21952000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537080</v>
      </c>
      <c r="F29" s="60">
        <v>537080</v>
      </c>
      <c r="G29" s="60">
        <v>59673</v>
      </c>
      <c r="H29" s="60">
        <v>0</v>
      </c>
      <c r="I29" s="60">
        <v>0</v>
      </c>
      <c r="J29" s="60">
        <v>59673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59673</v>
      </c>
      <c r="X29" s="60">
        <v>134270</v>
      </c>
      <c r="Y29" s="60">
        <v>-74597</v>
      </c>
      <c r="Z29" s="140">
        <v>-55.56</v>
      </c>
      <c r="AA29" s="155">
        <v>537080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16000000</v>
      </c>
      <c r="F30" s="60">
        <v>16000000</v>
      </c>
      <c r="G30" s="60">
        <v>276434</v>
      </c>
      <c r="H30" s="60">
        <v>600</v>
      </c>
      <c r="I30" s="60">
        <v>3901</v>
      </c>
      <c r="J30" s="60">
        <v>280935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280935</v>
      </c>
      <c r="X30" s="60">
        <v>4000000</v>
      </c>
      <c r="Y30" s="60">
        <v>-3719065</v>
      </c>
      <c r="Z30" s="140">
        <v>-92.98</v>
      </c>
      <c r="AA30" s="155">
        <v>16000000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7544190</v>
      </c>
      <c r="F31" s="60">
        <v>7544190</v>
      </c>
      <c r="G31" s="60">
        <v>280840</v>
      </c>
      <c r="H31" s="60">
        <v>250463</v>
      </c>
      <c r="I31" s="60">
        <v>84041</v>
      </c>
      <c r="J31" s="60">
        <v>615344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615344</v>
      </c>
      <c r="X31" s="60">
        <v>1886048</v>
      </c>
      <c r="Y31" s="60">
        <v>-1270704</v>
      </c>
      <c r="Z31" s="140">
        <v>-67.37</v>
      </c>
      <c r="AA31" s="155">
        <v>7544190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312490</v>
      </c>
      <c r="F32" s="60">
        <v>312490</v>
      </c>
      <c r="G32" s="60">
        <v>3824</v>
      </c>
      <c r="H32" s="60">
        <v>8482</v>
      </c>
      <c r="I32" s="60">
        <v>1824</v>
      </c>
      <c r="J32" s="60">
        <v>14130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14130</v>
      </c>
      <c r="X32" s="60">
        <v>78123</v>
      </c>
      <c r="Y32" s="60">
        <v>-63993</v>
      </c>
      <c r="Z32" s="140">
        <v>-81.91</v>
      </c>
      <c r="AA32" s="155">
        <v>312490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5850010</v>
      </c>
      <c r="F33" s="60">
        <v>5850010</v>
      </c>
      <c r="G33" s="60">
        <v>203572</v>
      </c>
      <c r="H33" s="60">
        <v>294303</v>
      </c>
      <c r="I33" s="60">
        <v>453988</v>
      </c>
      <c r="J33" s="60">
        <v>951863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951863</v>
      </c>
      <c r="X33" s="60">
        <v>1462503</v>
      </c>
      <c r="Y33" s="60">
        <v>-510640</v>
      </c>
      <c r="Z33" s="140">
        <v>-34.92</v>
      </c>
      <c r="AA33" s="155">
        <v>5850010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24468510</v>
      </c>
      <c r="F34" s="60">
        <v>24468510</v>
      </c>
      <c r="G34" s="60">
        <v>1541542</v>
      </c>
      <c r="H34" s="60">
        <v>1359132</v>
      </c>
      <c r="I34" s="60">
        <v>1313797</v>
      </c>
      <c r="J34" s="60">
        <v>4214471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4214471</v>
      </c>
      <c r="X34" s="60">
        <v>6117128</v>
      </c>
      <c r="Y34" s="60">
        <v>-1902657</v>
      </c>
      <c r="Z34" s="140">
        <v>-31.1</v>
      </c>
      <c r="AA34" s="155">
        <v>24468510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133391000</v>
      </c>
      <c r="F36" s="190">
        <f t="shared" si="1"/>
        <v>133391000</v>
      </c>
      <c r="G36" s="190">
        <f t="shared" si="1"/>
        <v>6430506</v>
      </c>
      <c r="H36" s="190">
        <f t="shared" si="1"/>
        <v>6023983</v>
      </c>
      <c r="I36" s="190">
        <f t="shared" si="1"/>
        <v>5867265</v>
      </c>
      <c r="J36" s="190">
        <f t="shared" si="1"/>
        <v>18321754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18321754</v>
      </c>
      <c r="X36" s="190">
        <f t="shared" si="1"/>
        <v>33347752</v>
      </c>
      <c r="Y36" s="190">
        <f t="shared" si="1"/>
        <v>-15025998</v>
      </c>
      <c r="Z36" s="191">
        <f>+IF(X36&lt;&gt;0,+(Y36/X36)*100,0)</f>
        <v>-45.05850349372875</v>
      </c>
      <c r="AA36" s="188">
        <f>SUM(AA25:AA35)</f>
        <v>133391000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-13433510</v>
      </c>
      <c r="F38" s="106">
        <f t="shared" si="2"/>
        <v>-13433510</v>
      </c>
      <c r="G38" s="106">
        <f t="shared" si="2"/>
        <v>16689588</v>
      </c>
      <c r="H38" s="106">
        <f t="shared" si="2"/>
        <v>4956568</v>
      </c>
      <c r="I38" s="106">
        <f t="shared" si="2"/>
        <v>-2557993</v>
      </c>
      <c r="J38" s="106">
        <f t="shared" si="2"/>
        <v>19088163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19088163</v>
      </c>
      <c r="X38" s="106">
        <f>IF(F22=F36,0,X22-X36)</f>
        <v>-3358377</v>
      </c>
      <c r="Y38" s="106">
        <f t="shared" si="2"/>
        <v>22446540</v>
      </c>
      <c r="Z38" s="201">
        <f>+IF(X38&lt;&gt;0,+(Y38/X38)*100,0)</f>
        <v>-668.374634533288</v>
      </c>
      <c r="AA38" s="199">
        <f>+AA22-AA36</f>
        <v>-13433510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41887000</v>
      </c>
      <c r="F39" s="60">
        <v>41887000</v>
      </c>
      <c r="G39" s="60">
        <v>0</v>
      </c>
      <c r="H39" s="60">
        <v>500000</v>
      </c>
      <c r="I39" s="60">
        <v>3355250</v>
      </c>
      <c r="J39" s="60">
        <v>3855250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3855250</v>
      </c>
      <c r="X39" s="60">
        <v>10471750</v>
      </c>
      <c r="Y39" s="60">
        <v>-6616500</v>
      </c>
      <c r="Z39" s="140">
        <v>-63.18</v>
      </c>
      <c r="AA39" s="155">
        <v>41887000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50819640</v>
      </c>
      <c r="F41" s="60">
        <v>50819640</v>
      </c>
      <c r="G41" s="202">
        <v>0</v>
      </c>
      <c r="H41" s="202">
        <v>5440553</v>
      </c>
      <c r="I41" s="202">
        <v>1887396</v>
      </c>
      <c r="J41" s="60">
        <v>7327949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7327949</v>
      </c>
      <c r="X41" s="60">
        <v>12704910</v>
      </c>
      <c r="Y41" s="202">
        <v>-5376961</v>
      </c>
      <c r="Z41" s="203">
        <v>-42.32</v>
      </c>
      <c r="AA41" s="204">
        <v>50819640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79273130</v>
      </c>
      <c r="F42" s="88">
        <f t="shared" si="3"/>
        <v>79273130</v>
      </c>
      <c r="G42" s="88">
        <f t="shared" si="3"/>
        <v>16689588</v>
      </c>
      <c r="H42" s="88">
        <f t="shared" si="3"/>
        <v>10897121</v>
      </c>
      <c r="I42" s="88">
        <f t="shared" si="3"/>
        <v>2684653</v>
      </c>
      <c r="J42" s="88">
        <f t="shared" si="3"/>
        <v>30271362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30271362</v>
      </c>
      <c r="X42" s="88">
        <f t="shared" si="3"/>
        <v>19818283</v>
      </c>
      <c r="Y42" s="88">
        <f t="shared" si="3"/>
        <v>10453079</v>
      </c>
      <c r="Z42" s="208">
        <f>+IF(X42&lt;&gt;0,+(Y42/X42)*100,0)</f>
        <v>52.74462474877365</v>
      </c>
      <c r="AA42" s="206">
        <f>SUM(AA38:AA41)</f>
        <v>79273130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79273130</v>
      </c>
      <c r="F44" s="77">
        <f t="shared" si="4"/>
        <v>79273130</v>
      </c>
      <c r="G44" s="77">
        <f t="shared" si="4"/>
        <v>16689588</v>
      </c>
      <c r="H44" s="77">
        <f t="shared" si="4"/>
        <v>10897121</v>
      </c>
      <c r="I44" s="77">
        <f t="shared" si="4"/>
        <v>2684653</v>
      </c>
      <c r="J44" s="77">
        <f t="shared" si="4"/>
        <v>30271362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30271362</v>
      </c>
      <c r="X44" s="77">
        <f t="shared" si="4"/>
        <v>19818283</v>
      </c>
      <c r="Y44" s="77">
        <f t="shared" si="4"/>
        <v>10453079</v>
      </c>
      <c r="Z44" s="212">
        <f>+IF(X44&lt;&gt;0,+(Y44/X44)*100,0)</f>
        <v>52.74462474877365</v>
      </c>
      <c r="AA44" s="210">
        <f>+AA42-AA43</f>
        <v>79273130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79273130</v>
      </c>
      <c r="F46" s="88">
        <f t="shared" si="5"/>
        <v>79273130</v>
      </c>
      <c r="G46" s="88">
        <f t="shared" si="5"/>
        <v>16689588</v>
      </c>
      <c r="H46" s="88">
        <f t="shared" si="5"/>
        <v>10897121</v>
      </c>
      <c r="I46" s="88">
        <f t="shared" si="5"/>
        <v>2684653</v>
      </c>
      <c r="J46" s="88">
        <f t="shared" si="5"/>
        <v>30271362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30271362</v>
      </c>
      <c r="X46" s="88">
        <f t="shared" si="5"/>
        <v>19818283</v>
      </c>
      <c r="Y46" s="88">
        <f t="shared" si="5"/>
        <v>10453079</v>
      </c>
      <c r="Z46" s="208">
        <f>+IF(X46&lt;&gt;0,+(Y46/X46)*100,0)</f>
        <v>52.74462474877365</v>
      </c>
      <c r="AA46" s="206">
        <f>SUM(AA44:AA45)</f>
        <v>79273130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79273130</v>
      </c>
      <c r="F48" s="219">
        <f t="shared" si="6"/>
        <v>79273130</v>
      </c>
      <c r="G48" s="219">
        <f t="shared" si="6"/>
        <v>16689588</v>
      </c>
      <c r="H48" s="220">
        <f t="shared" si="6"/>
        <v>10897121</v>
      </c>
      <c r="I48" s="220">
        <f t="shared" si="6"/>
        <v>2684653</v>
      </c>
      <c r="J48" s="220">
        <f t="shared" si="6"/>
        <v>30271362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30271362</v>
      </c>
      <c r="X48" s="220">
        <f t="shared" si="6"/>
        <v>19818283</v>
      </c>
      <c r="Y48" s="220">
        <f t="shared" si="6"/>
        <v>10453079</v>
      </c>
      <c r="Z48" s="221">
        <f>+IF(X48&lt;&gt;0,+(Y48/X48)*100,0)</f>
        <v>52.74462474877365</v>
      </c>
      <c r="AA48" s="222">
        <f>SUM(AA46:AA47)</f>
        <v>79273130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885600</v>
      </c>
      <c r="F5" s="100">
        <f t="shared" si="0"/>
        <v>885600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221400</v>
      </c>
      <c r="Y5" s="100">
        <f t="shared" si="0"/>
        <v>-221400</v>
      </c>
      <c r="Z5" s="137">
        <f>+IF(X5&lt;&gt;0,+(Y5/X5)*100,0)</f>
        <v>-100</v>
      </c>
      <c r="AA5" s="153">
        <f>SUM(AA6:AA8)</f>
        <v>885600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414040</v>
      </c>
      <c r="F7" s="159">
        <v>414040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103510</v>
      </c>
      <c r="Y7" s="159">
        <v>-103510</v>
      </c>
      <c r="Z7" s="141">
        <v>-100</v>
      </c>
      <c r="AA7" s="225">
        <v>414040</v>
      </c>
    </row>
    <row r="8" spans="1:27" ht="13.5">
      <c r="A8" s="138" t="s">
        <v>77</v>
      </c>
      <c r="B8" s="136"/>
      <c r="C8" s="155"/>
      <c r="D8" s="155"/>
      <c r="E8" s="156">
        <v>471560</v>
      </c>
      <c r="F8" s="60">
        <v>471560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117890</v>
      </c>
      <c r="Y8" s="60">
        <v>-117890</v>
      </c>
      <c r="Z8" s="140">
        <v>-100</v>
      </c>
      <c r="AA8" s="62">
        <v>471560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3048598</v>
      </c>
      <c r="F9" s="100">
        <f t="shared" si="1"/>
        <v>3048598</v>
      </c>
      <c r="G9" s="100">
        <f t="shared" si="1"/>
        <v>0</v>
      </c>
      <c r="H9" s="100">
        <f t="shared" si="1"/>
        <v>92806</v>
      </c>
      <c r="I9" s="100">
        <f t="shared" si="1"/>
        <v>0</v>
      </c>
      <c r="J9" s="100">
        <f t="shared" si="1"/>
        <v>92806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92806</v>
      </c>
      <c r="X9" s="100">
        <f t="shared" si="1"/>
        <v>762150</v>
      </c>
      <c r="Y9" s="100">
        <f t="shared" si="1"/>
        <v>-669344</v>
      </c>
      <c r="Z9" s="137">
        <f>+IF(X9&lt;&gt;0,+(Y9/X9)*100,0)</f>
        <v>-87.82313192941022</v>
      </c>
      <c r="AA9" s="102">
        <f>SUM(AA10:AA14)</f>
        <v>3048598</v>
      </c>
    </row>
    <row r="10" spans="1:27" ht="13.5">
      <c r="A10" s="138" t="s">
        <v>79</v>
      </c>
      <c r="B10" s="136"/>
      <c r="C10" s="155"/>
      <c r="D10" s="155"/>
      <c r="E10" s="156">
        <v>27000</v>
      </c>
      <c r="F10" s="60">
        <v>27000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6750</v>
      </c>
      <c r="Y10" s="60">
        <v>-6750</v>
      </c>
      <c r="Z10" s="140">
        <v>-100</v>
      </c>
      <c r="AA10" s="62">
        <v>27000</v>
      </c>
    </row>
    <row r="11" spans="1:27" ht="13.5">
      <c r="A11" s="138" t="s">
        <v>80</v>
      </c>
      <c r="B11" s="136"/>
      <c r="C11" s="155"/>
      <c r="D11" s="155"/>
      <c r="E11" s="156">
        <v>3021598</v>
      </c>
      <c r="F11" s="60">
        <v>3021598</v>
      </c>
      <c r="G11" s="60"/>
      <c r="H11" s="60">
        <v>92806</v>
      </c>
      <c r="I11" s="60"/>
      <c r="J11" s="60">
        <v>92806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92806</v>
      </c>
      <c r="X11" s="60">
        <v>755400</v>
      </c>
      <c r="Y11" s="60">
        <v>-662594</v>
      </c>
      <c r="Z11" s="140">
        <v>-87.71</v>
      </c>
      <c r="AA11" s="62">
        <v>3021598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8123970</v>
      </c>
      <c r="F15" s="100">
        <f t="shared" si="2"/>
        <v>8123970</v>
      </c>
      <c r="G15" s="100">
        <f t="shared" si="2"/>
        <v>0</v>
      </c>
      <c r="H15" s="100">
        <f t="shared" si="2"/>
        <v>222300</v>
      </c>
      <c r="I15" s="100">
        <f t="shared" si="2"/>
        <v>0</v>
      </c>
      <c r="J15" s="100">
        <f t="shared" si="2"/>
        <v>222300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222300</v>
      </c>
      <c r="X15" s="100">
        <f t="shared" si="2"/>
        <v>2030993</v>
      </c>
      <c r="Y15" s="100">
        <f t="shared" si="2"/>
        <v>-1808693</v>
      </c>
      <c r="Z15" s="137">
        <f>+IF(X15&lt;&gt;0,+(Y15/X15)*100,0)</f>
        <v>-89.05461515623146</v>
      </c>
      <c r="AA15" s="102">
        <f>SUM(AA16:AA18)</f>
        <v>8123970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8123970</v>
      </c>
      <c r="F17" s="60">
        <v>8123970</v>
      </c>
      <c r="G17" s="60"/>
      <c r="H17" s="60">
        <v>222300</v>
      </c>
      <c r="I17" s="60"/>
      <c r="J17" s="60">
        <v>222300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222300</v>
      </c>
      <c r="X17" s="60">
        <v>2030993</v>
      </c>
      <c r="Y17" s="60">
        <v>-1808693</v>
      </c>
      <c r="Z17" s="140">
        <v>-89.05</v>
      </c>
      <c r="AA17" s="62">
        <v>8123970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38761472</v>
      </c>
      <c r="F19" s="100">
        <f t="shared" si="3"/>
        <v>38761472</v>
      </c>
      <c r="G19" s="100">
        <f t="shared" si="3"/>
        <v>397119</v>
      </c>
      <c r="H19" s="100">
        <f t="shared" si="3"/>
        <v>5187831</v>
      </c>
      <c r="I19" s="100">
        <f t="shared" si="3"/>
        <v>849696</v>
      </c>
      <c r="J19" s="100">
        <f t="shared" si="3"/>
        <v>6434646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6434646</v>
      </c>
      <c r="X19" s="100">
        <f t="shared" si="3"/>
        <v>9690368</v>
      </c>
      <c r="Y19" s="100">
        <f t="shared" si="3"/>
        <v>-3255722</v>
      </c>
      <c r="Z19" s="137">
        <f>+IF(X19&lt;&gt;0,+(Y19/X19)*100,0)</f>
        <v>-33.597506307294005</v>
      </c>
      <c r="AA19" s="102">
        <f>SUM(AA20:AA23)</f>
        <v>38761472</v>
      </c>
    </row>
    <row r="20" spans="1:27" ht="13.5">
      <c r="A20" s="138" t="s">
        <v>89</v>
      </c>
      <c r="B20" s="136"/>
      <c r="C20" s="155"/>
      <c r="D20" s="155"/>
      <c r="E20" s="156">
        <v>1780867</v>
      </c>
      <c r="F20" s="60">
        <v>1780867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445217</v>
      </c>
      <c r="Y20" s="60">
        <v>-445217</v>
      </c>
      <c r="Z20" s="140">
        <v>-100</v>
      </c>
      <c r="AA20" s="62">
        <v>1780867</v>
      </c>
    </row>
    <row r="21" spans="1:27" ht="13.5">
      <c r="A21" s="138" t="s">
        <v>90</v>
      </c>
      <c r="B21" s="136"/>
      <c r="C21" s="155"/>
      <c r="D21" s="155"/>
      <c r="E21" s="156">
        <v>25116340</v>
      </c>
      <c r="F21" s="60">
        <v>25116340</v>
      </c>
      <c r="G21" s="60">
        <v>397119</v>
      </c>
      <c r="H21" s="60">
        <v>4357133</v>
      </c>
      <c r="I21" s="60">
        <v>849696</v>
      </c>
      <c r="J21" s="60">
        <v>5603948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5603948</v>
      </c>
      <c r="X21" s="60">
        <v>6279085</v>
      </c>
      <c r="Y21" s="60">
        <v>-675137</v>
      </c>
      <c r="Z21" s="140">
        <v>-10.75</v>
      </c>
      <c r="AA21" s="62">
        <v>25116340</v>
      </c>
    </row>
    <row r="22" spans="1:27" ht="13.5">
      <c r="A22" s="138" t="s">
        <v>91</v>
      </c>
      <c r="B22" s="136"/>
      <c r="C22" s="157"/>
      <c r="D22" s="157"/>
      <c r="E22" s="158">
        <v>11864265</v>
      </c>
      <c r="F22" s="159">
        <v>11864265</v>
      </c>
      <c r="G22" s="159"/>
      <c r="H22" s="159">
        <v>830698</v>
      </c>
      <c r="I22" s="159"/>
      <c r="J22" s="159">
        <v>830698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830698</v>
      </c>
      <c r="X22" s="159">
        <v>2966066</v>
      </c>
      <c r="Y22" s="159">
        <v>-2135368</v>
      </c>
      <c r="Z22" s="141">
        <v>-71.99</v>
      </c>
      <c r="AA22" s="225">
        <v>11864265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50819640</v>
      </c>
      <c r="F25" s="219">
        <f t="shared" si="4"/>
        <v>50819640</v>
      </c>
      <c r="G25" s="219">
        <f t="shared" si="4"/>
        <v>397119</v>
      </c>
      <c r="H25" s="219">
        <f t="shared" si="4"/>
        <v>5502937</v>
      </c>
      <c r="I25" s="219">
        <f t="shared" si="4"/>
        <v>849696</v>
      </c>
      <c r="J25" s="219">
        <f t="shared" si="4"/>
        <v>6749752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6749752</v>
      </c>
      <c r="X25" s="219">
        <f t="shared" si="4"/>
        <v>12704911</v>
      </c>
      <c r="Y25" s="219">
        <f t="shared" si="4"/>
        <v>-5955159</v>
      </c>
      <c r="Z25" s="231">
        <f>+IF(X25&lt;&gt;0,+(Y25/X25)*100,0)</f>
        <v>-46.872890333509616</v>
      </c>
      <c r="AA25" s="232">
        <f>+AA5+AA9+AA15+AA19+AA24</f>
        <v>50819640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48887000</v>
      </c>
      <c r="F28" s="60">
        <v>48887000</v>
      </c>
      <c r="G28" s="60">
        <v>397119</v>
      </c>
      <c r="H28" s="60">
        <v>5502937</v>
      </c>
      <c r="I28" s="60">
        <v>849696</v>
      </c>
      <c r="J28" s="60">
        <v>6749752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6749752</v>
      </c>
      <c r="X28" s="60">
        <v>12221750</v>
      </c>
      <c r="Y28" s="60">
        <v>-5471998</v>
      </c>
      <c r="Z28" s="140">
        <v>-44.77</v>
      </c>
      <c r="AA28" s="155">
        <v>48887000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48887000</v>
      </c>
      <c r="F32" s="77">
        <f t="shared" si="5"/>
        <v>48887000</v>
      </c>
      <c r="G32" s="77">
        <f t="shared" si="5"/>
        <v>397119</v>
      </c>
      <c r="H32" s="77">
        <f t="shared" si="5"/>
        <v>5502937</v>
      </c>
      <c r="I32" s="77">
        <f t="shared" si="5"/>
        <v>849696</v>
      </c>
      <c r="J32" s="77">
        <f t="shared" si="5"/>
        <v>6749752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6749752</v>
      </c>
      <c r="X32" s="77">
        <f t="shared" si="5"/>
        <v>12221750</v>
      </c>
      <c r="Y32" s="77">
        <f t="shared" si="5"/>
        <v>-5471998</v>
      </c>
      <c r="Z32" s="212">
        <f>+IF(X32&lt;&gt;0,+(Y32/X32)*100,0)</f>
        <v>-44.77262257859963</v>
      </c>
      <c r="AA32" s="79">
        <f>SUM(AA28:AA31)</f>
        <v>48887000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1932640</v>
      </c>
      <c r="F33" s="60">
        <v>1932640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483160</v>
      </c>
      <c r="Y33" s="60">
        <v>-483160</v>
      </c>
      <c r="Z33" s="140">
        <v>-100</v>
      </c>
      <c r="AA33" s="62">
        <v>1932640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50819640</v>
      </c>
      <c r="F36" s="220">
        <f t="shared" si="6"/>
        <v>50819640</v>
      </c>
      <c r="G36" s="220">
        <f t="shared" si="6"/>
        <v>397119</v>
      </c>
      <c r="H36" s="220">
        <f t="shared" si="6"/>
        <v>5502937</v>
      </c>
      <c r="I36" s="220">
        <f t="shared" si="6"/>
        <v>849696</v>
      </c>
      <c r="J36" s="220">
        <f t="shared" si="6"/>
        <v>6749752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6749752</v>
      </c>
      <c r="X36" s="220">
        <f t="shared" si="6"/>
        <v>12704910</v>
      </c>
      <c r="Y36" s="220">
        <f t="shared" si="6"/>
        <v>-5955158</v>
      </c>
      <c r="Z36" s="221">
        <f>+IF(X36&lt;&gt;0,+(Y36/X36)*100,0)</f>
        <v>-46.87288615188931</v>
      </c>
      <c r="AA36" s="239">
        <f>SUM(AA32:AA35)</f>
        <v>50819640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289000</v>
      </c>
      <c r="F6" s="60">
        <v>289000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72250</v>
      </c>
      <c r="Y6" s="60">
        <v>-72250</v>
      </c>
      <c r="Z6" s="140">
        <v>-100</v>
      </c>
      <c r="AA6" s="62">
        <v>289000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18207000</v>
      </c>
      <c r="F8" s="60">
        <v>18207000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4551750</v>
      </c>
      <c r="Y8" s="60">
        <v>-4551750</v>
      </c>
      <c r="Z8" s="140">
        <v>-100</v>
      </c>
      <c r="AA8" s="62">
        <v>18207000</v>
      </c>
    </row>
    <row r="9" spans="1:27" ht="13.5">
      <c r="A9" s="249" t="s">
        <v>146</v>
      </c>
      <c r="B9" s="182"/>
      <c r="C9" s="155"/>
      <c r="D9" s="155"/>
      <c r="E9" s="59">
        <v>1158000</v>
      </c>
      <c r="F9" s="60">
        <v>1158000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289500</v>
      </c>
      <c r="Y9" s="60">
        <v>-289500</v>
      </c>
      <c r="Z9" s="140">
        <v>-100</v>
      </c>
      <c r="AA9" s="62">
        <v>1158000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4851000</v>
      </c>
      <c r="F11" s="60">
        <v>4851000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1212750</v>
      </c>
      <c r="Y11" s="60">
        <v>-1212750</v>
      </c>
      <c r="Z11" s="140">
        <v>-100</v>
      </c>
      <c r="AA11" s="62">
        <v>4851000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24505000</v>
      </c>
      <c r="F12" s="73">
        <f t="shared" si="0"/>
        <v>24505000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6126250</v>
      </c>
      <c r="Y12" s="73">
        <f t="shared" si="0"/>
        <v>-6126250</v>
      </c>
      <c r="Z12" s="170">
        <f>+IF(X12&lt;&gt;0,+(Y12/X12)*100,0)</f>
        <v>-100</v>
      </c>
      <c r="AA12" s="74">
        <f>SUM(AA6:AA11)</f>
        <v>24505000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20519000</v>
      </c>
      <c r="F17" s="60">
        <v>20519000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5129750</v>
      </c>
      <c r="Y17" s="60">
        <v>-5129750</v>
      </c>
      <c r="Z17" s="140">
        <v>-100</v>
      </c>
      <c r="AA17" s="62">
        <v>20519000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343255000</v>
      </c>
      <c r="F19" s="60">
        <v>343255000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85813750</v>
      </c>
      <c r="Y19" s="60">
        <v>-85813750</v>
      </c>
      <c r="Z19" s="140">
        <v>-100</v>
      </c>
      <c r="AA19" s="62">
        <v>343255000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431000</v>
      </c>
      <c r="F21" s="60">
        <v>431000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107750</v>
      </c>
      <c r="Y21" s="60">
        <v>-107750</v>
      </c>
      <c r="Z21" s="140">
        <v>-100</v>
      </c>
      <c r="AA21" s="62">
        <v>431000</v>
      </c>
    </row>
    <row r="22" spans="1:27" ht="13.5">
      <c r="A22" s="249" t="s">
        <v>157</v>
      </c>
      <c r="B22" s="182"/>
      <c r="C22" s="155"/>
      <c r="D22" s="155"/>
      <c r="E22" s="59">
        <v>534000</v>
      </c>
      <c r="F22" s="60">
        <v>534000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133500</v>
      </c>
      <c r="Y22" s="60">
        <v>-133500</v>
      </c>
      <c r="Z22" s="140">
        <v>-100</v>
      </c>
      <c r="AA22" s="62">
        <v>534000</v>
      </c>
    </row>
    <row r="23" spans="1:27" ht="13.5">
      <c r="A23" s="249" t="s">
        <v>158</v>
      </c>
      <c r="B23" s="182"/>
      <c r="C23" s="155"/>
      <c r="D23" s="155"/>
      <c r="E23" s="59">
        <v>113000</v>
      </c>
      <c r="F23" s="60">
        <v>113000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28250</v>
      </c>
      <c r="Y23" s="159">
        <v>-28250</v>
      </c>
      <c r="Z23" s="141">
        <v>-100</v>
      </c>
      <c r="AA23" s="225">
        <v>113000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364852000</v>
      </c>
      <c r="F24" s="77">
        <f t="shared" si="1"/>
        <v>364852000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91213000</v>
      </c>
      <c r="Y24" s="77">
        <f t="shared" si="1"/>
        <v>-91213000</v>
      </c>
      <c r="Z24" s="212">
        <f>+IF(X24&lt;&gt;0,+(Y24/X24)*100,0)</f>
        <v>-100</v>
      </c>
      <c r="AA24" s="79">
        <f>SUM(AA15:AA23)</f>
        <v>364852000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389357000</v>
      </c>
      <c r="F25" s="73">
        <f t="shared" si="2"/>
        <v>389357000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97339250</v>
      </c>
      <c r="Y25" s="73">
        <f t="shared" si="2"/>
        <v>-97339250</v>
      </c>
      <c r="Z25" s="170">
        <f>+IF(X25&lt;&gt;0,+(Y25/X25)*100,0)</f>
        <v>-100</v>
      </c>
      <c r="AA25" s="74">
        <f>+AA12+AA24</f>
        <v>389357000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4915000</v>
      </c>
      <c r="F29" s="60">
        <v>4915000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1228750</v>
      </c>
      <c r="Y29" s="60">
        <v>-1228750</v>
      </c>
      <c r="Z29" s="140">
        <v>-100</v>
      </c>
      <c r="AA29" s="62">
        <v>4915000</v>
      </c>
    </row>
    <row r="30" spans="1:27" ht="13.5">
      <c r="A30" s="249" t="s">
        <v>52</v>
      </c>
      <c r="B30" s="182"/>
      <c r="C30" s="155"/>
      <c r="D30" s="155"/>
      <c r="E30" s="59">
        <v>470000</v>
      </c>
      <c r="F30" s="60">
        <v>470000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117500</v>
      </c>
      <c r="Y30" s="60">
        <v>-117500</v>
      </c>
      <c r="Z30" s="140">
        <v>-100</v>
      </c>
      <c r="AA30" s="62">
        <v>470000</v>
      </c>
    </row>
    <row r="31" spans="1:27" ht="13.5">
      <c r="A31" s="249" t="s">
        <v>163</v>
      </c>
      <c r="B31" s="182"/>
      <c r="C31" s="155"/>
      <c r="D31" s="155"/>
      <c r="E31" s="59">
        <v>164000</v>
      </c>
      <c r="F31" s="60">
        <v>164000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41000</v>
      </c>
      <c r="Y31" s="60">
        <v>-41000</v>
      </c>
      <c r="Z31" s="140">
        <v>-100</v>
      </c>
      <c r="AA31" s="62">
        <v>164000</v>
      </c>
    </row>
    <row r="32" spans="1:27" ht="13.5">
      <c r="A32" s="249" t="s">
        <v>164</v>
      </c>
      <c r="B32" s="182"/>
      <c r="C32" s="155"/>
      <c r="D32" s="155"/>
      <c r="E32" s="59">
        <v>1983000</v>
      </c>
      <c r="F32" s="60">
        <v>1983000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495750</v>
      </c>
      <c r="Y32" s="60">
        <v>-495750</v>
      </c>
      <c r="Z32" s="140">
        <v>-100</v>
      </c>
      <c r="AA32" s="62">
        <v>1983000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7532000</v>
      </c>
      <c r="F34" s="73">
        <f t="shared" si="3"/>
        <v>7532000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1883000</v>
      </c>
      <c r="Y34" s="73">
        <f t="shared" si="3"/>
        <v>-1883000</v>
      </c>
      <c r="Z34" s="170">
        <f>+IF(X34&lt;&gt;0,+(Y34/X34)*100,0)</f>
        <v>-100</v>
      </c>
      <c r="AA34" s="74">
        <f>SUM(AA29:AA33)</f>
        <v>7532000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1262000</v>
      </c>
      <c r="F37" s="60">
        <v>1262000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315500</v>
      </c>
      <c r="Y37" s="60">
        <v>-315500</v>
      </c>
      <c r="Z37" s="140">
        <v>-100</v>
      </c>
      <c r="AA37" s="62">
        <v>1262000</v>
      </c>
    </row>
    <row r="38" spans="1:27" ht="13.5">
      <c r="A38" s="249" t="s">
        <v>165</v>
      </c>
      <c r="B38" s="182"/>
      <c r="C38" s="155"/>
      <c r="D38" s="155"/>
      <c r="E38" s="59">
        <v>18977000</v>
      </c>
      <c r="F38" s="60">
        <v>18977000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4744250</v>
      </c>
      <c r="Y38" s="60">
        <v>-4744250</v>
      </c>
      <c r="Z38" s="140">
        <v>-100</v>
      </c>
      <c r="AA38" s="62">
        <v>18977000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20239000</v>
      </c>
      <c r="F39" s="77">
        <f t="shared" si="4"/>
        <v>20239000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5059750</v>
      </c>
      <c r="Y39" s="77">
        <f t="shared" si="4"/>
        <v>-5059750</v>
      </c>
      <c r="Z39" s="212">
        <f>+IF(X39&lt;&gt;0,+(Y39/X39)*100,0)</f>
        <v>-100</v>
      </c>
      <c r="AA39" s="79">
        <f>SUM(AA37:AA38)</f>
        <v>20239000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27771000</v>
      </c>
      <c r="F40" s="73">
        <f t="shared" si="5"/>
        <v>27771000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6942750</v>
      </c>
      <c r="Y40" s="73">
        <f t="shared" si="5"/>
        <v>-6942750</v>
      </c>
      <c r="Z40" s="170">
        <f>+IF(X40&lt;&gt;0,+(Y40/X40)*100,0)</f>
        <v>-100</v>
      </c>
      <c r="AA40" s="74">
        <f>+AA34+AA39</f>
        <v>27771000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361586000</v>
      </c>
      <c r="F42" s="259">
        <f t="shared" si="6"/>
        <v>361586000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90396500</v>
      </c>
      <c r="Y42" s="259">
        <f t="shared" si="6"/>
        <v>-90396500</v>
      </c>
      <c r="Z42" s="260">
        <f>+IF(X42&lt;&gt;0,+(Y42/X42)*100,0)</f>
        <v>-100</v>
      </c>
      <c r="AA42" s="261">
        <f>+AA25-AA40</f>
        <v>361586000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361586000</v>
      </c>
      <c r="F45" s="60">
        <v>361586000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90396500</v>
      </c>
      <c r="Y45" s="60">
        <v>-90396500</v>
      </c>
      <c r="Z45" s="139">
        <v>-100</v>
      </c>
      <c r="AA45" s="62">
        <v>361586000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361586000</v>
      </c>
      <c r="F48" s="219">
        <f t="shared" si="7"/>
        <v>361586000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90396500</v>
      </c>
      <c r="Y48" s="219">
        <f t="shared" si="7"/>
        <v>-90396500</v>
      </c>
      <c r="Z48" s="265">
        <f>+IF(X48&lt;&gt;0,+(Y48/X48)*100,0)</f>
        <v>-100</v>
      </c>
      <c r="AA48" s="232">
        <f>SUM(AA45:AA47)</f>
        <v>361586000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56071000</v>
      </c>
      <c r="F6" s="60">
        <v>56071000</v>
      </c>
      <c r="G6" s="60">
        <v>477202</v>
      </c>
      <c r="H6" s="60">
        <v>567579</v>
      </c>
      <c r="I6" s="60">
        <v>612966</v>
      </c>
      <c r="J6" s="60">
        <v>1657747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1657747</v>
      </c>
      <c r="X6" s="60">
        <v>29565000</v>
      </c>
      <c r="Y6" s="60">
        <v>-27907253</v>
      </c>
      <c r="Z6" s="140">
        <v>-94.39</v>
      </c>
      <c r="AA6" s="62">
        <v>56071000</v>
      </c>
    </row>
    <row r="7" spans="1:27" ht="13.5">
      <c r="A7" s="249" t="s">
        <v>178</v>
      </c>
      <c r="B7" s="182"/>
      <c r="C7" s="155"/>
      <c r="D7" s="155"/>
      <c r="E7" s="59">
        <v>59125000</v>
      </c>
      <c r="F7" s="60">
        <v>59125000</v>
      </c>
      <c r="G7" s="60">
        <v>20264000</v>
      </c>
      <c r="H7" s="60">
        <v>1290000</v>
      </c>
      <c r="I7" s="60"/>
      <c r="J7" s="60">
        <v>21554000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21554000</v>
      </c>
      <c r="X7" s="60">
        <v>24327000</v>
      </c>
      <c r="Y7" s="60">
        <v>-2773000</v>
      </c>
      <c r="Z7" s="140">
        <v>-11.4</v>
      </c>
      <c r="AA7" s="62">
        <v>59125000</v>
      </c>
    </row>
    <row r="8" spans="1:27" ht="13.5">
      <c r="A8" s="249" t="s">
        <v>179</v>
      </c>
      <c r="B8" s="182"/>
      <c r="C8" s="155"/>
      <c r="D8" s="155"/>
      <c r="E8" s="59">
        <v>41887000</v>
      </c>
      <c r="F8" s="60">
        <v>41887000</v>
      </c>
      <c r="G8" s="60">
        <v>9986000</v>
      </c>
      <c r="H8" s="60">
        <v>500000</v>
      </c>
      <c r="I8" s="60">
        <v>3355250</v>
      </c>
      <c r="J8" s="60">
        <v>13841250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13841250</v>
      </c>
      <c r="X8" s="60">
        <v>9049000</v>
      </c>
      <c r="Y8" s="60">
        <v>4792250</v>
      </c>
      <c r="Z8" s="140">
        <v>52.96</v>
      </c>
      <c r="AA8" s="62">
        <v>41887000</v>
      </c>
    </row>
    <row r="9" spans="1:27" ht="13.5">
      <c r="A9" s="249" t="s">
        <v>180</v>
      </c>
      <c r="B9" s="182"/>
      <c r="C9" s="155"/>
      <c r="D9" s="155"/>
      <c r="E9" s="59">
        <v>5000</v>
      </c>
      <c r="F9" s="60">
        <v>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5000</v>
      </c>
      <c r="Y9" s="60">
        <v>-5000</v>
      </c>
      <c r="Z9" s="140">
        <v>-100</v>
      </c>
      <c r="AA9" s="62">
        <v>5000</v>
      </c>
    </row>
    <row r="10" spans="1:27" ht="13.5">
      <c r="A10" s="249" t="s">
        <v>181</v>
      </c>
      <c r="B10" s="182"/>
      <c r="C10" s="155"/>
      <c r="D10" s="155"/>
      <c r="E10" s="59">
        <v>9000</v>
      </c>
      <c r="F10" s="60">
        <v>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9000</v>
      </c>
      <c r="Y10" s="60">
        <v>-9000</v>
      </c>
      <c r="Z10" s="140">
        <v>-100</v>
      </c>
      <c r="AA10" s="62">
        <v>9000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-105969000</v>
      </c>
      <c r="F12" s="60">
        <v>-105969000</v>
      </c>
      <c r="G12" s="60">
        <v>-6390566</v>
      </c>
      <c r="H12" s="60">
        <v>-8866115</v>
      </c>
      <c r="I12" s="60">
        <v>-5776125</v>
      </c>
      <c r="J12" s="60">
        <v>-21032806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-21032806</v>
      </c>
      <c r="X12" s="60">
        <v>-30724250</v>
      </c>
      <c r="Y12" s="60">
        <v>9691444</v>
      </c>
      <c r="Z12" s="140">
        <v>-31.54</v>
      </c>
      <c r="AA12" s="62">
        <v>-105969000</v>
      </c>
    </row>
    <row r="13" spans="1:27" ht="13.5">
      <c r="A13" s="249" t="s">
        <v>40</v>
      </c>
      <c r="B13" s="182"/>
      <c r="C13" s="155"/>
      <c r="D13" s="155"/>
      <c r="E13" s="59">
        <v>-605000</v>
      </c>
      <c r="F13" s="60">
        <v>-605000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-151250</v>
      </c>
      <c r="Y13" s="60">
        <v>151250</v>
      </c>
      <c r="Z13" s="140">
        <v>-100</v>
      </c>
      <c r="AA13" s="62">
        <v>-605000</v>
      </c>
    </row>
    <row r="14" spans="1:27" ht="13.5">
      <c r="A14" s="249" t="s">
        <v>42</v>
      </c>
      <c r="B14" s="182"/>
      <c r="C14" s="155"/>
      <c r="D14" s="155"/>
      <c r="E14" s="59">
        <v>-5850000</v>
      </c>
      <c r="F14" s="60">
        <v>-5850000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-1464000</v>
      </c>
      <c r="Y14" s="60">
        <v>1464000</v>
      </c>
      <c r="Z14" s="140">
        <v>-100</v>
      </c>
      <c r="AA14" s="62">
        <v>-5850000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44673000</v>
      </c>
      <c r="F15" s="73">
        <f t="shared" si="0"/>
        <v>44673000</v>
      </c>
      <c r="G15" s="73">
        <f t="shared" si="0"/>
        <v>24336636</v>
      </c>
      <c r="H15" s="73">
        <f t="shared" si="0"/>
        <v>-6508536</v>
      </c>
      <c r="I15" s="73">
        <f t="shared" si="0"/>
        <v>-1807909</v>
      </c>
      <c r="J15" s="73">
        <f t="shared" si="0"/>
        <v>16020191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16020191</v>
      </c>
      <c r="X15" s="73">
        <f t="shared" si="0"/>
        <v>30615500</v>
      </c>
      <c r="Y15" s="73">
        <f t="shared" si="0"/>
        <v>-14595309</v>
      </c>
      <c r="Z15" s="170">
        <f>+IF(X15&lt;&gt;0,+(Y15/X15)*100,0)</f>
        <v>-47.67294017736114</v>
      </c>
      <c r="AA15" s="74">
        <f>SUM(AA6:AA14)</f>
        <v>44673000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-49371000</v>
      </c>
      <c r="F24" s="60">
        <v>-49371000</v>
      </c>
      <c r="G24" s="60">
        <v>-397119</v>
      </c>
      <c r="H24" s="60">
        <v>-5502936</v>
      </c>
      <c r="I24" s="60">
        <v>-849696</v>
      </c>
      <c r="J24" s="60">
        <v>-6749751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-6749751</v>
      </c>
      <c r="X24" s="60">
        <v>-9049000</v>
      </c>
      <c r="Y24" s="60">
        <v>2299249</v>
      </c>
      <c r="Z24" s="140">
        <v>-25.41</v>
      </c>
      <c r="AA24" s="62">
        <v>-49371000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-49371000</v>
      </c>
      <c r="F25" s="73">
        <f t="shared" si="1"/>
        <v>-49371000</v>
      </c>
      <c r="G25" s="73">
        <f t="shared" si="1"/>
        <v>-397119</v>
      </c>
      <c r="H25" s="73">
        <f t="shared" si="1"/>
        <v>-5502936</v>
      </c>
      <c r="I25" s="73">
        <f t="shared" si="1"/>
        <v>-849696</v>
      </c>
      <c r="J25" s="73">
        <f t="shared" si="1"/>
        <v>-6749751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-6749751</v>
      </c>
      <c r="X25" s="73">
        <f t="shared" si="1"/>
        <v>-9049000</v>
      </c>
      <c r="Y25" s="73">
        <f t="shared" si="1"/>
        <v>2299249</v>
      </c>
      <c r="Z25" s="170">
        <f>+IF(X25&lt;&gt;0,+(Y25/X25)*100,0)</f>
        <v>-25.408873908719194</v>
      </c>
      <c r="AA25" s="74">
        <f>SUM(AA19:AA24)</f>
        <v>-49371000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5800000</v>
      </c>
      <c r="F29" s="60">
        <v>5800000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1450000</v>
      </c>
      <c r="Y29" s="60">
        <v>-1450000</v>
      </c>
      <c r="Z29" s="140">
        <v>-100</v>
      </c>
      <c r="AA29" s="62">
        <v>5800000</v>
      </c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60000</v>
      </c>
      <c r="F31" s="60">
        <v>60000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15000</v>
      </c>
      <c r="Y31" s="60">
        <v>-15000</v>
      </c>
      <c r="Z31" s="140">
        <v>-100</v>
      </c>
      <c r="AA31" s="62">
        <v>60000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-68027</v>
      </c>
      <c r="H33" s="60"/>
      <c r="I33" s="60"/>
      <c r="J33" s="60">
        <v>-68027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-68027</v>
      </c>
      <c r="X33" s="60"/>
      <c r="Y33" s="60">
        <v>-68027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5860000</v>
      </c>
      <c r="F34" s="73">
        <f t="shared" si="2"/>
        <v>5860000</v>
      </c>
      <c r="G34" s="73">
        <f t="shared" si="2"/>
        <v>-68027</v>
      </c>
      <c r="H34" s="73">
        <f t="shared" si="2"/>
        <v>0</v>
      </c>
      <c r="I34" s="73">
        <f t="shared" si="2"/>
        <v>0</v>
      </c>
      <c r="J34" s="73">
        <f t="shared" si="2"/>
        <v>-68027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-68027</v>
      </c>
      <c r="X34" s="73">
        <f t="shared" si="2"/>
        <v>1465000</v>
      </c>
      <c r="Y34" s="73">
        <f t="shared" si="2"/>
        <v>-1533027</v>
      </c>
      <c r="Z34" s="170">
        <f>+IF(X34&lt;&gt;0,+(Y34/X34)*100,0)</f>
        <v>-104.64348122866893</v>
      </c>
      <c r="AA34" s="74">
        <f>SUM(AA29:AA33)</f>
        <v>5860000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1162000</v>
      </c>
      <c r="F36" s="100">
        <f t="shared" si="3"/>
        <v>1162000</v>
      </c>
      <c r="G36" s="100">
        <f t="shared" si="3"/>
        <v>23871490</v>
      </c>
      <c r="H36" s="100">
        <f t="shared" si="3"/>
        <v>-12011472</v>
      </c>
      <c r="I36" s="100">
        <f t="shared" si="3"/>
        <v>-2657605</v>
      </c>
      <c r="J36" s="100">
        <f t="shared" si="3"/>
        <v>9202413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9202413</v>
      </c>
      <c r="X36" s="100">
        <f t="shared" si="3"/>
        <v>23031500</v>
      </c>
      <c r="Y36" s="100">
        <f t="shared" si="3"/>
        <v>-13829087</v>
      </c>
      <c r="Z36" s="137">
        <f>+IF(X36&lt;&gt;0,+(Y36/X36)*100,0)</f>
        <v>-60.04423072748193</v>
      </c>
      <c r="AA36" s="102">
        <f>+AA15+AA25+AA34</f>
        <v>1162000</v>
      </c>
    </row>
    <row r="37" spans="1:27" ht="13.5">
      <c r="A37" s="249" t="s">
        <v>199</v>
      </c>
      <c r="B37" s="182"/>
      <c r="C37" s="153"/>
      <c r="D37" s="153"/>
      <c r="E37" s="99">
        <v>-1384000</v>
      </c>
      <c r="F37" s="100">
        <v>-1384000</v>
      </c>
      <c r="G37" s="100">
        <v>55885</v>
      </c>
      <c r="H37" s="100">
        <v>23927375</v>
      </c>
      <c r="I37" s="100">
        <v>11915903</v>
      </c>
      <c r="J37" s="100">
        <v>55885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55885</v>
      </c>
      <c r="X37" s="100">
        <v>-1384000</v>
      </c>
      <c r="Y37" s="100">
        <v>1439885</v>
      </c>
      <c r="Z37" s="137">
        <v>-104.04</v>
      </c>
      <c r="AA37" s="102">
        <v>-1384000</v>
      </c>
    </row>
    <row r="38" spans="1:27" ht="13.5">
      <c r="A38" s="269" t="s">
        <v>200</v>
      </c>
      <c r="B38" s="256"/>
      <c r="C38" s="257"/>
      <c r="D38" s="257"/>
      <c r="E38" s="258">
        <v>-222000</v>
      </c>
      <c r="F38" s="259">
        <v>-222000</v>
      </c>
      <c r="G38" s="259">
        <v>23927375</v>
      </c>
      <c r="H38" s="259">
        <v>11915903</v>
      </c>
      <c r="I38" s="259">
        <v>9258298</v>
      </c>
      <c r="J38" s="259">
        <v>9258298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9258298</v>
      </c>
      <c r="X38" s="259">
        <v>21647500</v>
      </c>
      <c r="Y38" s="259">
        <v>-12389202</v>
      </c>
      <c r="Z38" s="260">
        <v>-57.23</v>
      </c>
      <c r="AA38" s="261">
        <v>-222000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50819640</v>
      </c>
      <c r="F5" s="106">
        <f t="shared" si="0"/>
        <v>50819640</v>
      </c>
      <c r="G5" s="106">
        <f t="shared" si="0"/>
        <v>397119</v>
      </c>
      <c r="H5" s="106">
        <f t="shared" si="0"/>
        <v>5502937</v>
      </c>
      <c r="I5" s="106">
        <f t="shared" si="0"/>
        <v>849696</v>
      </c>
      <c r="J5" s="106">
        <f t="shared" si="0"/>
        <v>6749752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6749752</v>
      </c>
      <c r="X5" s="106">
        <f t="shared" si="0"/>
        <v>12704911</v>
      </c>
      <c r="Y5" s="106">
        <f t="shared" si="0"/>
        <v>-5955159</v>
      </c>
      <c r="Z5" s="201">
        <f>+IF(X5&lt;&gt;0,+(Y5/X5)*100,0)</f>
        <v>-46.872890333509616</v>
      </c>
      <c r="AA5" s="199">
        <f>SUM(AA11:AA18)</f>
        <v>50819640</v>
      </c>
    </row>
    <row r="6" spans="1:27" ht="13.5">
      <c r="A6" s="291" t="s">
        <v>204</v>
      </c>
      <c r="B6" s="142"/>
      <c r="C6" s="62"/>
      <c r="D6" s="156"/>
      <c r="E6" s="60">
        <v>7000000</v>
      </c>
      <c r="F6" s="60">
        <v>7000000</v>
      </c>
      <c r="G6" s="60"/>
      <c r="H6" s="60">
        <v>222300</v>
      </c>
      <c r="I6" s="60"/>
      <c r="J6" s="60">
        <v>222300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222300</v>
      </c>
      <c r="X6" s="60">
        <v>1750000</v>
      </c>
      <c r="Y6" s="60">
        <v>-1527700</v>
      </c>
      <c r="Z6" s="140">
        <v>-87.3</v>
      </c>
      <c r="AA6" s="155">
        <v>7000000</v>
      </c>
    </row>
    <row r="7" spans="1:27" ht="13.5">
      <c r="A7" s="291" t="s">
        <v>205</v>
      </c>
      <c r="B7" s="142"/>
      <c r="C7" s="62"/>
      <c r="D7" s="156"/>
      <c r="E7" s="60">
        <v>1780867</v>
      </c>
      <c r="F7" s="60">
        <v>1780867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445217</v>
      </c>
      <c r="Y7" s="60">
        <v>-445217</v>
      </c>
      <c r="Z7" s="140">
        <v>-100</v>
      </c>
      <c r="AA7" s="155">
        <v>1780867</v>
      </c>
    </row>
    <row r="8" spans="1:27" ht="13.5">
      <c r="A8" s="291" t="s">
        <v>206</v>
      </c>
      <c r="B8" s="142"/>
      <c r="C8" s="62"/>
      <c r="D8" s="156"/>
      <c r="E8" s="60">
        <v>24664450</v>
      </c>
      <c r="F8" s="60">
        <v>24664450</v>
      </c>
      <c r="G8" s="60">
        <v>397119</v>
      </c>
      <c r="H8" s="60">
        <v>4357133</v>
      </c>
      <c r="I8" s="60">
        <v>849696</v>
      </c>
      <c r="J8" s="60">
        <v>5603948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5603948</v>
      </c>
      <c r="X8" s="60">
        <v>6166113</v>
      </c>
      <c r="Y8" s="60">
        <v>-562165</v>
      </c>
      <c r="Z8" s="140">
        <v>-9.12</v>
      </c>
      <c r="AA8" s="155">
        <v>24664450</v>
      </c>
    </row>
    <row r="9" spans="1:27" ht="13.5">
      <c r="A9" s="291" t="s">
        <v>207</v>
      </c>
      <c r="B9" s="142"/>
      <c r="C9" s="62"/>
      <c r="D9" s="156"/>
      <c r="E9" s="60">
        <v>11864265</v>
      </c>
      <c r="F9" s="60">
        <v>11864265</v>
      </c>
      <c r="G9" s="60"/>
      <c r="H9" s="60">
        <v>830698</v>
      </c>
      <c r="I9" s="60"/>
      <c r="J9" s="60">
        <v>830698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830698</v>
      </c>
      <c r="X9" s="60">
        <v>2966066</v>
      </c>
      <c r="Y9" s="60">
        <v>-2135368</v>
      </c>
      <c r="Z9" s="140">
        <v>-71.99</v>
      </c>
      <c r="AA9" s="155">
        <v>11864265</v>
      </c>
    </row>
    <row r="10" spans="1:27" ht="13.5">
      <c r="A10" s="291" t="s">
        <v>208</v>
      </c>
      <c r="B10" s="142"/>
      <c r="C10" s="62"/>
      <c r="D10" s="156"/>
      <c r="E10" s="60">
        <v>1014350</v>
      </c>
      <c r="F10" s="60">
        <v>1014350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253588</v>
      </c>
      <c r="Y10" s="60">
        <v>-253588</v>
      </c>
      <c r="Z10" s="140">
        <v>-100</v>
      </c>
      <c r="AA10" s="155">
        <v>1014350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46323932</v>
      </c>
      <c r="F11" s="295">
        <f t="shared" si="1"/>
        <v>46323932</v>
      </c>
      <c r="G11" s="295">
        <f t="shared" si="1"/>
        <v>397119</v>
      </c>
      <c r="H11" s="295">
        <f t="shared" si="1"/>
        <v>5410131</v>
      </c>
      <c r="I11" s="295">
        <f t="shared" si="1"/>
        <v>849696</v>
      </c>
      <c r="J11" s="295">
        <f t="shared" si="1"/>
        <v>6656946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6656946</v>
      </c>
      <c r="X11" s="295">
        <f t="shared" si="1"/>
        <v>11580984</v>
      </c>
      <c r="Y11" s="295">
        <f t="shared" si="1"/>
        <v>-4924038</v>
      </c>
      <c r="Z11" s="296">
        <f>+IF(X11&lt;&gt;0,+(Y11/X11)*100,0)</f>
        <v>-42.518304144103816</v>
      </c>
      <c r="AA11" s="297">
        <f>SUM(AA6:AA10)</f>
        <v>46323932</v>
      </c>
    </row>
    <row r="12" spans="1:27" ht="13.5">
      <c r="A12" s="298" t="s">
        <v>210</v>
      </c>
      <c r="B12" s="136"/>
      <c r="C12" s="62"/>
      <c r="D12" s="156"/>
      <c r="E12" s="60">
        <v>2683068</v>
      </c>
      <c r="F12" s="60">
        <v>2683068</v>
      </c>
      <c r="G12" s="60"/>
      <c r="H12" s="60">
        <v>92806</v>
      </c>
      <c r="I12" s="60"/>
      <c r="J12" s="60">
        <v>92806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92806</v>
      </c>
      <c r="X12" s="60">
        <v>670767</v>
      </c>
      <c r="Y12" s="60">
        <v>-577961</v>
      </c>
      <c r="Z12" s="140">
        <v>-86.16</v>
      </c>
      <c r="AA12" s="155">
        <v>2683068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1812640</v>
      </c>
      <c r="F15" s="60">
        <v>1812640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453160</v>
      </c>
      <c r="Y15" s="60">
        <v>-453160</v>
      </c>
      <c r="Z15" s="140">
        <v>-100</v>
      </c>
      <c r="AA15" s="155">
        <v>1812640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7000000</v>
      </c>
      <c r="F36" s="60">
        <f t="shared" si="4"/>
        <v>7000000</v>
      </c>
      <c r="G36" s="60">
        <f t="shared" si="4"/>
        <v>0</v>
      </c>
      <c r="H36" s="60">
        <f t="shared" si="4"/>
        <v>222300</v>
      </c>
      <c r="I36" s="60">
        <f t="shared" si="4"/>
        <v>0</v>
      </c>
      <c r="J36" s="60">
        <f t="shared" si="4"/>
        <v>222300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222300</v>
      </c>
      <c r="X36" s="60">
        <f t="shared" si="4"/>
        <v>1750000</v>
      </c>
      <c r="Y36" s="60">
        <f t="shared" si="4"/>
        <v>-1527700</v>
      </c>
      <c r="Z36" s="140">
        <f aca="true" t="shared" si="5" ref="Z36:Z49">+IF(X36&lt;&gt;0,+(Y36/X36)*100,0)</f>
        <v>-87.29714285714286</v>
      </c>
      <c r="AA36" s="155">
        <f>AA6+AA21</f>
        <v>7000000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1780867</v>
      </c>
      <c r="F37" s="60">
        <f t="shared" si="4"/>
        <v>1780867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445217</v>
      </c>
      <c r="Y37" s="60">
        <f t="shared" si="4"/>
        <v>-445217</v>
      </c>
      <c r="Z37" s="140">
        <f t="shared" si="5"/>
        <v>-100</v>
      </c>
      <c r="AA37" s="155">
        <f>AA7+AA22</f>
        <v>1780867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24664450</v>
      </c>
      <c r="F38" s="60">
        <f t="shared" si="4"/>
        <v>24664450</v>
      </c>
      <c r="G38" s="60">
        <f t="shared" si="4"/>
        <v>397119</v>
      </c>
      <c r="H38" s="60">
        <f t="shared" si="4"/>
        <v>4357133</v>
      </c>
      <c r="I38" s="60">
        <f t="shared" si="4"/>
        <v>849696</v>
      </c>
      <c r="J38" s="60">
        <f t="shared" si="4"/>
        <v>5603948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5603948</v>
      </c>
      <c r="X38" s="60">
        <f t="shared" si="4"/>
        <v>6166113</v>
      </c>
      <c r="Y38" s="60">
        <f t="shared" si="4"/>
        <v>-562165</v>
      </c>
      <c r="Z38" s="140">
        <f t="shared" si="5"/>
        <v>-9.117007748641647</v>
      </c>
      <c r="AA38" s="155">
        <f>AA8+AA23</f>
        <v>24664450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11864265</v>
      </c>
      <c r="F39" s="60">
        <f t="shared" si="4"/>
        <v>11864265</v>
      </c>
      <c r="G39" s="60">
        <f t="shared" si="4"/>
        <v>0</v>
      </c>
      <c r="H39" s="60">
        <f t="shared" si="4"/>
        <v>830698</v>
      </c>
      <c r="I39" s="60">
        <f t="shared" si="4"/>
        <v>0</v>
      </c>
      <c r="J39" s="60">
        <f t="shared" si="4"/>
        <v>830698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830698</v>
      </c>
      <c r="X39" s="60">
        <f t="shared" si="4"/>
        <v>2966066</v>
      </c>
      <c r="Y39" s="60">
        <f t="shared" si="4"/>
        <v>-2135368</v>
      </c>
      <c r="Z39" s="140">
        <f t="shared" si="5"/>
        <v>-71.99327324476259</v>
      </c>
      <c r="AA39" s="155">
        <f>AA9+AA24</f>
        <v>11864265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1014350</v>
      </c>
      <c r="F40" s="60">
        <f t="shared" si="4"/>
        <v>1014350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253588</v>
      </c>
      <c r="Y40" s="60">
        <f t="shared" si="4"/>
        <v>-253588</v>
      </c>
      <c r="Z40" s="140">
        <f t="shared" si="5"/>
        <v>-100</v>
      </c>
      <c r="AA40" s="155">
        <f>AA10+AA25</f>
        <v>1014350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46323932</v>
      </c>
      <c r="F41" s="295">
        <f t="shared" si="6"/>
        <v>46323932</v>
      </c>
      <c r="G41" s="295">
        <f t="shared" si="6"/>
        <v>397119</v>
      </c>
      <c r="H41" s="295">
        <f t="shared" si="6"/>
        <v>5410131</v>
      </c>
      <c r="I41" s="295">
        <f t="shared" si="6"/>
        <v>849696</v>
      </c>
      <c r="J41" s="295">
        <f t="shared" si="6"/>
        <v>6656946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6656946</v>
      </c>
      <c r="X41" s="295">
        <f t="shared" si="6"/>
        <v>11580984</v>
      </c>
      <c r="Y41" s="295">
        <f t="shared" si="6"/>
        <v>-4924038</v>
      </c>
      <c r="Z41" s="296">
        <f t="shared" si="5"/>
        <v>-42.518304144103816</v>
      </c>
      <c r="AA41" s="297">
        <f>SUM(AA36:AA40)</f>
        <v>46323932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2683068</v>
      </c>
      <c r="F42" s="54">
        <f t="shared" si="7"/>
        <v>2683068</v>
      </c>
      <c r="G42" s="54">
        <f t="shared" si="7"/>
        <v>0</v>
      </c>
      <c r="H42" s="54">
        <f t="shared" si="7"/>
        <v>92806</v>
      </c>
      <c r="I42" s="54">
        <f t="shared" si="7"/>
        <v>0</v>
      </c>
      <c r="J42" s="54">
        <f t="shared" si="7"/>
        <v>92806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92806</v>
      </c>
      <c r="X42" s="54">
        <f t="shared" si="7"/>
        <v>670767</v>
      </c>
      <c r="Y42" s="54">
        <f t="shared" si="7"/>
        <v>-577961</v>
      </c>
      <c r="Z42" s="184">
        <f t="shared" si="5"/>
        <v>-86.16419710570138</v>
      </c>
      <c r="AA42" s="130">
        <f aca="true" t="shared" si="8" ref="AA42:AA48">AA12+AA27</f>
        <v>2683068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1812640</v>
      </c>
      <c r="F45" s="54">
        <f t="shared" si="7"/>
        <v>1812640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453160</v>
      </c>
      <c r="Y45" s="54">
        <f t="shared" si="7"/>
        <v>-453160</v>
      </c>
      <c r="Z45" s="184">
        <f t="shared" si="5"/>
        <v>-100</v>
      </c>
      <c r="AA45" s="130">
        <f t="shared" si="8"/>
        <v>1812640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50819640</v>
      </c>
      <c r="F49" s="220">
        <f t="shared" si="9"/>
        <v>50819640</v>
      </c>
      <c r="G49" s="220">
        <f t="shared" si="9"/>
        <v>397119</v>
      </c>
      <c r="H49" s="220">
        <f t="shared" si="9"/>
        <v>5502937</v>
      </c>
      <c r="I49" s="220">
        <f t="shared" si="9"/>
        <v>849696</v>
      </c>
      <c r="J49" s="220">
        <f t="shared" si="9"/>
        <v>6749752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6749752</v>
      </c>
      <c r="X49" s="220">
        <f t="shared" si="9"/>
        <v>12704911</v>
      </c>
      <c r="Y49" s="220">
        <f t="shared" si="9"/>
        <v>-5955159</v>
      </c>
      <c r="Z49" s="221">
        <f t="shared" si="5"/>
        <v>-46.872890333509616</v>
      </c>
      <c r="AA49" s="222">
        <f>SUM(AA41:AA48)</f>
        <v>50819640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7544190</v>
      </c>
      <c r="F51" s="54">
        <f t="shared" si="10"/>
        <v>7544190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1886049</v>
      </c>
      <c r="Y51" s="54">
        <f t="shared" si="10"/>
        <v>-1886049</v>
      </c>
      <c r="Z51" s="184">
        <f>+IF(X51&lt;&gt;0,+(Y51/X51)*100,0)</f>
        <v>-100</v>
      </c>
      <c r="AA51" s="130">
        <f>SUM(AA57:AA61)</f>
        <v>7544190</v>
      </c>
    </row>
    <row r="52" spans="1:27" ht="13.5">
      <c r="A52" s="310" t="s">
        <v>204</v>
      </c>
      <c r="B52" s="142"/>
      <c r="C52" s="62"/>
      <c r="D52" s="156"/>
      <c r="E52" s="60">
        <v>446010</v>
      </c>
      <c r="F52" s="60">
        <v>446010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111503</v>
      </c>
      <c r="Y52" s="60">
        <v>-111503</v>
      </c>
      <c r="Z52" s="140">
        <v>-100</v>
      </c>
      <c r="AA52" s="155">
        <v>446010</v>
      </c>
    </row>
    <row r="53" spans="1:27" ht="13.5">
      <c r="A53" s="310" t="s">
        <v>205</v>
      </c>
      <c r="B53" s="142"/>
      <c r="C53" s="62"/>
      <c r="D53" s="156"/>
      <c r="E53" s="60">
        <v>2000000</v>
      </c>
      <c r="F53" s="60">
        <v>2000000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500000</v>
      </c>
      <c r="Y53" s="60">
        <v>-500000</v>
      </c>
      <c r="Z53" s="140">
        <v>-100</v>
      </c>
      <c r="AA53" s="155">
        <v>2000000</v>
      </c>
    </row>
    <row r="54" spans="1:27" ht="13.5">
      <c r="A54" s="310" t="s">
        <v>206</v>
      </c>
      <c r="B54" s="142"/>
      <c r="C54" s="62"/>
      <c r="D54" s="156"/>
      <c r="E54" s="60">
        <v>720570</v>
      </c>
      <c r="F54" s="60">
        <v>720570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180143</v>
      </c>
      <c r="Y54" s="60">
        <v>-180143</v>
      </c>
      <c r="Z54" s="140">
        <v>-100</v>
      </c>
      <c r="AA54" s="155">
        <v>720570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3166580</v>
      </c>
      <c r="F57" s="295">
        <f t="shared" si="11"/>
        <v>3166580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791646</v>
      </c>
      <c r="Y57" s="295">
        <f t="shared" si="11"/>
        <v>-791646</v>
      </c>
      <c r="Z57" s="296">
        <f>+IF(X57&lt;&gt;0,+(Y57/X57)*100,0)</f>
        <v>-100</v>
      </c>
      <c r="AA57" s="297">
        <f>SUM(AA52:AA56)</f>
        <v>3166580</v>
      </c>
    </row>
    <row r="58" spans="1:27" ht="13.5">
      <c r="A58" s="311" t="s">
        <v>210</v>
      </c>
      <c r="B58" s="136"/>
      <c r="C58" s="62"/>
      <c r="D58" s="156"/>
      <c r="E58" s="60">
        <v>132900</v>
      </c>
      <c r="F58" s="60">
        <v>132900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33225</v>
      </c>
      <c r="Y58" s="60">
        <v>-33225</v>
      </c>
      <c r="Z58" s="140">
        <v>-100</v>
      </c>
      <c r="AA58" s="155">
        <v>132900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4244710</v>
      </c>
      <c r="F61" s="60">
        <v>4244710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1061178</v>
      </c>
      <c r="Y61" s="60">
        <v>-1061178</v>
      </c>
      <c r="Z61" s="140">
        <v>-100</v>
      </c>
      <c r="AA61" s="155">
        <v>4244710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7544190</v>
      </c>
      <c r="F66" s="275"/>
      <c r="G66" s="275">
        <v>280840</v>
      </c>
      <c r="H66" s="275">
        <v>250463</v>
      </c>
      <c r="I66" s="275">
        <v>84041</v>
      </c>
      <c r="J66" s="275">
        <v>615344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615344</v>
      </c>
      <c r="X66" s="275"/>
      <c r="Y66" s="275">
        <v>615344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7544190</v>
      </c>
      <c r="F69" s="220">
        <f t="shared" si="12"/>
        <v>0</v>
      </c>
      <c r="G69" s="220">
        <f t="shared" si="12"/>
        <v>280840</v>
      </c>
      <c r="H69" s="220">
        <f t="shared" si="12"/>
        <v>250463</v>
      </c>
      <c r="I69" s="220">
        <f t="shared" si="12"/>
        <v>84041</v>
      </c>
      <c r="J69" s="220">
        <f t="shared" si="12"/>
        <v>615344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615344</v>
      </c>
      <c r="X69" s="220">
        <f t="shared" si="12"/>
        <v>0</v>
      </c>
      <c r="Y69" s="220">
        <f t="shared" si="12"/>
        <v>615344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46323932</v>
      </c>
      <c r="F5" s="358">
        <f t="shared" si="0"/>
        <v>46323932</v>
      </c>
      <c r="G5" s="358">
        <f t="shared" si="0"/>
        <v>397119</v>
      </c>
      <c r="H5" s="356">
        <f t="shared" si="0"/>
        <v>5410131</v>
      </c>
      <c r="I5" s="356">
        <f t="shared" si="0"/>
        <v>849696</v>
      </c>
      <c r="J5" s="358">
        <f t="shared" si="0"/>
        <v>6656946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6656946</v>
      </c>
      <c r="X5" s="356">
        <f t="shared" si="0"/>
        <v>11580984</v>
      </c>
      <c r="Y5" s="358">
        <f t="shared" si="0"/>
        <v>-4924038</v>
      </c>
      <c r="Z5" s="359">
        <f>+IF(X5&lt;&gt;0,+(Y5/X5)*100,0)</f>
        <v>-42.518304144103816</v>
      </c>
      <c r="AA5" s="360">
        <f>+AA6+AA8+AA11+AA13+AA15</f>
        <v>46323932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0</v>
      </c>
      <c r="H6" s="60">
        <f t="shared" si="1"/>
        <v>222300</v>
      </c>
      <c r="I6" s="60">
        <f t="shared" si="1"/>
        <v>0</v>
      </c>
      <c r="J6" s="59">
        <f t="shared" si="1"/>
        <v>222300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222300</v>
      </c>
      <c r="X6" s="60">
        <f t="shared" si="1"/>
        <v>1750000</v>
      </c>
      <c r="Y6" s="59">
        <f t="shared" si="1"/>
        <v>-1527700</v>
      </c>
      <c r="Z6" s="61">
        <f>+IF(X6&lt;&gt;0,+(Y6/X6)*100,0)</f>
        <v>-87.29714285714286</v>
      </c>
      <c r="AA6" s="62">
        <f t="shared" si="1"/>
        <v>7000000</v>
      </c>
    </row>
    <row r="7" spans="1:27" ht="13.5">
      <c r="A7" s="291" t="s">
        <v>228</v>
      </c>
      <c r="B7" s="142"/>
      <c r="C7" s="60"/>
      <c r="D7" s="340"/>
      <c r="E7" s="60">
        <v>7000000</v>
      </c>
      <c r="F7" s="59">
        <v>7000000</v>
      </c>
      <c r="G7" s="59"/>
      <c r="H7" s="60">
        <v>222300</v>
      </c>
      <c r="I7" s="60"/>
      <c r="J7" s="59">
        <v>222300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222300</v>
      </c>
      <c r="X7" s="60">
        <v>1750000</v>
      </c>
      <c r="Y7" s="59">
        <v>-1527700</v>
      </c>
      <c r="Z7" s="61">
        <v>-87.3</v>
      </c>
      <c r="AA7" s="62">
        <v>7000000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1780867</v>
      </c>
      <c r="F8" s="59">
        <f t="shared" si="2"/>
        <v>1780867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445217</v>
      </c>
      <c r="Y8" s="59">
        <f t="shared" si="2"/>
        <v>-445217</v>
      </c>
      <c r="Z8" s="61">
        <f>+IF(X8&lt;&gt;0,+(Y8/X8)*100,0)</f>
        <v>-100</v>
      </c>
      <c r="AA8" s="62">
        <f>SUM(AA9:AA10)</f>
        <v>1780867</v>
      </c>
    </row>
    <row r="9" spans="1:27" ht="13.5">
      <c r="A9" s="291" t="s">
        <v>229</v>
      </c>
      <c r="B9" s="142"/>
      <c r="C9" s="60"/>
      <c r="D9" s="340"/>
      <c r="E9" s="60">
        <v>1780867</v>
      </c>
      <c r="F9" s="59">
        <v>1780867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445217</v>
      </c>
      <c r="Y9" s="59">
        <v>-445217</v>
      </c>
      <c r="Z9" s="61">
        <v>-100</v>
      </c>
      <c r="AA9" s="62">
        <v>1780867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24664450</v>
      </c>
      <c r="F11" s="364">
        <f t="shared" si="3"/>
        <v>24664450</v>
      </c>
      <c r="G11" s="364">
        <f t="shared" si="3"/>
        <v>397119</v>
      </c>
      <c r="H11" s="362">
        <f t="shared" si="3"/>
        <v>4357133</v>
      </c>
      <c r="I11" s="362">
        <f t="shared" si="3"/>
        <v>849696</v>
      </c>
      <c r="J11" s="364">
        <f t="shared" si="3"/>
        <v>5603948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5603948</v>
      </c>
      <c r="X11" s="362">
        <f t="shared" si="3"/>
        <v>6166113</v>
      </c>
      <c r="Y11" s="364">
        <f t="shared" si="3"/>
        <v>-562165</v>
      </c>
      <c r="Z11" s="365">
        <f>+IF(X11&lt;&gt;0,+(Y11/X11)*100,0)</f>
        <v>-9.117007748641647</v>
      </c>
      <c r="AA11" s="366">
        <f t="shared" si="3"/>
        <v>24664450</v>
      </c>
    </row>
    <row r="12" spans="1:27" ht="13.5">
      <c r="A12" s="291" t="s">
        <v>231</v>
      </c>
      <c r="B12" s="136"/>
      <c r="C12" s="60"/>
      <c r="D12" s="340"/>
      <c r="E12" s="60">
        <v>24664450</v>
      </c>
      <c r="F12" s="59">
        <v>24664450</v>
      </c>
      <c r="G12" s="59">
        <v>397119</v>
      </c>
      <c r="H12" s="60">
        <v>4357133</v>
      </c>
      <c r="I12" s="60">
        <v>849696</v>
      </c>
      <c r="J12" s="59">
        <v>5603948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5603948</v>
      </c>
      <c r="X12" s="60">
        <v>6166113</v>
      </c>
      <c r="Y12" s="59">
        <v>-562165</v>
      </c>
      <c r="Z12" s="61">
        <v>-9.12</v>
      </c>
      <c r="AA12" s="62">
        <v>24664450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11864265</v>
      </c>
      <c r="F13" s="342">
        <f t="shared" si="4"/>
        <v>11864265</v>
      </c>
      <c r="G13" s="342">
        <f t="shared" si="4"/>
        <v>0</v>
      </c>
      <c r="H13" s="275">
        <f t="shared" si="4"/>
        <v>830698</v>
      </c>
      <c r="I13" s="275">
        <f t="shared" si="4"/>
        <v>0</v>
      </c>
      <c r="J13" s="342">
        <f t="shared" si="4"/>
        <v>830698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830698</v>
      </c>
      <c r="X13" s="275">
        <f t="shared" si="4"/>
        <v>2966066</v>
      </c>
      <c r="Y13" s="342">
        <f t="shared" si="4"/>
        <v>-2135368</v>
      </c>
      <c r="Z13" s="335">
        <f>+IF(X13&lt;&gt;0,+(Y13/X13)*100,0)</f>
        <v>-71.99327324476259</v>
      </c>
      <c r="AA13" s="273">
        <f t="shared" si="4"/>
        <v>11864265</v>
      </c>
    </row>
    <row r="14" spans="1:27" ht="13.5">
      <c r="A14" s="291" t="s">
        <v>232</v>
      </c>
      <c r="B14" s="136"/>
      <c r="C14" s="60"/>
      <c r="D14" s="340"/>
      <c r="E14" s="60">
        <v>11864265</v>
      </c>
      <c r="F14" s="59">
        <v>11864265</v>
      </c>
      <c r="G14" s="59"/>
      <c r="H14" s="60">
        <v>830698</v>
      </c>
      <c r="I14" s="60"/>
      <c r="J14" s="59">
        <v>830698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830698</v>
      </c>
      <c r="X14" s="60">
        <v>2966066</v>
      </c>
      <c r="Y14" s="59">
        <v>-2135368</v>
      </c>
      <c r="Z14" s="61">
        <v>-71.99</v>
      </c>
      <c r="AA14" s="62">
        <v>11864265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1014350</v>
      </c>
      <c r="F15" s="59">
        <f t="shared" si="5"/>
        <v>1014350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253588</v>
      </c>
      <c r="Y15" s="59">
        <f t="shared" si="5"/>
        <v>-253588</v>
      </c>
      <c r="Z15" s="61">
        <f>+IF(X15&lt;&gt;0,+(Y15/X15)*100,0)</f>
        <v>-100</v>
      </c>
      <c r="AA15" s="62">
        <f>SUM(AA16:AA20)</f>
        <v>1014350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1014350</v>
      </c>
      <c r="F20" s="59">
        <v>1014350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253588</v>
      </c>
      <c r="Y20" s="59">
        <v>-253588</v>
      </c>
      <c r="Z20" s="61">
        <v>-100</v>
      </c>
      <c r="AA20" s="62">
        <v>1014350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2683068</v>
      </c>
      <c r="F22" s="345">
        <f t="shared" si="6"/>
        <v>2683068</v>
      </c>
      <c r="G22" s="345">
        <f t="shared" si="6"/>
        <v>0</v>
      </c>
      <c r="H22" s="343">
        <f t="shared" si="6"/>
        <v>92806</v>
      </c>
      <c r="I22" s="343">
        <f t="shared" si="6"/>
        <v>0</v>
      </c>
      <c r="J22" s="345">
        <f t="shared" si="6"/>
        <v>92806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92806</v>
      </c>
      <c r="X22" s="343">
        <f t="shared" si="6"/>
        <v>670767</v>
      </c>
      <c r="Y22" s="345">
        <f t="shared" si="6"/>
        <v>-577961</v>
      </c>
      <c r="Z22" s="336">
        <f>+IF(X22&lt;&gt;0,+(Y22/X22)*100,0)</f>
        <v>-86.16419710570138</v>
      </c>
      <c r="AA22" s="350">
        <f>SUM(AA23:AA32)</f>
        <v>2683068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2683068</v>
      </c>
      <c r="F24" s="59">
        <v>2683068</v>
      </c>
      <c r="G24" s="59"/>
      <c r="H24" s="60">
        <v>92806</v>
      </c>
      <c r="I24" s="60"/>
      <c r="J24" s="59">
        <v>92806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92806</v>
      </c>
      <c r="X24" s="60">
        <v>670767</v>
      </c>
      <c r="Y24" s="59">
        <v>-577961</v>
      </c>
      <c r="Z24" s="61">
        <v>-86.16</v>
      </c>
      <c r="AA24" s="62">
        <v>2683068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1812640</v>
      </c>
      <c r="F40" s="345">
        <f t="shared" si="9"/>
        <v>1812640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453161</v>
      </c>
      <c r="Y40" s="345">
        <f t="shared" si="9"/>
        <v>-453161</v>
      </c>
      <c r="Z40" s="336">
        <f>+IF(X40&lt;&gt;0,+(Y40/X40)*100,0)</f>
        <v>-100</v>
      </c>
      <c r="AA40" s="350">
        <f>SUM(AA41:AA49)</f>
        <v>1812640</v>
      </c>
    </row>
    <row r="41" spans="1:27" ht="13.5">
      <c r="A41" s="361" t="s">
        <v>247</v>
      </c>
      <c r="B41" s="142"/>
      <c r="C41" s="362"/>
      <c r="D41" s="363"/>
      <c r="E41" s="362">
        <v>550020</v>
      </c>
      <c r="F41" s="364">
        <v>550020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137505</v>
      </c>
      <c r="Y41" s="364">
        <v>-137505</v>
      </c>
      <c r="Z41" s="365">
        <v>-100</v>
      </c>
      <c r="AA41" s="366">
        <v>550020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693510</v>
      </c>
      <c r="F43" s="370">
        <v>693510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173378</v>
      </c>
      <c r="Y43" s="370">
        <v>-173378</v>
      </c>
      <c r="Z43" s="371">
        <v>-100</v>
      </c>
      <c r="AA43" s="303">
        <v>693510</v>
      </c>
    </row>
    <row r="44" spans="1:27" ht="13.5">
      <c r="A44" s="361" t="s">
        <v>250</v>
      </c>
      <c r="B44" s="136"/>
      <c r="C44" s="60"/>
      <c r="D44" s="368"/>
      <c r="E44" s="54">
        <v>15000</v>
      </c>
      <c r="F44" s="53">
        <v>15000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3750</v>
      </c>
      <c r="Y44" s="53">
        <v>-3750</v>
      </c>
      <c r="Z44" s="94">
        <v>-100</v>
      </c>
      <c r="AA44" s="95">
        <v>15000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554110</v>
      </c>
      <c r="F49" s="53">
        <v>554110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138528</v>
      </c>
      <c r="Y49" s="53">
        <v>-138528</v>
      </c>
      <c r="Z49" s="94">
        <v>-100</v>
      </c>
      <c r="AA49" s="95">
        <v>554110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50819640</v>
      </c>
      <c r="F60" s="264">
        <f t="shared" si="14"/>
        <v>50819640</v>
      </c>
      <c r="G60" s="264">
        <f t="shared" si="14"/>
        <v>397119</v>
      </c>
      <c r="H60" s="219">
        <f t="shared" si="14"/>
        <v>5502937</v>
      </c>
      <c r="I60" s="219">
        <f t="shared" si="14"/>
        <v>849696</v>
      </c>
      <c r="J60" s="264">
        <f t="shared" si="14"/>
        <v>6749752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6749752</v>
      </c>
      <c r="X60" s="219">
        <f t="shared" si="14"/>
        <v>12704912</v>
      </c>
      <c r="Y60" s="264">
        <f t="shared" si="14"/>
        <v>-5955160</v>
      </c>
      <c r="Z60" s="337">
        <f>+IF(X60&lt;&gt;0,+(Y60/X60)*100,0)</f>
        <v>-46.87289451512927</v>
      </c>
      <c r="AA60" s="232">
        <f>+AA57+AA54+AA51+AA40+AA37+AA34+AA22+AA5</f>
        <v>50819640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2013-11-04T12:37:33Z</dcterms:created>
  <dcterms:modified xsi:type="dcterms:W3CDTF">2013-11-04T12:37:37Z</dcterms:modified>
  <cp:category/>
  <cp:version/>
  <cp:contentType/>
  <cp:contentStatus/>
</cp:coreProperties>
</file>