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<sst xmlns="http://schemas.openxmlformats.org/spreadsheetml/2006/main" count="855" uniqueCount="302">
  <si>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Masilonyana(FS181)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</si>
  <si>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</si>
  <si>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</si>
  <si>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</si>
  <si>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</si>
  <si>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</si>
  <si>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</si>
  <si>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</si>
  <si>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</si>
  <si>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</si>
  <si>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</si>
  <si>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</si>
  <si>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</si>
  <si>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</si>
  <si>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</si>
  <si>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</si>
  <si>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</si>
  <si>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</si>
  <si>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</si>
  <si>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</si>
  <si>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</si>
  <si>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</si>
  <si>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</si>
  <si>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</si>
  <si>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</si>
  <si>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</si>
  <si>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</si>
  <si>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</si>
  <si>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</si>
  <si>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</si>
  <si>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</si>
  <si>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</si>
  <si>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</si>
  <si>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</si>
  <si>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</si>
  <si>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</si>
  <si>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</si>
  <si>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</si>
  <si>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</si>
  <si>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</si>
  <si>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</si>
  <si>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</si>
  <si>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</si>
  <si>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</si>
  <si>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</si>
  <si>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</si>
  <si>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</si>
  <si>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</si>
  <si>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</si>
  <si>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</si>
  <si>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</si>
  <si>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</si>
  <si>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</si>
  <si>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</si>
  <si>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</si>
  <si>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</si>
  <si>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</si>
  <si>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</si>
  <si>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</si>
  <si>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</si>
  <si>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</si>
  <si>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</si>
  <si>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</si>
  <si>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</si>
  <si>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</si>
  <si>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</si>
  <si>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</si>
  <si>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</si>
  <si>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</si>
  <si>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</si>
  <si>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</si>
  <si>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</si>
  <si>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</si>
  <si>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</si>
  <si>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</si>
  <si>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</si>
  <si>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</si>
  <si>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</si>
  <si>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</si>
  <si>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</si>
  <si>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</si>
  <si>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</si>
  <si>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</si>
  <si>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</si>
  <si>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</si>
  <si>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</si>
  <si>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</si>
  <si>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</si>
  <si>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</si>
  <si>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</si>
  <si>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</si>
  <si>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</si>
  <si>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</si>
  <si>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</si>
  <si>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</si>
  <si>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</si>
  <si>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</si>
  <si>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</si>
  <si>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</si>
  <si>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</si>
  <si>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</si>
  <si>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</si>
  <si>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</si>
  <si>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</si>
  <si>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</si>
  <si>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</si>
  <si>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</si>
  <si>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</si>
  <si>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</si>
  <si>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</si>
  <si>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</si>
  <si>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</si>
  <si>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</si>
  <si>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</si>
  <si>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</si>
  <si>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</si>
  <si>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</si>
  <si>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</si>
  <si>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</si>
  <si>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</si>
  <si>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</si>
  <si>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</si>
  <si>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</si>
  <si>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</si>
  <si>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</si>
  <si>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</si>
  <si>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</si>
  <si>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</si>
  <si>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</si>
  <si>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Masilonyana(FS181)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</si>
  <si>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</si>
  <si>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</si>
  <si>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</si>
  <si>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</si>
  <si>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</si>
  <si>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</si>
  <si>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</si>
  <si>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</si>
  <si>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</si>
  <si>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</si>
  <si>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Masilonyana(FS181)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</si>
  <si>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</si>
  <si>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</si>
  <si>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</si>
  <si>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</si>
  <si>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</si>
  <si>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</si>
  <si>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</si>
  <si>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</si>
  <si>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</si>
  <si>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</si>
  <si>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</si>
  <si>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</si>
  <si>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</si>
  <si>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</si>
  <si>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</si>
  <si>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</si>
  <si>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</si>
  <si>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</si>
  <si>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</si>
  <si>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</si>
  <si>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</si>
  <si>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</si>
  <si>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</si>
  <si>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</si>
  <si>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</si>
  <si>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</si>
  <si>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</si>
  <si>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</si>
  <si>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</si>
  <si>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</si>
  <si>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</si>
  <si>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</si>
  <si>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</si>
  <si>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</si>
  <si>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</si>
  <si>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</si>
  <si>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</si>
  <si>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</si>
  <si>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</si>
  <si>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</si>
  <si>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</si>
  <si>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</si>
  <si>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</si>
  <si>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</si>
  <si>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</si>
  <si>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</si>
  <si>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</si>
  <si>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</si>
  <si>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</si>
  <si>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</si>
  <si>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</si>
  <si>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</si>
  <si>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</si>
  <si>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</si>
  <si>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</si>
  <si>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</si>
  <si>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</si>
  <si>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</si>
  <si>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</si>
  <si>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</si>
  <si>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Masilonyana(FS181)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</si>
  <si>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</si>
  <si>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</si>
  <si>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</si>
  <si>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</si>
  <si>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</si>
  <si>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</si>
  <si>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</si>
  <si>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</si>
  <si>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</si>
  <si>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</si>
  <si>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</si>
  <si>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</si>
  <si>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</si>
  <si>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</si>
  <si>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</si>
  <si>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</si>
  <si>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</si>
  <si>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</si>
  <si>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</si>
  <si>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</si>
  <si>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</si>
  <si>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</si>
  <si>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</si>
  <si>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</si>
  <si>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Masilonyana(FS181)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</si>
  <si>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</si>
  <si>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</si>
  <si>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</si>
  <si>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</si>
  <si>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</si>
  <si>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</si>
  <si>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</si>
  <si>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</si>
  <si>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</si>
  <si>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</si>
  <si>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</si>
  <si>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</si>
  <si>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</si>
  <si>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</si>
  <si>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</si>
  <si>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</si>
  <si>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</si>
  <si>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</si>
  <si>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</si>
  <si>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</si>
  <si>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</si>
  <si>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</si>
  <si>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</si>
  <si>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</si>
  <si>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</si>
  <si>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</si>
  <si>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</si>
  <si>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</si>
  <si>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</si>
  <si>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</si>
  <si>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</si>
  <si>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</si>
  <si>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</si>
  <si>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</si>
  <si>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</si>
  <si>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Masilonyana(FS181)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</si>
  <si>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</si>
  <si>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</si>
  <si>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Masilonyana(FS181)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</si>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</sst>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10980000</v>
      </c>
      <c r="E5" s="60">
        <v>10980000</v>
      </c>
      <c r="F5" s="60">
        <v>1541912</v>
      </c>
      <c r="G5" s="60">
        <v>1497180</v>
      </c>
      <c r="H5" s="60">
        <v>1516695</v>
      </c>
      <c r="I5" s="60">
        <v>4555787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4555787</v>
      </c>
      <c r="W5" s="60">
        <v>2745000</v>
      </c>
      <c r="X5" s="60">
        <v>1810787</v>
      </c>
      <c r="Y5" s="61">
        <v>65.97</v>
      </c>
      <c r="Z5" s="62">
        <v>10980000</v>
      </c>
    </row>
    <row r="6" spans="1:26" ht="13.5">
      <c r="A6" s="58" t="s">
        <v>32</v>
      </c>
      <c r="B6" s="19">
        <v>0</v>
      </c>
      <c r="C6" s="19">
        <v>0</v>
      </c>
      <c r="D6" s="59">
        <v>70256000</v>
      </c>
      <c r="E6" s="60">
        <v>70256000</v>
      </c>
      <c r="F6" s="60">
        <v>2970049</v>
      </c>
      <c r="G6" s="60">
        <v>4993209</v>
      </c>
      <c r="H6" s="60">
        <v>4025244</v>
      </c>
      <c r="I6" s="60">
        <v>11988502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11988502</v>
      </c>
      <c r="W6" s="60">
        <v>17564000</v>
      </c>
      <c r="X6" s="60">
        <v>-5575498</v>
      </c>
      <c r="Y6" s="61">
        <v>-31.74</v>
      </c>
      <c r="Z6" s="62">
        <v>70256000</v>
      </c>
    </row>
    <row r="7" spans="1:26" ht="13.5">
      <c r="A7" s="58" t="s">
        <v>33</v>
      </c>
      <c r="B7" s="19">
        <v>0</v>
      </c>
      <c r="C7" s="19">
        <v>0</v>
      </c>
      <c r="D7" s="59">
        <v>339000</v>
      </c>
      <c r="E7" s="60">
        <v>339000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84750</v>
      </c>
      <c r="X7" s="60">
        <v>-84750</v>
      </c>
      <c r="Y7" s="61">
        <v>-100</v>
      </c>
      <c r="Z7" s="62">
        <v>339000</v>
      </c>
    </row>
    <row r="8" spans="1:26" ht="13.5">
      <c r="A8" s="58" t="s">
        <v>34</v>
      </c>
      <c r="B8" s="19">
        <v>0</v>
      </c>
      <c r="C8" s="19">
        <v>0</v>
      </c>
      <c r="D8" s="59">
        <v>86121000</v>
      </c>
      <c r="E8" s="60">
        <v>86121000</v>
      </c>
      <c r="F8" s="60">
        <v>34409000</v>
      </c>
      <c r="G8" s="60">
        <v>1290000</v>
      </c>
      <c r="H8" s="60">
        <v>0</v>
      </c>
      <c r="I8" s="60">
        <v>35699000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35699000</v>
      </c>
      <c r="W8" s="60">
        <v>21530250</v>
      </c>
      <c r="X8" s="60">
        <v>14168750</v>
      </c>
      <c r="Y8" s="61">
        <v>65.81</v>
      </c>
      <c r="Z8" s="62">
        <v>86121000</v>
      </c>
    </row>
    <row r="9" spans="1:26" ht="13.5">
      <c r="A9" s="58" t="s">
        <v>35</v>
      </c>
      <c r="B9" s="19">
        <v>0</v>
      </c>
      <c r="C9" s="19">
        <v>0</v>
      </c>
      <c r="D9" s="59">
        <v>21205000</v>
      </c>
      <c r="E9" s="60">
        <v>21205000</v>
      </c>
      <c r="F9" s="60">
        <v>3552664</v>
      </c>
      <c r="G9" s="60">
        <v>2970812</v>
      </c>
      <c r="H9" s="60">
        <v>2421884</v>
      </c>
      <c r="I9" s="60">
        <v>8945360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8945360</v>
      </c>
      <c r="W9" s="60">
        <v>5301250</v>
      </c>
      <c r="X9" s="60">
        <v>3644110</v>
      </c>
      <c r="Y9" s="61">
        <v>68.74</v>
      </c>
      <c r="Z9" s="62">
        <v>21205000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188901000</v>
      </c>
      <c r="E10" s="66">
        <f t="shared" si="0"/>
        <v>188901000</v>
      </c>
      <c r="F10" s="66">
        <f t="shared" si="0"/>
        <v>42473625</v>
      </c>
      <c r="G10" s="66">
        <f t="shared" si="0"/>
        <v>10751201</v>
      </c>
      <c r="H10" s="66">
        <f t="shared" si="0"/>
        <v>7963823</v>
      </c>
      <c r="I10" s="66">
        <f t="shared" si="0"/>
        <v>61188649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61188649</v>
      </c>
      <c r="W10" s="66">
        <f t="shared" si="0"/>
        <v>47225250</v>
      </c>
      <c r="X10" s="66">
        <f t="shared" si="0"/>
        <v>13963399</v>
      </c>
      <c r="Y10" s="67">
        <f>+IF(W10&lt;&gt;0,(X10/W10)*100,0)</f>
        <v>29.5676550150608</v>
      </c>
      <c r="Z10" s="68">
        <f t="shared" si="0"/>
        <v>188901000</v>
      </c>
    </row>
    <row r="11" spans="1:26" ht="13.5">
      <c r="A11" s="58" t="s">
        <v>37</v>
      </c>
      <c r="B11" s="19">
        <v>0</v>
      </c>
      <c r="C11" s="19">
        <v>0</v>
      </c>
      <c r="D11" s="59">
        <v>67506000</v>
      </c>
      <c r="E11" s="60">
        <v>67506000</v>
      </c>
      <c r="F11" s="60">
        <v>4173019</v>
      </c>
      <c r="G11" s="60">
        <v>4147341</v>
      </c>
      <c r="H11" s="60">
        <v>5766529</v>
      </c>
      <c r="I11" s="60">
        <v>14086889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14086889</v>
      </c>
      <c r="W11" s="60">
        <v>16876500</v>
      </c>
      <c r="X11" s="60">
        <v>-2789611</v>
      </c>
      <c r="Y11" s="61">
        <v>-16.53</v>
      </c>
      <c r="Z11" s="62">
        <v>67506000</v>
      </c>
    </row>
    <row r="12" spans="1:26" ht="13.5">
      <c r="A12" s="58" t="s">
        <v>38</v>
      </c>
      <c r="B12" s="19">
        <v>0</v>
      </c>
      <c r="C12" s="19">
        <v>0</v>
      </c>
      <c r="D12" s="59">
        <v>6285000</v>
      </c>
      <c r="E12" s="60">
        <v>6285000</v>
      </c>
      <c r="F12" s="60">
        <v>351044</v>
      </c>
      <c r="G12" s="60">
        <v>292420</v>
      </c>
      <c r="H12" s="60">
        <v>298420</v>
      </c>
      <c r="I12" s="60">
        <v>941884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941884</v>
      </c>
      <c r="W12" s="60">
        <v>1571250</v>
      </c>
      <c r="X12" s="60">
        <v>-629366</v>
      </c>
      <c r="Y12" s="61">
        <v>-40.06</v>
      </c>
      <c r="Z12" s="62">
        <v>6285000</v>
      </c>
    </row>
    <row r="13" spans="1:26" ht="13.5">
      <c r="A13" s="58" t="s">
        <v>278</v>
      </c>
      <c r="B13" s="19">
        <v>0</v>
      </c>
      <c r="C13" s="19">
        <v>0</v>
      </c>
      <c r="D13" s="59">
        <v>2006000</v>
      </c>
      <c r="E13" s="60">
        <v>2006000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501500</v>
      </c>
      <c r="X13" s="60">
        <v>-501500</v>
      </c>
      <c r="Y13" s="61">
        <v>-100</v>
      </c>
      <c r="Z13" s="62">
        <v>2006000</v>
      </c>
    </row>
    <row r="14" spans="1:26" ht="13.5">
      <c r="A14" s="58" t="s">
        <v>40</v>
      </c>
      <c r="B14" s="19">
        <v>0</v>
      </c>
      <c r="C14" s="19">
        <v>0</v>
      </c>
      <c r="D14" s="59">
        <v>424000</v>
      </c>
      <c r="E14" s="60">
        <v>424000</v>
      </c>
      <c r="F14" s="60">
        <v>0</v>
      </c>
      <c r="G14" s="60">
        <v>0</v>
      </c>
      <c r="H14" s="60">
        <v>230337</v>
      </c>
      <c r="I14" s="60">
        <v>230337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230337</v>
      </c>
      <c r="W14" s="60">
        <v>106000</v>
      </c>
      <c r="X14" s="60">
        <v>124337</v>
      </c>
      <c r="Y14" s="61">
        <v>117.3</v>
      </c>
      <c r="Z14" s="62">
        <v>424000</v>
      </c>
    </row>
    <row r="15" spans="1:26" ht="13.5">
      <c r="A15" s="58" t="s">
        <v>41</v>
      </c>
      <c r="B15" s="19">
        <v>0</v>
      </c>
      <c r="C15" s="19">
        <v>0</v>
      </c>
      <c r="D15" s="59">
        <v>27415750</v>
      </c>
      <c r="E15" s="60">
        <v>27415750</v>
      </c>
      <c r="F15" s="60">
        <v>77541</v>
      </c>
      <c r="G15" s="60">
        <v>24918</v>
      </c>
      <c r="H15" s="60">
        <v>642338</v>
      </c>
      <c r="I15" s="60">
        <v>744797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744797</v>
      </c>
      <c r="W15" s="60">
        <v>6853938</v>
      </c>
      <c r="X15" s="60">
        <v>-6109141</v>
      </c>
      <c r="Y15" s="61">
        <v>-89.13</v>
      </c>
      <c r="Z15" s="62">
        <v>27415750</v>
      </c>
    </row>
    <row r="16" spans="1:26" ht="13.5">
      <c r="A16" s="69" t="s">
        <v>42</v>
      </c>
      <c r="B16" s="19">
        <v>0</v>
      </c>
      <c r="C16" s="19">
        <v>0</v>
      </c>
      <c r="D16" s="59">
        <v>18239095</v>
      </c>
      <c r="E16" s="60">
        <v>18239095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4559774</v>
      </c>
      <c r="X16" s="60">
        <v>-4559774</v>
      </c>
      <c r="Y16" s="61">
        <v>-100</v>
      </c>
      <c r="Z16" s="62">
        <v>18239095</v>
      </c>
    </row>
    <row r="17" spans="1:26" ht="13.5">
      <c r="A17" s="58" t="s">
        <v>43</v>
      </c>
      <c r="B17" s="19">
        <v>0</v>
      </c>
      <c r="C17" s="19">
        <v>0</v>
      </c>
      <c r="D17" s="59">
        <v>61247000</v>
      </c>
      <c r="E17" s="60">
        <v>61247000</v>
      </c>
      <c r="F17" s="60">
        <v>991382</v>
      </c>
      <c r="G17" s="60">
        <v>1758525</v>
      </c>
      <c r="H17" s="60">
        <v>336117</v>
      </c>
      <c r="I17" s="60">
        <v>3086024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3086024</v>
      </c>
      <c r="W17" s="60">
        <v>15311750</v>
      </c>
      <c r="X17" s="60">
        <v>-12225726</v>
      </c>
      <c r="Y17" s="61">
        <v>-79.85</v>
      </c>
      <c r="Z17" s="62">
        <v>61247000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183122845</v>
      </c>
      <c r="E18" s="73">
        <f t="shared" si="1"/>
        <v>183122845</v>
      </c>
      <c r="F18" s="73">
        <f t="shared" si="1"/>
        <v>5592986</v>
      </c>
      <c r="G18" s="73">
        <f t="shared" si="1"/>
        <v>6223204</v>
      </c>
      <c r="H18" s="73">
        <f t="shared" si="1"/>
        <v>7273741</v>
      </c>
      <c r="I18" s="73">
        <f t="shared" si="1"/>
        <v>19089931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19089931</v>
      </c>
      <c r="W18" s="73">
        <f t="shared" si="1"/>
        <v>45780712</v>
      </c>
      <c r="X18" s="73">
        <f t="shared" si="1"/>
        <v>-26690781</v>
      </c>
      <c r="Y18" s="67">
        <f>+IF(W18&lt;&gt;0,(X18/W18)*100,0)</f>
        <v>-58.30136717838727</v>
      </c>
      <c r="Z18" s="74">
        <f t="shared" si="1"/>
        <v>183122845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5778155</v>
      </c>
      <c r="E19" s="77">
        <f t="shared" si="2"/>
        <v>5778155</v>
      </c>
      <c r="F19" s="77">
        <f t="shared" si="2"/>
        <v>36880639</v>
      </c>
      <c r="G19" s="77">
        <f t="shared" si="2"/>
        <v>4527997</v>
      </c>
      <c r="H19" s="77">
        <f t="shared" si="2"/>
        <v>690082</v>
      </c>
      <c r="I19" s="77">
        <f t="shared" si="2"/>
        <v>42098718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42098718</v>
      </c>
      <c r="W19" s="77">
        <f>IF(E10=E18,0,W10-W18)</f>
        <v>1444538</v>
      </c>
      <c r="X19" s="77">
        <f t="shared" si="2"/>
        <v>40654180</v>
      </c>
      <c r="Y19" s="78">
        <f>+IF(W19&lt;&gt;0,(X19/W19)*100,0)</f>
        <v>2814.337871347102</v>
      </c>
      <c r="Z19" s="79">
        <f t="shared" si="2"/>
        <v>5778155</v>
      </c>
    </row>
    <row r="20" spans="1:26" ht="13.5">
      <c r="A20" s="58" t="s">
        <v>46</v>
      </c>
      <c r="B20" s="19">
        <v>0</v>
      </c>
      <c r="C20" s="19">
        <v>0</v>
      </c>
      <c r="D20" s="59">
        <v>55271000</v>
      </c>
      <c r="E20" s="60">
        <v>55271000</v>
      </c>
      <c r="F20" s="60">
        <v>0</v>
      </c>
      <c r="G20" s="60">
        <v>400000</v>
      </c>
      <c r="H20" s="60">
        <v>0</v>
      </c>
      <c r="I20" s="60">
        <v>400000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400000</v>
      </c>
      <c r="W20" s="60">
        <v>13817750</v>
      </c>
      <c r="X20" s="60">
        <v>-13417750</v>
      </c>
      <c r="Y20" s="61">
        <v>-97.11</v>
      </c>
      <c r="Z20" s="62">
        <v>55271000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61049155</v>
      </c>
      <c r="E22" s="88">
        <f t="shared" si="3"/>
        <v>61049155</v>
      </c>
      <c r="F22" s="88">
        <f t="shared" si="3"/>
        <v>36880639</v>
      </c>
      <c r="G22" s="88">
        <f t="shared" si="3"/>
        <v>4927997</v>
      </c>
      <c r="H22" s="88">
        <f t="shared" si="3"/>
        <v>690082</v>
      </c>
      <c r="I22" s="88">
        <f t="shared" si="3"/>
        <v>42498718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42498718</v>
      </c>
      <c r="W22" s="88">
        <f t="shared" si="3"/>
        <v>15262288</v>
      </c>
      <c r="X22" s="88">
        <f t="shared" si="3"/>
        <v>27236430</v>
      </c>
      <c r="Y22" s="89">
        <f>+IF(W22&lt;&gt;0,(X22/W22)*100,0)</f>
        <v>178.4557466088964</v>
      </c>
      <c r="Z22" s="90">
        <f t="shared" si="3"/>
        <v>61049155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61049155</v>
      </c>
      <c r="E24" s="77">
        <f t="shared" si="4"/>
        <v>61049155</v>
      </c>
      <c r="F24" s="77">
        <f t="shared" si="4"/>
        <v>36880639</v>
      </c>
      <c r="G24" s="77">
        <f t="shared" si="4"/>
        <v>4927997</v>
      </c>
      <c r="H24" s="77">
        <f t="shared" si="4"/>
        <v>690082</v>
      </c>
      <c r="I24" s="77">
        <f t="shared" si="4"/>
        <v>42498718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42498718</v>
      </c>
      <c r="W24" s="77">
        <f t="shared" si="4"/>
        <v>15262288</v>
      </c>
      <c r="X24" s="77">
        <f t="shared" si="4"/>
        <v>27236430</v>
      </c>
      <c r="Y24" s="78">
        <f>+IF(W24&lt;&gt;0,(X24/W24)*100,0)</f>
        <v>178.4557466088964</v>
      </c>
      <c r="Z24" s="79">
        <f t="shared" si="4"/>
        <v>61049155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61046052</v>
      </c>
      <c r="E27" s="100">
        <v>61046052</v>
      </c>
      <c r="F27" s="100">
        <v>815930</v>
      </c>
      <c r="G27" s="100">
        <v>1721443</v>
      </c>
      <c r="H27" s="100">
        <v>474328</v>
      </c>
      <c r="I27" s="100">
        <v>3011701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3011701</v>
      </c>
      <c r="W27" s="100">
        <v>15261513</v>
      </c>
      <c r="X27" s="100">
        <v>-12249812</v>
      </c>
      <c r="Y27" s="101">
        <v>-80.27</v>
      </c>
      <c r="Z27" s="102">
        <v>61046052</v>
      </c>
    </row>
    <row r="28" spans="1:26" ht="13.5">
      <c r="A28" s="103" t="s">
        <v>46</v>
      </c>
      <c r="B28" s="19">
        <v>0</v>
      </c>
      <c r="C28" s="19">
        <v>0</v>
      </c>
      <c r="D28" s="59">
        <v>55271317</v>
      </c>
      <c r="E28" s="60">
        <v>55271317</v>
      </c>
      <c r="F28" s="60">
        <v>815930</v>
      </c>
      <c r="G28" s="60">
        <v>1721443</v>
      </c>
      <c r="H28" s="60">
        <v>474328</v>
      </c>
      <c r="I28" s="60">
        <v>3011701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3011701</v>
      </c>
      <c r="W28" s="60">
        <v>13817829</v>
      </c>
      <c r="X28" s="60">
        <v>-10806128</v>
      </c>
      <c r="Y28" s="61">
        <v>-78.2</v>
      </c>
      <c r="Z28" s="62">
        <v>55271317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5774735</v>
      </c>
      <c r="E31" s="60">
        <v>5774735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1443684</v>
      </c>
      <c r="X31" s="60">
        <v>-1443684</v>
      </c>
      <c r="Y31" s="61">
        <v>-100</v>
      </c>
      <c r="Z31" s="62">
        <v>5774735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61046052</v>
      </c>
      <c r="E32" s="100">
        <f t="shared" si="5"/>
        <v>61046052</v>
      </c>
      <c r="F32" s="100">
        <f t="shared" si="5"/>
        <v>815930</v>
      </c>
      <c r="G32" s="100">
        <f t="shared" si="5"/>
        <v>1721443</v>
      </c>
      <c r="H32" s="100">
        <f t="shared" si="5"/>
        <v>474328</v>
      </c>
      <c r="I32" s="100">
        <f t="shared" si="5"/>
        <v>3011701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3011701</v>
      </c>
      <c r="W32" s="100">
        <f t="shared" si="5"/>
        <v>15261513</v>
      </c>
      <c r="X32" s="100">
        <f t="shared" si="5"/>
        <v>-12249812</v>
      </c>
      <c r="Y32" s="101">
        <f>+IF(W32&lt;&gt;0,(X32/W32)*100,0)</f>
        <v>-80.26603915352298</v>
      </c>
      <c r="Z32" s="102">
        <f t="shared" si="5"/>
        <v>61046052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7327000</v>
      </c>
      <c r="E35" s="60">
        <v>7327000</v>
      </c>
      <c r="F35" s="60">
        <v>213223951</v>
      </c>
      <c r="G35" s="60">
        <v>207614976</v>
      </c>
      <c r="H35" s="60">
        <v>120775714</v>
      </c>
      <c r="I35" s="60">
        <v>120775714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120775714</v>
      </c>
      <c r="W35" s="60">
        <v>1831750</v>
      </c>
      <c r="X35" s="60">
        <v>118943964</v>
      </c>
      <c r="Y35" s="61">
        <v>6493.46</v>
      </c>
      <c r="Z35" s="62">
        <v>7327000</v>
      </c>
    </row>
    <row r="36" spans="1:26" ht="13.5">
      <c r="A36" s="58" t="s">
        <v>57</v>
      </c>
      <c r="B36" s="19">
        <v>0</v>
      </c>
      <c r="C36" s="19">
        <v>0</v>
      </c>
      <c r="D36" s="59">
        <v>192283000</v>
      </c>
      <c r="E36" s="60">
        <v>192283000</v>
      </c>
      <c r="F36" s="60">
        <v>583042596</v>
      </c>
      <c r="G36" s="60">
        <v>586300370</v>
      </c>
      <c r="H36" s="60">
        <v>574825787</v>
      </c>
      <c r="I36" s="60">
        <v>574825787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574825787</v>
      </c>
      <c r="W36" s="60">
        <v>48070750</v>
      </c>
      <c r="X36" s="60">
        <v>526755037</v>
      </c>
      <c r="Y36" s="61">
        <v>1095.79</v>
      </c>
      <c r="Z36" s="62">
        <v>192283000</v>
      </c>
    </row>
    <row r="37" spans="1:26" ht="13.5">
      <c r="A37" s="58" t="s">
        <v>58</v>
      </c>
      <c r="B37" s="19">
        <v>0</v>
      </c>
      <c r="C37" s="19">
        <v>0</v>
      </c>
      <c r="D37" s="59">
        <v>62384000</v>
      </c>
      <c r="E37" s="60">
        <v>62384000</v>
      </c>
      <c r="F37" s="60">
        <v>159077674</v>
      </c>
      <c r="G37" s="60">
        <v>175790691</v>
      </c>
      <c r="H37" s="60">
        <v>54440018</v>
      </c>
      <c r="I37" s="60">
        <v>54440018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54440018</v>
      </c>
      <c r="W37" s="60">
        <v>15596000</v>
      </c>
      <c r="X37" s="60">
        <v>38844018</v>
      </c>
      <c r="Y37" s="61">
        <v>249.06</v>
      </c>
      <c r="Z37" s="62">
        <v>62384000</v>
      </c>
    </row>
    <row r="38" spans="1:26" ht="13.5">
      <c r="A38" s="58" t="s">
        <v>59</v>
      </c>
      <c r="B38" s="19">
        <v>0</v>
      </c>
      <c r="C38" s="19">
        <v>0</v>
      </c>
      <c r="D38" s="59">
        <v>8584000</v>
      </c>
      <c r="E38" s="60">
        <v>8584000</v>
      </c>
      <c r="F38" s="60">
        <v>15790242</v>
      </c>
      <c r="G38" s="60">
        <v>16663966</v>
      </c>
      <c r="H38" s="60">
        <v>15725290</v>
      </c>
      <c r="I38" s="60">
        <v>15725290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15725290</v>
      </c>
      <c r="W38" s="60">
        <v>2146000</v>
      </c>
      <c r="X38" s="60">
        <v>13579290</v>
      </c>
      <c r="Y38" s="61">
        <v>632.77</v>
      </c>
      <c r="Z38" s="62">
        <v>8584000</v>
      </c>
    </row>
    <row r="39" spans="1:26" ht="13.5">
      <c r="A39" s="58" t="s">
        <v>60</v>
      </c>
      <c r="B39" s="19">
        <v>0</v>
      </c>
      <c r="C39" s="19">
        <v>0</v>
      </c>
      <c r="D39" s="59">
        <v>128642000</v>
      </c>
      <c r="E39" s="60">
        <v>128642000</v>
      </c>
      <c r="F39" s="60">
        <v>621398632</v>
      </c>
      <c r="G39" s="60">
        <v>601460688</v>
      </c>
      <c r="H39" s="60">
        <v>625436192</v>
      </c>
      <c r="I39" s="60">
        <v>625436192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625436192</v>
      </c>
      <c r="W39" s="60">
        <v>32160500</v>
      </c>
      <c r="X39" s="60">
        <v>593275692</v>
      </c>
      <c r="Y39" s="61">
        <v>1844.73</v>
      </c>
      <c r="Z39" s="62">
        <v>128642000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56905988</v>
      </c>
      <c r="E42" s="60">
        <v>56905988</v>
      </c>
      <c r="F42" s="60">
        <v>44563467</v>
      </c>
      <c r="G42" s="60">
        <v>-3230883</v>
      </c>
      <c r="H42" s="60">
        <v>-26592447</v>
      </c>
      <c r="I42" s="60">
        <v>14740137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14740137</v>
      </c>
      <c r="W42" s="60">
        <v>30148624</v>
      </c>
      <c r="X42" s="60">
        <v>-15408487</v>
      </c>
      <c r="Y42" s="61">
        <v>-51.11</v>
      </c>
      <c r="Z42" s="62">
        <v>56905988</v>
      </c>
    </row>
    <row r="43" spans="1:26" ht="13.5">
      <c r="A43" s="58" t="s">
        <v>63</v>
      </c>
      <c r="B43" s="19">
        <v>0</v>
      </c>
      <c r="C43" s="19">
        <v>0</v>
      </c>
      <c r="D43" s="59">
        <v>-52920996</v>
      </c>
      <c r="E43" s="60">
        <v>-52920996</v>
      </c>
      <c r="F43" s="60">
        <v>-815931</v>
      </c>
      <c r="G43" s="60">
        <v>-1721443</v>
      </c>
      <c r="H43" s="60">
        <v>-474529</v>
      </c>
      <c r="I43" s="60">
        <v>-3011903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-3011903</v>
      </c>
      <c r="W43" s="60">
        <v>-13230249</v>
      </c>
      <c r="X43" s="60">
        <v>10218346</v>
      </c>
      <c r="Y43" s="61">
        <v>-77.23</v>
      </c>
      <c r="Z43" s="62">
        <v>-52920996</v>
      </c>
    </row>
    <row r="44" spans="1:26" ht="13.5">
      <c r="A44" s="58" t="s">
        <v>64</v>
      </c>
      <c r="B44" s="19">
        <v>0</v>
      </c>
      <c r="C44" s="19">
        <v>0</v>
      </c>
      <c r="D44" s="59">
        <v>2147004</v>
      </c>
      <c r="E44" s="60">
        <v>2147004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536751</v>
      </c>
      <c r="X44" s="60">
        <v>-536751</v>
      </c>
      <c r="Y44" s="61">
        <v>-100</v>
      </c>
      <c r="Z44" s="62">
        <v>2147004</v>
      </c>
    </row>
    <row r="45" spans="1:26" ht="13.5">
      <c r="A45" s="70" t="s">
        <v>65</v>
      </c>
      <c r="B45" s="22">
        <v>0</v>
      </c>
      <c r="C45" s="22">
        <v>0</v>
      </c>
      <c r="D45" s="99">
        <v>6131996</v>
      </c>
      <c r="E45" s="100">
        <v>6131996</v>
      </c>
      <c r="F45" s="100">
        <v>47282430</v>
      </c>
      <c r="G45" s="100">
        <v>42330104</v>
      </c>
      <c r="H45" s="100">
        <v>15263128</v>
      </c>
      <c r="I45" s="100">
        <v>15263128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15263128</v>
      </c>
      <c r="W45" s="100">
        <v>17455126</v>
      </c>
      <c r="X45" s="100">
        <v>-2191998</v>
      </c>
      <c r="Y45" s="101">
        <v>-12.56</v>
      </c>
      <c r="Z45" s="102">
        <v>6131996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16530826</v>
      </c>
      <c r="C49" s="52">
        <v>0</v>
      </c>
      <c r="D49" s="129">
        <v>0</v>
      </c>
      <c r="E49" s="54">
        <v>7001331</v>
      </c>
      <c r="F49" s="54">
        <v>0</v>
      </c>
      <c r="G49" s="54">
        <v>0</v>
      </c>
      <c r="H49" s="54">
        <v>0</v>
      </c>
      <c r="I49" s="54">
        <v>5628312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5259390</v>
      </c>
      <c r="W49" s="54">
        <v>4687942</v>
      </c>
      <c r="X49" s="54">
        <v>41800072</v>
      </c>
      <c r="Y49" s="54">
        <v>182354754</v>
      </c>
      <c r="Z49" s="130">
        <v>263262627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3399208</v>
      </c>
      <c r="C51" s="52">
        <v>0</v>
      </c>
      <c r="D51" s="129">
        <v>0</v>
      </c>
      <c r="E51" s="54">
        <v>3746172</v>
      </c>
      <c r="F51" s="54">
        <v>0</v>
      </c>
      <c r="G51" s="54">
        <v>0</v>
      </c>
      <c r="H51" s="54">
        <v>0</v>
      </c>
      <c r="I51" s="54">
        <v>501013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139414</v>
      </c>
      <c r="W51" s="54">
        <v>474918</v>
      </c>
      <c r="X51" s="54">
        <v>-1752257</v>
      </c>
      <c r="Y51" s="54">
        <v>9576578</v>
      </c>
      <c r="Z51" s="130">
        <v>16085046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68.01538396374264</v>
      </c>
      <c r="E58" s="7">
        <f t="shared" si="6"/>
        <v>68.01538396374264</v>
      </c>
      <c r="F58" s="7">
        <f t="shared" si="6"/>
        <v>75.42598485740939</v>
      </c>
      <c r="G58" s="7">
        <f t="shared" si="6"/>
        <v>49.18399471928683</v>
      </c>
      <c r="H58" s="7">
        <f t="shared" si="6"/>
        <v>72.26284384433515</v>
      </c>
      <c r="I58" s="7">
        <f t="shared" si="6"/>
        <v>64.21244731143348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64.21244731143348</v>
      </c>
      <c r="W58" s="7">
        <f t="shared" si="6"/>
        <v>68.01538396374264</v>
      </c>
      <c r="X58" s="7">
        <f t="shared" si="6"/>
        <v>0</v>
      </c>
      <c r="Y58" s="7">
        <f t="shared" si="6"/>
        <v>0</v>
      </c>
      <c r="Z58" s="8">
        <f t="shared" si="6"/>
        <v>68.01538396374264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</v>
      </c>
      <c r="E59" s="10">
        <f t="shared" si="7"/>
        <v>85</v>
      </c>
      <c r="F59" s="10">
        <f t="shared" si="7"/>
        <v>14.263784184830264</v>
      </c>
      <c r="G59" s="10">
        <f t="shared" si="7"/>
        <v>12.728663220187286</v>
      </c>
      <c r="H59" s="10">
        <f t="shared" si="7"/>
        <v>100</v>
      </c>
      <c r="I59" s="10">
        <f t="shared" si="7"/>
        <v>42.30226303380733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42.30226303380733</v>
      </c>
      <c r="W59" s="10">
        <f t="shared" si="7"/>
        <v>85</v>
      </c>
      <c r="X59" s="10">
        <f t="shared" si="7"/>
        <v>0</v>
      </c>
      <c r="Y59" s="10">
        <f t="shared" si="7"/>
        <v>0</v>
      </c>
      <c r="Z59" s="11">
        <f t="shared" si="7"/>
        <v>85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59.83404691414257</v>
      </c>
      <c r="E60" s="13">
        <f t="shared" si="7"/>
        <v>59.83404691414257</v>
      </c>
      <c r="F60" s="13">
        <f t="shared" si="7"/>
        <v>102.93126477037922</v>
      </c>
      <c r="G60" s="13">
        <f t="shared" si="7"/>
        <v>65.3043964312329</v>
      </c>
      <c r="H60" s="13">
        <f t="shared" si="7"/>
        <v>71.82881335889203</v>
      </c>
      <c r="I60" s="13">
        <f t="shared" si="7"/>
        <v>76.81676159373373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76.81676159373373</v>
      </c>
      <c r="W60" s="13">
        <f t="shared" si="7"/>
        <v>59.83404691414257</v>
      </c>
      <c r="X60" s="13">
        <f t="shared" si="7"/>
        <v>0</v>
      </c>
      <c r="Y60" s="13">
        <f t="shared" si="7"/>
        <v>0</v>
      </c>
      <c r="Z60" s="14">
        <f t="shared" si="7"/>
        <v>59.83404691414257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59.773463391702904</v>
      </c>
      <c r="E61" s="13">
        <f t="shared" si="7"/>
        <v>59.773463391702904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59.773463391702904</v>
      </c>
      <c r="X61" s="13">
        <f t="shared" si="7"/>
        <v>0</v>
      </c>
      <c r="Y61" s="13">
        <f t="shared" si="7"/>
        <v>0</v>
      </c>
      <c r="Z61" s="14">
        <f t="shared" si="7"/>
        <v>59.773463391702904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46.37146011366889</v>
      </c>
      <c r="E62" s="13">
        <f t="shared" si="7"/>
        <v>46.37146011366889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46.37146011366889</v>
      </c>
      <c r="X62" s="13">
        <f t="shared" si="7"/>
        <v>0</v>
      </c>
      <c r="Y62" s="13">
        <f t="shared" si="7"/>
        <v>0</v>
      </c>
      <c r="Z62" s="14">
        <f t="shared" si="7"/>
        <v>46.37146011366889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69.86059258196427</v>
      </c>
      <c r="E63" s="13">
        <f t="shared" si="7"/>
        <v>69.86059258196427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69.86059258196427</v>
      </c>
      <c r="X63" s="13">
        <f t="shared" si="7"/>
        <v>0</v>
      </c>
      <c r="Y63" s="13">
        <f t="shared" si="7"/>
        <v>0</v>
      </c>
      <c r="Z63" s="14">
        <f t="shared" si="7"/>
        <v>69.86059258196427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16901.310260946484</v>
      </c>
      <c r="G65" s="13">
        <f t="shared" si="7"/>
        <v>12663.242718446603</v>
      </c>
      <c r="H65" s="13">
        <f t="shared" si="7"/>
        <v>9673.084643693544</v>
      </c>
      <c r="I65" s="13">
        <f t="shared" si="7"/>
        <v>12490.748426649307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12490.748426649307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97.43181818181819</v>
      </c>
      <c r="E66" s="16">
        <f t="shared" si="7"/>
        <v>97.43181818181819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32.120235244501984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32.120235244501984</v>
      </c>
      <c r="W66" s="16">
        <f t="shared" si="7"/>
        <v>97.43181818181819</v>
      </c>
      <c r="X66" s="16">
        <f t="shared" si="7"/>
        <v>0</v>
      </c>
      <c r="Y66" s="16">
        <f t="shared" si="7"/>
        <v>0</v>
      </c>
      <c r="Z66" s="17">
        <f t="shared" si="7"/>
        <v>97.43181818181819</v>
      </c>
    </row>
    <row r="67" spans="1:26" ht="13.5" hidden="1">
      <c r="A67" s="41" t="s">
        <v>285</v>
      </c>
      <c r="B67" s="24"/>
      <c r="C67" s="24"/>
      <c r="D67" s="25">
        <v>94436000</v>
      </c>
      <c r="E67" s="26">
        <v>94436000</v>
      </c>
      <c r="F67" s="26">
        <v>5025296</v>
      </c>
      <c r="G67" s="26">
        <v>7017234</v>
      </c>
      <c r="H67" s="26">
        <v>6099926</v>
      </c>
      <c r="I67" s="26">
        <v>18142456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18142456</v>
      </c>
      <c r="W67" s="26">
        <v>23609000</v>
      </c>
      <c r="X67" s="26"/>
      <c r="Y67" s="25"/>
      <c r="Z67" s="27">
        <v>94436000</v>
      </c>
    </row>
    <row r="68" spans="1:26" ht="13.5" hidden="1">
      <c r="A68" s="37" t="s">
        <v>31</v>
      </c>
      <c r="B68" s="19"/>
      <c r="C68" s="19"/>
      <c r="D68" s="20">
        <v>10980000</v>
      </c>
      <c r="E68" s="21">
        <v>10980000</v>
      </c>
      <c r="F68" s="21">
        <v>1541912</v>
      </c>
      <c r="G68" s="21">
        <v>1497180</v>
      </c>
      <c r="H68" s="21">
        <v>1516695</v>
      </c>
      <c r="I68" s="21">
        <v>4555787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4555787</v>
      </c>
      <c r="W68" s="21">
        <v>2745000</v>
      </c>
      <c r="X68" s="21"/>
      <c r="Y68" s="20"/>
      <c r="Z68" s="23">
        <v>10980000</v>
      </c>
    </row>
    <row r="69" spans="1:26" ht="13.5" hidden="1">
      <c r="A69" s="38" t="s">
        <v>32</v>
      </c>
      <c r="B69" s="19"/>
      <c r="C69" s="19"/>
      <c r="D69" s="20">
        <v>70256000</v>
      </c>
      <c r="E69" s="21">
        <v>70256000</v>
      </c>
      <c r="F69" s="21">
        <v>2970049</v>
      </c>
      <c r="G69" s="21">
        <v>4993209</v>
      </c>
      <c r="H69" s="21">
        <v>4025244</v>
      </c>
      <c r="I69" s="21">
        <v>11988502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11988502</v>
      </c>
      <c r="W69" s="21">
        <v>17564000</v>
      </c>
      <c r="X69" s="21"/>
      <c r="Y69" s="20"/>
      <c r="Z69" s="23">
        <v>70256000</v>
      </c>
    </row>
    <row r="70" spans="1:26" ht="13.5" hidden="1">
      <c r="A70" s="39" t="s">
        <v>103</v>
      </c>
      <c r="B70" s="19"/>
      <c r="C70" s="19"/>
      <c r="D70" s="20">
        <v>25527000</v>
      </c>
      <c r="E70" s="21">
        <v>25527000</v>
      </c>
      <c r="F70" s="21">
        <v>660</v>
      </c>
      <c r="G70" s="21">
        <v>412</v>
      </c>
      <c r="H70" s="21">
        <v>618</v>
      </c>
      <c r="I70" s="21">
        <v>1690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1690</v>
      </c>
      <c r="W70" s="21">
        <v>6381750</v>
      </c>
      <c r="X70" s="21"/>
      <c r="Y70" s="20"/>
      <c r="Z70" s="23">
        <v>25527000</v>
      </c>
    </row>
    <row r="71" spans="1:26" ht="13.5" hidden="1">
      <c r="A71" s="39" t="s">
        <v>104</v>
      </c>
      <c r="B71" s="19"/>
      <c r="C71" s="19"/>
      <c r="D71" s="20">
        <v>24457000</v>
      </c>
      <c r="E71" s="21">
        <v>24457000</v>
      </c>
      <c r="F71" s="21">
        <v>1281930</v>
      </c>
      <c r="G71" s="21">
        <v>3298748</v>
      </c>
      <c r="H71" s="21">
        <v>2324871</v>
      </c>
      <c r="I71" s="21">
        <v>6905549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6905549</v>
      </c>
      <c r="W71" s="21">
        <v>6114250</v>
      </c>
      <c r="X71" s="21"/>
      <c r="Y71" s="20"/>
      <c r="Z71" s="23">
        <v>24457000</v>
      </c>
    </row>
    <row r="72" spans="1:26" ht="13.5" hidden="1">
      <c r="A72" s="39" t="s">
        <v>105</v>
      </c>
      <c r="B72" s="19"/>
      <c r="C72" s="19"/>
      <c r="D72" s="20">
        <v>13939000</v>
      </c>
      <c r="E72" s="21">
        <v>13939000</v>
      </c>
      <c r="F72" s="21">
        <v>1669371</v>
      </c>
      <c r="G72" s="21">
        <v>1668299</v>
      </c>
      <c r="H72" s="21">
        <v>1669865</v>
      </c>
      <c r="I72" s="21">
        <v>5007535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5007535</v>
      </c>
      <c r="W72" s="21">
        <v>3484750</v>
      </c>
      <c r="X72" s="21"/>
      <c r="Y72" s="20"/>
      <c r="Z72" s="23">
        <v>13939000</v>
      </c>
    </row>
    <row r="73" spans="1:26" ht="13.5" hidden="1">
      <c r="A73" s="39" t="s">
        <v>106</v>
      </c>
      <c r="B73" s="19"/>
      <c r="C73" s="19"/>
      <c r="D73" s="20">
        <v>6333000</v>
      </c>
      <c r="E73" s="21">
        <v>6333000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1583250</v>
      </c>
      <c r="X73" s="21"/>
      <c r="Y73" s="20"/>
      <c r="Z73" s="23">
        <v>6333000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18088</v>
      </c>
      <c r="G74" s="21">
        <v>25750</v>
      </c>
      <c r="H74" s="21">
        <v>29890</v>
      </c>
      <c r="I74" s="21">
        <v>73728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73728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13200000</v>
      </c>
      <c r="E75" s="30">
        <v>13200000</v>
      </c>
      <c r="F75" s="30">
        <v>513335</v>
      </c>
      <c r="G75" s="30">
        <v>526845</v>
      </c>
      <c r="H75" s="30">
        <v>557987</v>
      </c>
      <c r="I75" s="30">
        <v>1598167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1598167</v>
      </c>
      <c r="W75" s="30">
        <v>3300000</v>
      </c>
      <c r="X75" s="30"/>
      <c r="Y75" s="29"/>
      <c r="Z75" s="31">
        <v>13200000</v>
      </c>
    </row>
    <row r="76" spans="1:26" ht="13.5" hidden="1">
      <c r="A76" s="42" t="s">
        <v>286</v>
      </c>
      <c r="B76" s="32"/>
      <c r="C76" s="32"/>
      <c r="D76" s="33">
        <v>64231008</v>
      </c>
      <c r="E76" s="34">
        <v>64231008</v>
      </c>
      <c r="F76" s="34">
        <v>3790379</v>
      </c>
      <c r="G76" s="34">
        <v>3451356</v>
      </c>
      <c r="H76" s="34">
        <v>4407980</v>
      </c>
      <c r="I76" s="34">
        <v>11649715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11649715</v>
      </c>
      <c r="W76" s="34">
        <v>16057752</v>
      </c>
      <c r="X76" s="34"/>
      <c r="Y76" s="33"/>
      <c r="Z76" s="35">
        <v>64231008</v>
      </c>
    </row>
    <row r="77" spans="1:26" ht="13.5" hidden="1">
      <c r="A77" s="37" t="s">
        <v>31</v>
      </c>
      <c r="B77" s="19"/>
      <c r="C77" s="19"/>
      <c r="D77" s="20">
        <v>9333000</v>
      </c>
      <c r="E77" s="21">
        <v>9333000</v>
      </c>
      <c r="F77" s="21">
        <v>219935</v>
      </c>
      <c r="G77" s="21">
        <v>190571</v>
      </c>
      <c r="H77" s="21">
        <v>1516695</v>
      </c>
      <c r="I77" s="21">
        <v>1927201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1927201</v>
      </c>
      <c r="W77" s="21">
        <v>2333250</v>
      </c>
      <c r="X77" s="21"/>
      <c r="Y77" s="20"/>
      <c r="Z77" s="23">
        <v>9333000</v>
      </c>
    </row>
    <row r="78" spans="1:26" ht="13.5" hidden="1">
      <c r="A78" s="38" t="s">
        <v>32</v>
      </c>
      <c r="B78" s="19"/>
      <c r="C78" s="19"/>
      <c r="D78" s="20">
        <v>42037008</v>
      </c>
      <c r="E78" s="21">
        <v>42037008</v>
      </c>
      <c r="F78" s="21">
        <v>3057109</v>
      </c>
      <c r="G78" s="21">
        <v>3260785</v>
      </c>
      <c r="H78" s="21">
        <v>2891285</v>
      </c>
      <c r="I78" s="21">
        <v>9209179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9209179</v>
      </c>
      <c r="W78" s="21">
        <v>10509252</v>
      </c>
      <c r="X78" s="21"/>
      <c r="Y78" s="20"/>
      <c r="Z78" s="23">
        <v>42037008</v>
      </c>
    </row>
    <row r="79" spans="1:26" ht="13.5" hidden="1">
      <c r="A79" s="39" t="s">
        <v>103</v>
      </c>
      <c r="B79" s="19"/>
      <c r="C79" s="19"/>
      <c r="D79" s="20">
        <v>15258372</v>
      </c>
      <c r="E79" s="21">
        <v>15258372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3814593</v>
      </c>
      <c r="X79" s="21"/>
      <c r="Y79" s="20"/>
      <c r="Z79" s="23">
        <v>15258372</v>
      </c>
    </row>
    <row r="80" spans="1:26" ht="13.5" hidden="1">
      <c r="A80" s="39" t="s">
        <v>104</v>
      </c>
      <c r="B80" s="19"/>
      <c r="C80" s="19"/>
      <c r="D80" s="20">
        <v>11341068</v>
      </c>
      <c r="E80" s="21">
        <v>11341068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2835267</v>
      </c>
      <c r="X80" s="21"/>
      <c r="Y80" s="20"/>
      <c r="Z80" s="23">
        <v>11341068</v>
      </c>
    </row>
    <row r="81" spans="1:26" ht="13.5" hidden="1">
      <c r="A81" s="39" t="s">
        <v>105</v>
      </c>
      <c r="B81" s="19"/>
      <c r="C81" s="19"/>
      <c r="D81" s="20">
        <v>9737868</v>
      </c>
      <c r="E81" s="21">
        <v>9737868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2434467</v>
      </c>
      <c r="X81" s="21"/>
      <c r="Y81" s="20"/>
      <c r="Z81" s="23">
        <v>9737868</v>
      </c>
    </row>
    <row r="82" spans="1:26" ht="13.5" hidden="1">
      <c r="A82" s="39" t="s">
        <v>106</v>
      </c>
      <c r="B82" s="19"/>
      <c r="C82" s="19"/>
      <c r="D82" s="20">
        <v>5699700</v>
      </c>
      <c r="E82" s="21">
        <v>5699700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1424925</v>
      </c>
      <c r="X82" s="21"/>
      <c r="Y82" s="20"/>
      <c r="Z82" s="23">
        <v>5699700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3057109</v>
      </c>
      <c r="G83" s="21">
        <v>3260785</v>
      </c>
      <c r="H83" s="21">
        <v>2891285</v>
      </c>
      <c r="I83" s="21">
        <v>9209179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9209179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12861000</v>
      </c>
      <c r="E84" s="30">
        <v>12861000</v>
      </c>
      <c r="F84" s="30">
        <v>513335</v>
      </c>
      <c r="G84" s="30"/>
      <c r="H84" s="30"/>
      <c r="I84" s="30">
        <v>513335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513335</v>
      </c>
      <c r="W84" s="30">
        <v>3215250</v>
      </c>
      <c r="X84" s="30"/>
      <c r="Y84" s="29"/>
      <c r="Z84" s="31">
        <v>12861000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11044000</v>
      </c>
      <c r="F5" s="358">
        <f t="shared" si="0"/>
        <v>11044000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2761000</v>
      </c>
      <c r="Y5" s="358">
        <f t="shared" si="0"/>
        <v>-2761000</v>
      </c>
      <c r="Z5" s="359">
        <f>+IF(X5&lt;&gt;0,+(Y5/X5)*100,0)</f>
        <v>-100</v>
      </c>
      <c r="AA5" s="360">
        <f>+AA6+AA8+AA11+AA13+AA15</f>
        <v>11044000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1614000</v>
      </c>
      <c r="F6" s="59">
        <f t="shared" si="1"/>
        <v>1614000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403500</v>
      </c>
      <c r="Y6" s="59">
        <f t="shared" si="1"/>
        <v>-403500</v>
      </c>
      <c r="Z6" s="61">
        <f>+IF(X6&lt;&gt;0,+(Y6/X6)*100,0)</f>
        <v>-100</v>
      </c>
      <c r="AA6" s="62">
        <f t="shared" si="1"/>
        <v>1614000</v>
      </c>
    </row>
    <row r="7" spans="1:27" ht="13.5">
      <c r="A7" s="291" t="s">
        <v>228</v>
      </c>
      <c r="B7" s="142"/>
      <c r="C7" s="60"/>
      <c r="D7" s="340"/>
      <c r="E7" s="60">
        <v>1614000</v>
      </c>
      <c r="F7" s="59">
        <v>1614000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403500</v>
      </c>
      <c r="Y7" s="59">
        <v>-403500</v>
      </c>
      <c r="Z7" s="61">
        <v>-100</v>
      </c>
      <c r="AA7" s="62">
        <v>1614000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2327000</v>
      </c>
      <c r="F8" s="59">
        <f t="shared" si="2"/>
        <v>2327000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581750</v>
      </c>
      <c r="Y8" s="59">
        <f t="shared" si="2"/>
        <v>-581750</v>
      </c>
      <c r="Z8" s="61">
        <f>+IF(X8&lt;&gt;0,+(Y8/X8)*100,0)</f>
        <v>-100</v>
      </c>
      <c r="AA8" s="62">
        <f>SUM(AA9:AA10)</f>
        <v>2327000</v>
      </c>
    </row>
    <row r="9" spans="1:27" ht="13.5">
      <c r="A9" s="291" t="s">
        <v>229</v>
      </c>
      <c r="B9" s="142"/>
      <c r="C9" s="60"/>
      <c r="D9" s="340"/>
      <c r="E9" s="60">
        <v>2327000</v>
      </c>
      <c r="F9" s="59">
        <v>2327000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581750</v>
      </c>
      <c r="Y9" s="59">
        <v>-581750</v>
      </c>
      <c r="Z9" s="61">
        <v>-100</v>
      </c>
      <c r="AA9" s="62">
        <v>2327000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4538000</v>
      </c>
      <c r="F11" s="364">
        <f t="shared" si="3"/>
        <v>4538000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1134500</v>
      </c>
      <c r="Y11" s="364">
        <f t="shared" si="3"/>
        <v>-1134500</v>
      </c>
      <c r="Z11" s="365">
        <f>+IF(X11&lt;&gt;0,+(Y11/X11)*100,0)</f>
        <v>-100</v>
      </c>
      <c r="AA11" s="366">
        <f t="shared" si="3"/>
        <v>4538000</v>
      </c>
    </row>
    <row r="12" spans="1:27" ht="13.5">
      <c r="A12" s="291" t="s">
        <v>231</v>
      </c>
      <c r="B12" s="136"/>
      <c r="C12" s="60"/>
      <c r="D12" s="340"/>
      <c r="E12" s="60">
        <v>4538000</v>
      </c>
      <c r="F12" s="59">
        <v>4538000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1134500</v>
      </c>
      <c r="Y12" s="59">
        <v>-1134500</v>
      </c>
      <c r="Z12" s="61">
        <v>-100</v>
      </c>
      <c r="AA12" s="62">
        <v>4538000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1431000</v>
      </c>
      <c r="F13" s="342">
        <f t="shared" si="4"/>
        <v>1431000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357750</v>
      </c>
      <c r="Y13" s="342">
        <f t="shared" si="4"/>
        <v>-357750</v>
      </c>
      <c r="Z13" s="335">
        <f>+IF(X13&lt;&gt;0,+(Y13/X13)*100,0)</f>
        <v>-100</v>
      </c>
      <c r="AA13" s="273">
        <f t="shared" si="4"/>
        <v>1431000</v>
      </c>
    </row>
    <row r="14" spans="1:27" ht="13.5">
      <c r="A14" s="291" t="s">
        <v>232</v>
      </c>
      <c r="B14" s="136"/>
      <c r="C14" s="60"/>
      <c r="D14" s="340"/>
      <c r="E14" s="60">
        <v>1431000</v>
      </c>
      <c r="F14" s="59">
        <v>1431000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357750</v>
      </c>
      <c r="Y14" s="59">
        <v>-357750</v>
      </c>
      <c r="Z14" s="61">
        <v>-100</v>
      </c>
      <c r="AA14" s="62">
        <v>1431000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1134000</v>
      </c>
      <c r="F15" s="59">
        <f t="shared" si="5"/>
        <v>1134000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283500</v>
      </c>
      <c r="Y15" s="59">
        <f t="shared" si="5"/>
        <v>-283500</v>
      </c>
      <c r="Z15" s="61">
        <f>+IF(X15&lt;&gt;0,+(Y15/X15)*100,0)</f>
        <v>-100</v>
      </c>
      <c r="AA15" s="62">
        <f>SUM(AA16:AA20)</f>
        <v>1134000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1134000</v>
      </c>
      <c r="F20" s="59">
        <v>1134000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283500</v>
      </c>
      <c r="Y20" s="59">
        <v>-283500</v>
      </c>
      <c r="Z20" s="61">
        <v>-100</v>
      </c>
      <c r="AA20" s="62">
        <v>1134000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1067000</v>
      </c>
      <c r="F22" s="345">
        <f t="shared" si="6"/>
        <v>1067000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266750</v>
      </c>
      <c r="Y22" s="345">
        <f t="shared" si="6"/>
        <v>-266750</v>
      </c>
      <c r="Z22" s="336">
        <f>+IF(X22&lt;&gt;0,+(Y22/X22)*100,0)</f>
        <v>-100</v>
      </c>
      <c r="AA22" s="350">
        <f>SUM(AA23:AA32)</f>
        <v>1067000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1067000</v>
      </c>
      <c r="F25" s="59">
        <v>1067000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266750</v>
      </c>
      <c r="Y25" s="59">
        <v>-266750</v>
      </c>
      <c r="Z25" s="61">
        <v>-100</v>
      </c>
      <c r="AA25" s="62">
        <v>1067000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12111000</v>
      </c>
      <c r="F60" s="264">
        <f t="shared" si="14"/>
        <v>12111000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3027750</v>
      </c>
      <c r="Y60" s="264">
        <f t="shared" si="14"/>
        <v>-3027750</v>
      </c>
      <c r="Z60" s="337">
        <f>+IF(X60&lt;&gt;0,+(Y60/X60)*100,0)</f>
        <v>-100</v>
      </c>
      <c r="AA60" s="232">
        <f>+AA57+AA54+AA51+AA40+AA37+AA34+AA22+AA5</f>
        <v>12111000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56870000</v>
      </c>
      <c r="F5" s="100">
        <f t="shared" si="0"/>
        <v>56870000</v>
      </c>
      <c r="G5" s="100">
        <f t="shared" si="0"/>
        <v>14127375</v>
      </c>
      <c r="H5" s="100">
        <f t="shared" si="0"/>
        <v>2701218</v>
      </c>
      <c r="I5" s="100">
        <f t="shared" si="0"/>
        <v>1822437</v>
      </c>
      <c r="J5" s="100">
        <f t="shared" si="0"/>
        <v>18651030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18651030</v>
      </c>
      <c r="X5" s="100">
        <f t="shared" si="0"/>
        <v>14217500</v>
      </c>
      <c r="Y5" s="100">
        <f t="shared" si="0"/>
        <v>4433530</v>
      </c>
      <c r="Z5" s="137">
        <f>+IF(X5&lt;&gt;0,+(Y5/X5)*100,0)</f>
        <v>31.18361174608757</v>
      </c>
      <c r="AA5" s="153">
        <f>SUM(AA6:AA8)</f>
        <v>56870000</v>
      </c>
    </row>
    <row r="6" spans="1:27" ht="13.5">
      <c r="A6" s="138" t="s">
        <v>75</v>
      </c>
      <c r="B6" s="136"/>
      <c r="C6" s="155"/>
      <c r="D6" s="155"/>
      <c r="E6" s="156">
        <v>27581000</v>
      </c>
      <c r="F6" s="60">
        <v>27581000</v>
      </c>
      <c r="G6" s="60">
        <v>10666790</v>
      </c>
      <c r="H6" s="60"/>
      <c r="I6" s="60"/>
      <c r="J6" s="60">
        <v>10666790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10666790</v>
      </c>
      <c r="X6" s="60">
        <v>6895250</v>
      </c>
      <c r="Y6" s="60">
        <v>3771540</v>
      </c>
      <c r="Z6" s="140">
        <v>54.7</v>
      </c>
      <c r="AA6" s="155">
        <v>27581000</v>
      </c>
    </row>
    <row r="7" spans="1:27" ht="13.5">
      <c r="A7" s="138" t="s">
        <v>76</v>
      </c>
      <c r="B7" s="136"/>
      <c r="C7" s="157"/>
      <c r="D7" s="157"/>
      <c r="E7" s="158">
        <v>29289000</v>
      </c>
      <c r="F7" s="159">
        <v>29289000</v>
      </c>
      <c r="G7" s="159">
        <v>3713806</v>
      </c>
      <c r="H7" s="159">
        <v>2954367</v>
      </c>
      <c r="I7" s="159">
        <v>2075999</v>
      </c>
      <c r="J7" s="159">
        <v>8744172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8744172</v>
      </c>
      <c r="X7" s="159">
        <v>7322250</v>
      </c>
      <c r="Y7" s="159">
        <v>1421922</v>
      </c>
      <c r="Z7" s="141">
        <v>19.42</v>
      </c>
      <c r="AA7" s="157">
        <v>29289000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-253221</v>
      </c>
      <c r="H8" s="60">
        <v>-253149</v>
      </c>
      <c r="I8" s="60">
        <v>-253562</v>
      </c>
      <c r="J8" s="60">
        <v>-759932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-759932</v>
      </c>
      <c r="X8" s="60"/>
      <c r="Y8" s="60">
        <v>-759932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2350000</v>
      </c>
      <c r="F9" s="100">
        <f t="shared" si="1"/>
        <v>2350000</v>
      </c>
      <c r="G9" s="100">
        <f t="shared" si="1"/>
        <v>20302</v>
      </c>
      <c r="H9" s="100">
        <f t="shared" si="1"/>
        <v>15895</v>
      </c>
      <c r="I9" s="100">
        <f t="shared" si="1"/>
        <v>18136</v>
      </c>
      <c r="J9" s="100">
        <f t="shared" si="1"/>
        <v>54333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54333</v>
      </c>
      <c r="X9" s="100">
        <f t="shared" si="1"/>
        <v>587500</v>
      </c>
      <c r="Y9" s="100">
        <f t="shared" si="1"/>
        <v>-533167</v>
      </c>
      <c r="Z9" s="137">
        <f>+IF(X9&lt;&gt;0,+(Y9/X9)*100,0)</f>
        <v>-90.75182978723404</v>
      </c>
      <c r="AA9" s="153">
        <f>SUM(AA10:AA14)</f>
        <v>2350000</v>
      </c>
    </row>
    <row r="10" spans="1:27" ht="13.5">
      <c r="A10" s="138" t="s">
        <v>79</v>
      </c>
      <c r="B10" s="136"/>
      <c r="C10" s="155"/>
      <c r="D10" s="155"/>
      <c r="E10" s="156">
        <v>2350000</v>
      </c>
      <c r="F10" s="60">
        <v>2350000</v>
      </c>
      <c r="G10" s="60">
        <v>13328</v>
      </c>
      <c r="H10" s="60">
        <v>8921</v>
      </c>
      <c r="I10" s="60">
        <v>11162</v>
      </c>
      <c r="J10" s="60">
        <v>33411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33411</v>
      </c>
      <c r="X10" s="60">
        <v>587500</v>
      </c>
      <c r="Y10" s="60">
        <v>-554089</v>
      </c>
      <c r="Z10" s="140">
        <v>-94.31</v>
      </c>
      <c r="AA10" s="155">
        <v>2350000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6974</v>
      </c>
      <c r="H13" s="60">
        <v>6974</v>
      </c>
      <c r="I13" s="60">
        <v>6974</v>
      </c>
      <c r="J13" s="60">
        <v>20922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20922</v>
      </c>
      <c r="X13" s="60"/>
      <c r="Y13" s="60">
        <v>20922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36921000</v>
      </c>
      <c r="F15" s="100">
        <f t="shared" si="2"/>
        <v>36921000</v>
      </c>
      <c r="G15" s="100">
        <f t="shared" si="2"/>
        <v>307</v>
      </c>
      <c r="H15" s="100">
        <f t="shared" si="2"/>
        <v>813421</v>
      </c>
      <c r="I15" s="100">
        <f t="shared" si="2"/>
        <v>15658</v>
      </c>
      <c r="J15" s="100">
        <f t="shared" si="2"/>
        <v>829386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829386</v>
      </c>
      <c r="X15" s="100">
        <f t="shared" si="2"/>
        <v>9230250</v>
      </c>
      <c r="Y15" s="100">
        <f t="shared" si="2"/>
        <v>-8400864</v>
      </c>
      <c r="Z15" s="137">
        <f>+IF(X15&lt;&gt;0,+(Y15/X15)*100,0)</f>
        <v>-91.01447956447551</v>
      </c>
      <c r="AA15" s="153">
        <f>SUM(AA16:AA18)</f>
        <v>36921000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36921000</v>
      </c>
      <c r="F17" s="60">
        <v>36921000</v>
      </c>
      <c r="G17" s="60">
        <v>307</v>
      </c>
      <c r="H17" s="60">
        <v>813421</v>
      </c>
      <c r="I17" s="60">
        <v>15658</v>
      </c>
      <c r="J17" s="60">
        <v>829386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829386</v>
      </c>
      <c r="X17" s="60">
        <v>9230250</v>
      </c>
      <c r="Y17" s="60">
        <v>-8400864</v>
      </c>
      <c r="Z17" s="140">
        <v>-91.01</v>
      </c>
      <c r="AA17" s="155">
        <v>36921000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148031000</v>
      </c>
      <c r="F19" s="100">
        <f t="shared" si="3"/>
        <v>148031000</v>
      </c>
      <c r="G19" s="100">
        <f t="shared" si="3"/>
        <v>28325641</v>
      </c>
      <c r="H19" s="100">
        <f t="shared" si="3"/>
        <v>7620667</v>
      </c>
      <c r="I19" s="100">
        <f t="shared" si="3"/>
        <v>6107592</v>
      </c>
      <c r="J19" s="100">
        <f t="shared" si="3"/>
        <v>42053900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42053900</v>
      </c>
      <c r="X19" s="100">
        <f t="shared" si="3"/>
        <v>37007750</v>
      </c>
      <c r="Y19" s="100">
        <f t="shared" si="3"/>
        <v>5046150</v>
      </c>
      <c r="Z19" s="137">
        <f>+IF(X19&lt;&gt;0,+(Y19/X19)*100,0)</f>
        <v>13.635387182414494</v>
      </c>
      <c r="AA19" s="153">
        <f>SUM(AA20:AA23)</f>
        <v>148031000</v>
      </c>
    </row>
    <row r="20" spans="1:27" ht="13.5">
      <c r="A20" s="138" t="s">
        <v>89</v>
      </c>
      <c r="B20" s="136"/>
      <c r="C20" s="155"/>
      <c r="D20" s="155"/>
      <c r="E20" s="156">
        <v>42527000</v>
      </c>
      <c r="F20" s="60">
        <v>42527000</v>
      </c>
      <c r="G20" s="60">
        <v>8763766</v>
      </c>
      <c r="H20" s="60">
        <v>2423228</v>
      </c>
      <c r="I20" s="60">
        <v>1920370</v>
      </c>
      <c r="J20" s="60">
        <v>13107364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13107364</v>
      </c>
      <c r="X20" s="60">
        <v>10631750</v>
      </c>
      <c r="Y20" s="60">
        <v>2475614</v>
      </c>
      <c r="Z20" s="140">
        <v>23.29</v>
      </c>
      <c r="AA20" s="155">
        <v>42527000</v>
      </c>
    </row>
    <row r="21" spans="1:27" ht="13.5">
      <c r="A21" s="138" t="s">
        <v>90</v>
      </c>
      <c r="B21" s="136"/>
      <c r="C21" s="155"/>
      <c r="D21" s="155"/>
      <c r="E21" s="156">
        <v>67232000</v>
      </c>
      <c r="F21" s="60">
        <v>67232000</v>
      </c>
      <c r="G21" s="60">
        <v>9769354</v>
      </c>
      <c r="H21" s="60">
        <v>2975622</v>
      </c>
      <c r="I21" s="60">
        <v>1990204</v>
      </c>
      <c r="J21" s="60">
        <v>14735180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14735180</v>
      </c>
      <c r="X21" s="60">
        <v>16808000</v>
      </c>
      <c r="Y21" s="60">
        <v>-2072820</v>
      </c>
      <c r="Z21" s="140">
        <v>-12.33</v>
      </c>
      <c r="AA21" s="155">
        <v>67232000</v>
      </c>
    </row>
    <row r="22" spans="1:27" ht="13.5">
      <c r="A22" s="138" t="s">
        <v>91</v>
      </c>
      <c r="B22" s="136"/>
      <c r="C22" s="157"/>
      <c r="D22" s="157"/>
      <c r="E22" s="158">
        <v>22939000</v>
      </c>
      <c r="F22" s="159">
        <v>22939000</v>
      </c>
      <c r="G22" s="159">
        <v>5289115</v>
      </c>
      <c r="H22" s="159">
        <v>1503165</v>
      </c>
      <c r="I22" s="159">
        <v>1487661</v>
      </c>
      <c r="J22" s="159">
        <v>8279941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8279941</v>
      </c>
      <c r="X22" s="159">
        <v>5734750</v>
      </c>
      <c r="Y22" s="159">
        <v>2545191</v>
      </c>
      <c r="Z22" s="141">
        <v>44.38</v>
      </c>
      <c r="AA22" s="157">
        <v>22939000</v>
      </c>
    </row>
    <row r="23" spans="1:27" ht="13.5">
      <c r="A23" s="138" t="s">
        <v>92</v>
      </c>
      <c r="B23" s="136"/>
      <c r="C23" s="155"/>
      <c r="D23" s="155"/>
      <c r="E23" s="156">
        <v>15333000</v>
      </c>
      <c r="F23" s="60">
        <v>15333000</v>
      </c>
      <c r="G23" s="60">
        <v>4503406</v>
      </c>
      <c r="H23" s="60">
        <v>718652</v>
      </c>
      <c r="I23" s="60">
        <v>709357</v>
      </c>
      <c r="J23" s="60">
        <v>5931415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5931415</v>
      </c>
      <c r="X23" s="60">
        <v>3833250</v>
      </c>
      <c r="Y23" s="60">
        <v>2098165</v>
      </c>
      <c r="Z23" s="140">
        <v>54.74</v>
      </c>
      <c r="AA23" s="155">
        <v>15333000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244172000</v>
      </c>
      <c r="F25" s="73">
        <f t="shared" si="4"/>
        <v>244172000</v>
      </c>
      <c r="G25" s="73">
        <f t="shared" si="4"/>
        <v>42473625</v>
      </c>
      <c r="H25" s="73">
        <f t="shared" si="4"/>
        <v>11151201</v>
      </c>
      <c r="I25" s="73">
        <f t="shared" si="4"/>
        <v>7963823</v>
      </c>
      <c r="J25" s="73">
        <f t="shared" si="4"/>
        <v>61588649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61588649</v>
      </c>
      <c r="X25" s="73">
        <f t="shared" si="4"/>
        <v>61043000</v>
      </c>
      <c r="Y25" s="73">
        <f t="shared" si="4"/>
        <v>545649</v>
      </c>
      <c r="Z25" s="170">
        <f>+IF(X25&lt;&gt;0,+(Y25/X25)*100,0)</f>
        <v>0.8938764477499467</v>
      </c>
      <c r="AA25" s="168">
        <f>+AA5+AA9+AA15+AA19+AA24</f>
        <v>244172000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142116695</v>
      </c>
      <c r="F28" s="100">
        <f t="shared" si="5"/>
        <v>142116695</v>
      </c>
      <c r="G28" s="100">
        <f t="shared" si="5"/>
        <v>5175081</v>
      </c>
      <c r="H28" s="100">
        <f t="shared" si="5"/>
        <v>5176389</v>
      </c>
      <c r="I28" s="100">
        <f t="shared" si="5"/>
        <v>6220997</v>
      </c>
      <c r="J28" s="100">
        <f t="shared" si="5"/>
        <v>16572467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16572467</v>
      </c>
      <c r="X28" s="100">
        <f t="shared" si="5"/>
        <v>35529174</v>
      </c>
      <c r="Y28" s="100">
        <f t="shared" si="5"/>
        <v>-18956707</v>
      </c>
      <c r="Z28" s="137">
        <f>+IF(X28&lt;&gt;0,+(Y28/X28)*100,0)</f>
        <v>-53.35532708978824</v>
      </c>
      <c r="AA28" s="153">
        <f>SUM(AA29:AA31)</f>
        <v>142116695</v>
      </c>
    </row>
    <row r="29" spans="1:27" ht="13.5">
      <c r="A29" s="138" t="s">
        <v>75</v>
      </c>
      <c r="B29" s="136"/>
      <c r="C29" s="155"/>
      <c r="D29" s="155"/>
      <c r="E29" s="156">
        <v>6285000</v>
      </c>
      <c r="F29" s="60">
        <v>6285000</v>
      </c>
      <c r="G29" s="60">
        <v>714468</v>
      </c>
      <c r="H29" s="60">
        <v>375521</v>
      </c>
      <c r="I29" s="60">
        <v>385022</v>
      </c>
      <c r="J29" s="60">
        <v>1475011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1475011</v>
      </c>
      <c r="X29" s="60">
        <v>1571250</v>
      </c>
      <c r="Y29" s="60">
        <v>-96239</v>
      </c>
      <c r="Z29" s="140">
        <v>-6.12</v>
      </c>
      <c r="AA29" s="155">
        <v>6285000</v>
      </c>
    </row>
    <row r="30" spans="1:27" ht="13.5">
      <c r="A30" s="138" t="s">
        <v>76</v>
      </c>
      <c r="B30" s="136"/>
      <c r="C30" s="157"/>
      <c r="D30" s="157"/>
      <c r="E30" s="158">
        <v>135831695</v>
      </c>
      <c r="F30" s="159">
        <v>135831695</v>
      </c>
      <c r="G30" s="159">
        <v>4458113</v>
      </c>
      <c r="H30" s="159">
        <v>4179323</v>
      </c>
      <c r="I30" s="159">
        <v>5683406</v>
      </c>
      <c r="J30" s="159">
        <v>14320842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14320842</v>
      </c>
      <c r="X30" s="159">
        <v>33957924</v>
      </c>
      <c r="Y30" s="159">
        <v>-19637082</v>
      </c>
      <c r="Z30" s="141">
        <v>-57.83</v>
      </c>
      <c r="AA30" s="157">
        <v>135831695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2500</v>
      </c>
      <c r="H31" s="60">
        <v>621545</v>
      </c>
      <c r="I31" s="60">
        <v>152569</v>
      </c>
      <c r="J31" s="60">
        <v>776614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776614</v>
      </c>
      <c r="X31" s="60"/>
      <c r="Y31" s="60">
        <v>776614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22367</v>
      </c>
      <c r="H32" s="100">
        <f t="shared" si="6"/>
        <v>55473</v>
      </c>
      <c r="I32" s="100">
        <f t="shared" si="6"/>
        <v>18726</v>
      </c>
      <c r="J32" s="100">
        <f t="shared" si="6"/>
        <v>96566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96566</v>
      </c>
      <c r="X32" s="100">
        <f t="shared" si="6"/>
        <v>0</v>
      </c>
      <c r="Y32" s="100">
        <f t="shared" si="6"/>
        <v>96566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4152</v>
      </c>
      <c r="H33" s="60">
        <v>10048</v>
      </c>
      <c r="I33" s="60">
        <v>15428</v>
      </c>
      <c r="J33" s="60">
        <v>29628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29628</v>
      </c>
      <c r="X33" s="60"/>
      <c r="Y33" s="60">
        <v>29628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18215</v>
      </c>
      <c r="H34" s="60">
        <v>37208</v>
      </c>
      <c r="I34" s="60"/>
      <c r="J34" s="60">
        <v>55423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55423</v>
      </c>
      <c r="X34" s="60"/>
      <c r="Y34" s="60">
        <v>55423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8217</v>
      </c>
      <c r="I35" s="60">
        <v>3298</v>
      </c>
      <c r="J35" s="60">
        <v>11515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11515</v>
      </c>
      <c r="X35" s="60"/>
      <c r="Y35" s="60">
        <v>11515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268598</v>
      </c>
      <c r="H38" s="100">
        <f t="shared" si="7"/>
        <v>370885</v>
      </c>
      <c r="I38" s="100">
        <f t="shared" si="7"/>
        <v>41636</v>
      </c>
      <c r="J38" s="100">
        <f t="shared" si="7"/>
        <v>681119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681119</v>
      </c>
      <c r="X38" s="100">
        <f t="shared" si="7"/>
        <v>0</v>
      </c>
      <c r="Y38" s="100">
        <f t="shared" si="7"/>
        <v>681119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268598</v>
      </c>
      <c r="H40" s="60">
        <v>370885</v>
      </c>
      <c r="I40" s="60">
        <v>41636</v>
      </c>
      <c r="J40" s="60">
        <v>681119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681119</v>
      </c>
      <c r="X40" s="60"/>
      <c r="Y40" s="60">
        <v>681119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41006150</v>
      </c>
      <c r="F42" s="100">
        <f t="shared" si="8"/>
        <v>41006150</v>
      </c>
      <c r="G42" s="100">
        <f t="shared" si="8"/>
        <v>126940</v>
      </c>
      <c r="H42" s="100">
        <f t="shared" si="8"/>
        <v>620457</v>
      </c>
      <c r="I42" s="100">
        <f t="shared" si="8"/>
        <v>992382</v>
      </c>
      <c r="J42" s="100">
        <f t="shared" si="8"/>
        <v>1739779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1739779</v>
      </c>
      <c r="X42" s="100">
        <f t="shared" si="8"/>
        <v>10251538</v>
      </c>
      <c r="Y42" s="100">
        <f t="shared" si="8"/>
        <v>-8511759</v>
      </c>
      <c r="Z42" s="137">
        <f>+IF(X42&lt;&gt;0,+(Y42/X42)*100,0)</f>
        <v>-83.02909280539174</v>
      </c>
      <c r="AA42" s="153">
        <f>SUM(AA43:AA46)</f>
        <v>41006150</v>
      </c>
    </row>
    <row r="43" spans="1:27" ht="13.5">
      <c r="A43" s="138" t="s">
        <v>89</v>
      </c>
      <c r="B43" s="136"/>
      <c r="C43" s="155"/>
      <c r="D43" s="155"/>
      <c r="E43" s="156">
        <v>28752200</v>
      </c>
      <c r="F43" s="60">
        <v>28752200</v>
      </c>
      <c r="G43" s="60">
        <v>91708</v>
      </c>
      <c r="H43" s="60">
        <v>67756</v>
      </c>
      <c r="I43" s="60">
        <v>642338</v>
      </c>
      <c r="J43" s="60">
        <v>801802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801802</v>
      </c>
      <c r="X43" s="60">
        <v>7188050</v>
      </c>
      <c r="Y43" s="60">
        <v>-6386248</v>
      </c>
      <c r="Z43" s="140">
        <v>-88.85</v>
      </c>
      <c r="AA43" s="155">
        <v>28752200</v>
      </c>
    </row>
    <row r="44" spans="1:27" ht="13.5">
      <c r="A44" s="138" t="s">
        <v>90</v>
      </c>
      <c r="B44" s="136"/>
      <c r="C44" s="155"/>
      <c r="D44" s="155"/>
      <c r="E44" s="156">
        <v>5597150</v>
      </c>
      <c r="F44" s="60">
        <v>5597150</v>
      </c>
      <c r="G44" s="60">
        <v>20086</v>
      </c>
      <c r="H44" s="60">
        <v>533707</v>
      </c>
      <c r="I44" s="60">
        <v>294124</v>
      </c>
      <c r="J44" s="60">
        <v>847917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847917</v>
      </c>
      <c r="X44" s="60">
        <v>1399288</v>
      </c>
      <c r="Y44" s="60">
        <v>-551371</v>
      </c>
      <c r="Z44" s="140">
        <v>-39.4</v>
      </c>
      <c r="AA44" s="155">
        <v>5597150</v>
      </c>
    </row>
    <row r="45" spans="1:27" ht="13.5">
      <c r="A45" s="138" t="s">
        <v>91</v>
      </c>
      <c r="B45" s="136"/>
      <c r="C45" s="157"/>
      <c r="D45" s="157"/>
      <c r="E45" s="158">
        <v>3794800</v>
      </c>
      <c r="F45" s="159">
        <v>3794800</v>
      </c>
      <c r="G45" s="159">
        <v>7316</v>
      </c>
      <c r="H45" s="159"/>
      <c r="I45" s="159">
        <v>43564</v>
      </c>
      <c r="J45" s="159">
        <v>50880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50880</v>
      </c>
      <c r="X45" s="159">
        <v>948700</v>
      </c>
      <c r="Y45" s="159">
        <v>-897820</v>
      </c>
      <c r="Z45" s="141">
        <v>-94.64</v>
      </c>
      <c r="AA45" s="157">
        <v>3794800</v>
      </c>
    </row>
    <row r="46" spans="1:27" ht="13.5">
      <c r="A46" s="138" t="s">
        <v>92</v>
      </c>
      <c r="B46" s="136"/>
      <c r="C46" s="155"/>
      <c r="D46" s="155"/>
      <c r="E46" s="156">
        <v>2862000</v>
      </c>
      <c r="F46" s="60">
        <v>2862000</v>
      </c>
      <c r="G46" s="60">
        <v>7830</v>
      </c>
      <c r="H46" s="60">
        <v>18994</v>
      </c>
      <c r="I46" s="60">
        <v>12356</v>
      </c>
      <c r="J46" s="60">
        <v>39180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39180</v>
      </c>
      <c r="X46" s="60">
        <v>715500</v>
      </c>
      <c r="Y46" s="60">
        <v>-676320</v>
      </c>
      <c r="Z46" s="140">
        <v>-94.52</v>
      </c>
      <c r="AA46" s="155">
        <v>2862000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183122845</v>
      </c>
      <c r="F48" s="73">
        <f t="shared" si="9"/>
        <v>183122845</v>
      </c>
      <c r="G48" s="73">
        <f t="shared" si="9"/>
        <v>5592986</v>
      </c>
      <c r="H48" s="73">
        <f t="shared" si="9"/>
        <v>6223204</v>
      </c>
      <c r="I48" s="73">
        <f t="shared" si="9"/>
        <v>7273741</v>
      </c>
      <c r="J48" s="73">
        <f t="shared" si="9"/>
        <v>19089931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19089931</v>
      </c>
      <c r="X48" s="73">
        <f t="shared" si="9"/>
        <v>45780712</v>
      </c>
      <c r="Y48" s="73">
        <f t="shared" si="9"/>
        <v>-26690781</v>
      </c>
      <c r="Z48" s="170">
        <f>+IF(X48&lt;&gt;0,+(Y48/X48)*100,0)</f>
        <v>-58.30136717838727</v>
      </c>
      <c r="AA48" s="168">
        <f>+AA28+AA32+AA38+AA42+AA47</f>
        <v>183122845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61049155</v>
      </c>
      <c r="F49" s="173">
        <f t="shared" si="10"/>
        <v>61049155</v>
      </c>
      <c r="G49" s="173">
        <f t="shared" si="10"/>
        <v>36880639</v>
      </c>
      <c r="H49" s="173">
        <f t="shared" si="10"/>
        <v>4927997</v>
      </c>
      <c r="I49" s="173">
        <f t="shared" si="10"/>
        <v>690082</v>
      </c>
      <c r="J49" s="173">
        <f t="shared" si="10"/>
        <v>42498718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42498718</v>
      </c>
      <c r="X49" s="173">
        <f>IF(F25=F48,0,X25-X48)</f>
        <v>15262288</v>
      </c>
      <c r="Y49" s="173">
        <f t="shared" si="10"/>
        <v>27236430</v>
      </c>
      <c r="Z49" s="174">
        <f>+IF(X49&lt;&gt;0,+(Y49/X49)*100,0)</f>
        <v>178.4557466088964</v>
      </c>
      <c r="AA49" s="171">
        <f>+AA25-AA48</f>
        <v>61049155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10980000</v>
      </c>
      <c r="F5" s="60">
        <v>10980000</v>
      </c>
      <c r="G5" s="60">
        <v>1541912</v>
      </c>
      <c r="H5" s="60">
        <v>1497180</v>
      </c>
      <c r="I5" s="60">
        <v>1516695</v>
      </c>
      <c r="J5" s="60">
        <v>4555787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4555787</v>
      </c>
      <c r="X5" s="60">
        <v>2745000</v>
      </c>
      <c r="Y5" s="60">
        <v>1810787</v>
      </c>
      <c r="Z5" s="140">
        <v>65.97</v>
      </c>
      <c r="AA5" s="155">
        <v>10980000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25527000</v>
      </c>
      <c r="F7" s="60">
        <v>25527000</v>
      </c>
      <c r="G7" s="60">
        <v>660</v>
      </c>
      <c r="H7" s="60">
        <v>412</v>
      </c>
      <c r="I7" s="60">
        <v>618</v>
      </c>
      <c r="J7" s="60">
        <v>1690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1690</v>
      </c>
      <c r="X7" s="60">
        <v>6381750</v>
      </c>
      <c r="Y7" s="60">
        <v>-6380060</v>
      </c>
      <c r="Z7" s="140">
        <v>-99.97</v>
      </c>
      <c r="AA7" s="155">
        <v>25527000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24457000</v>
      </c>
      <c r="F8" s="60">
        <v>24457000</v>
      </c>
      <c r="G8" s="60">
        <v>1281930</v>
      </c>
      <c r="H8" s="60">
        <v>3298748</v>
      </c>
      <c r="I8" s="60">
        <v>2324871</v>
      </c>
      <c r="J8" s="60">
        <v>6905549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6905549</v>
      </c>
      <c r="X8" s="60">
        <v>6114250</v>
      </c>
      <c r="Y8" s="60">
        <v>791299</v>
      </c>
      <c r="Z8" s="140">
        <v>12.94</v>
      </c>
      <c r="AA8" s="155">
        <v>24457000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13939000</v>
      </c>
      <c r="F9" s="60">
        <v>13939000</v>
      </c>
      <c r="G9" s="60">
        <v>1669371</v>
      </c>
      <c r="H9" s="60">
        <v>1668299</v>
      </c>
      <c r="I9" s="60">
        <v>1669865</v>
      </c>
      <c r="J9" s="60">
        <v>5007535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5007535</v>
      </c>
      <c r="X9" s="60">
        <v>3484750</v>
      </c>
      <c r="Y9" s="60">
        <v>1522785</v>
      </c>
      <c r="Z9" s="140">
        <v>43.7</v>
      </c>
      <c r="AA9" s="155">
        <v>13939000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6333000</v>
      </c>
      <c r="F10" s="54">
        <v>6333000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1583250</v>
      </c>
      <c r="Y10" s="54">
        <v>-1583250</v>
      </c>
      <c r="Z10" s="184">
        <v>-100</v>
      </c>
      <c r="AA10" s="130">
        <v>6333000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18088</v>
      </c>
      <c r="H11" s="60">
        <v>25750</v>
      </c>
      <c r="I11" s="60">
        <v>29890</v>
      </c>
      <c r="J11" s="60">
        <v>73728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73728</v>
      </c>
      <c r="X11" s="60">
        <v>0</v>
      </c>
      <c r="Y11" s="60">
        <v>73728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50000</v>
      </c>
      <c r="F12" s="60">
        <v>50000</v>
      </c>
      <c r="G12" s="60">
        <v>3556</v>
      </c>
      <c r="H12" s="60">
        <v>4434</v>
      </c>
      <c r="I12" s="60">
        <v>4987</v>
      </c>
      <c r="J12" s="60">
        <v>12977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12977</v>
      </c>
      <c r="X12" s="60">
        <v>12500</v>
      </c>
      <c r="Y12" s="60">
        <v>477</v>
      </c>
      <c r="Z12" s="140">
        <v>3.82</v>
      </c>
      <c r="AA12" s="155">
        <v>50000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339000</v>
      </c>
      <c r="F13" s="60">
        <v>339000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84750</v>
      </c>
      <c r="Y13" s="60">
        <v>-84750</v>
      </c>
      <c r="Z13" s="140">
        <v>-100</v>
      </c>
      <c r="AA13" s="155">
        <v>339000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13200000</v>
      </c>
      <c r="F14" s="60">
        <v>13200000</v>
      </c>
      <c r="G14" s="60">
        <v>513335</v>
      </c>
      <c r="H14" s="60">
        <v>526845</v>
      </c>
      <c r="I14" s="60">
        <v>557987</v>
      </c>
      <c r="J14" s="60">
        <v>1598167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1598167</v>
      </c>
      <c r="X14" s="60">
        <v>3300000</v>
      </c>
      <c r="Y14" s="60">
        <v>-1701833</v>
      </c>
      <c r="Z14" s="140">
        <v>-51.57</v>
      </c>
      <c r="AA14" s="155">
        <v>13200000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11000</v>
      </c>
      <c r="F15" s="60">
        <v>11000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2750</v>
      </c>
      <c r="Y15" s="60">
        <v>-2750</v>
      </c>
      <c r="Z15" s="140">
        <v>-100</v>
      </c>
      <c r="AA15" s="155">
        <v>11000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225000</v>
      </c>
      <c r="F16" s="60">
        <v>225000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56250</v>
      </c>
      <c r="Y16" s="60">
        <v>-56250</v>
      </c>
      <c r="Z16" s="140">
        <v>-100</v>
      </c>
      <c r="AA16" s="155">
        <v>225000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86121000</v>
      </c>
      <c r="F19" s="60">
        <v>86121000</v>
      </c>
      <c r="G19" s="60">
        <v>34409000</v>
      </c>
      <c r="H19" s="60">
        <v>1290000</v>
      </c>
      <c r="I19" s="60">
        <v>0</v>
      </c>
      <c r="J19" s="60">
        <v>35699000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35699000</v>
      </c>
      <c r="X19" s="60">
        <v>21530250</v>
      </c>
      <c r="Y19" s="60">
        <v>14168750</v>
      </c>
      <c r="Z19" s="140">
        <v>65.81</v>
      </c>
      <c r="AA19" s="155">
        <v>86121000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7719000</v>
      </c>
      <c r="F20" s="54">
        <v>7719000</v>
      </c>
      <c r="G20" s="54">
        <v>3035605</v>
      </c>
      <c r="H20" s="54">
        <v>2439533</v>
      </c>
      <c r="I20" s="54">
        <v>1858910</v>
      </c>
      <c r="J20" s="54">
        <v>7334048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7334048</v>
      </c>
      <c r="X20" s="54">
        <v>1929750</v>
      </c>
      <c r="Y20" s="54">
        <v>5404298</v>
      </c>
      <c r="Z20" s="184">
        <v>280.05</v>
      </c>
      <c r="AA20" s="130">
        <v>7719000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168</v>
      </c>
      <c r="H21" s="60">
        <v>0</v>
      </c>
      <c r="I21" s="82">
        <v>0</v>
      </c>
      <c r="J21" s="60">
        <v>168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168</v>
      </c>
      <c r="X21" s="60">
        <v>0</v>
      </c>
      <c r="Y21" s="60">
        <v>168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188901000</v>
      </c>
      <c r="F22" s="190">
        <f t="shared" si="0"/>
        <v>188901000</v>
      </c>
      <c r="G22" s="190">
        <f t="shared" si="0"/>
        <v>42473625</v>
      </c>
      <c r="H22" s="190">
        <f t="shared" si="0"/>
        <v>10751201</v>
      </c>
      <c r="I22" s="190">
        <f t="shared" si="0"/>
        <v>7963823</v>
      </c>
      <c r="J22" s="190">
        <f t="shared" si="0"/>
        <v>61188649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61188649</v>
      </c>
      <c r="X22" s="190">
        <f t="shared" si="0"/>
        <v>47225250</v>
      </c>
      <c r="Y22" s="190">
        <f t="shared" si="0"/>
        <v>13963399</v>
      </c>
      <c r="Z22" s="191">
        <f>+IF(X22&lt;&gt;0,+(Y22/X22)*100,0)</f>
        <v>29.5676550150608</v>
      </c>
      <c r="AA22" s="188">
        <f>SUM(AA5:AA21)</f>
        <v>188901000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67506000</v>
      </c>
      <c r="F25" s="60">
        <v>67506000</v>
      </c>
      <c r="G25" s="60">
        <v>4173019</v>
      </c>
      <c r="H25" s="60">
        <v>4147341</v>
      </c>
      <c r="I25" s="60">
        <v>5766529</v>
      </c>
      <c r="J25" s="60">
        <v>14086889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14086889</v>
      </c>
      <c r="X25" s="60">
        <v>16876500</v>
      </c>
      <c r="Y25" s="60">
        <v>-2789611</v>
      </c>
      <c r="Z25" s="140">
        <v>-16.53</v>
      </c>
      <c r="AA25" s="155">
        <v>67506000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6285000</v>
      </c>
      <c r="F26" s="60">
        <v>6285000</v>
      </c>
      <c r="G26" s="60">
        <v>351044</v>
      </c>
      <c r="H26" s="60">
        <v>292420</v>
      </c>
      <c r="I26" s="60">
        <v>298420</v>
      </c>
      <c r="J26" s="60">
        <v>941884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941884</v>
      </c>
      <c r="X26" s="60">
        <v>1571250</v>
      </c>
      <c r="Y26" s="60">
        <v>-629366</v>
      </c>
      <c r="Z26" s="140">
        <v>-40.06</v>
      </c>
      <c r="AA26" s="155">
        <v>6285000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29533000</v>
      </c>
      <c r="F27" s="60">
        <v>29533000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7383250</v>
      </c>
      <c r="Y27" s="60">
        <v>-7383250</v>
      </c>
      <c r="Z27" s="140">
        <v>-100</v>
      </c>
      <c r="AA27" s="155">
        <v>29533000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2006000</v>
      </c>
      <c r="F28" s="60">
        <v>2006000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501500</v>
      </c>
      <c r="Y28" s="60">
        <v>-501500</v>
      </c>
      <c r="Z28" s="140">
        <v>-100</v>
      </c>
      <c r="AA28" s="155">
        <v>2006000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424000</v>
      </c>
      <c r="F29" s="60">
        <v>424000</v>
      </c>
      <c r="G29" s="60">
        <v>0</v>
      </c>
      <c r="H29" s="60">
        <v>0</v>
      </c>
      <c r="I29" s="60">
        <v>230337</v>
      </c>
      <c r="J29" s="60">
        <v>230337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230337</v>
      </c>
      <c r="X29" s="60">
        <v>106000</v>
      </c>
      <c r="Y29" s="60">
        <v>124337</v>
      </c>
      <c r="Z29" s="140">
        <v>117.3</v>
      </c>
      <c r="AA29" s="155">
        <v>424000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27415750</v>
      </c>
      <c r="F30" s="60">
        <v>27415750</v>
      </c>
      <c r="G30" s="60">
        <v>77541</v>
      </c>
      <c r="H30" s="60">
        <v>24918</v>
      </c>
      <c r="I30" s="60">
        <v>642338</v>
      </c>
      <c r="J30" s="60">
        <v>744797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744797</v>
      </c>
      <c r="X30" s="60">
        <v>6853938</v>
      </c>
      <c r="Y30" s="60">
        <v>-6109141</v>
      </c>
      <c r="Z30" s="140">
        <v>-89.13</v>
      </c>
      <c r="AA30" s="155">
        <v>27415750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1080</v>
      </c>
      <c r="H32" s="60">
        <v>0</v>
      </c>
      <c r="I32" s="60">
        <v>0</v>
      </c>
      <c r="J32" s="60">
        <v>1080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1080</v>
      </c>
      <c r="X32" s="60">
        <v>0</v>
      </c>
      <c r="Y32" s="60">
        <v>1080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18239095</v>
      </c>
      <c r="F33" s="60">
        <v>18239095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4559774</v>
      </c>
      <c r="Y33" s="60">
        <v>-4559774</v>
      </c>
      <c r="Z33" s="140">
        <v>-100</v>
      </c>
      <c r="AA33" s="155">
        <v>18239095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31714000</v>
      </c>
      <c r="F34" s="60">
        <v>31714000</v>
      </c>
      <c r="G34" s="60">
        <v>990302</v>
      </c>
      <c r="H34" s="60">
        <v>1758525</v>
      </c>
      <c r="I34" s="60">
        <v>336117</v>
      </c>
      <c r="J34" s="60">
        <v>3084944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3084944</v>
      </c>
      <c r="X34" s="60">
        <v>7928500</v>
      </c>
      <c r="Y34" s="60">
        <v>-4843556</v>
      </c>
      <c r="Z34" s="140">
        <v>-61.09</v>
      </c>
      <c r="AA34" s="155">
        <v>31714000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183122845</v>
      </c>
      <c r="F36" s="190">
        <f t="shared" si="1"/>
        <v>183122845</v>
      </c>
      <c r="G36" s="190">
        <f t="shared" si="1"/>
        <v>5592986</v>
      </c>
      <c r="H36" s="190">
        <f t="shared" si="1"/>
        <v>6223204</v>
      </c>
      <c r="I36" s="190">
        <f t="shared" si="1"/>
        <v>7273741</v>
      </c>
      <c r="J36" s="190">
        <f t="shared" si="1"/>
        <v>19089931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19089931</v>
      </c>
      <c r="X36" s="190">
        <f t="shared" si="1"/>
        <v>45780712</v>
      </c>
      <c r="Y36" s="190">
        <f t="shared" si="1"/>
        <v>-26690781</v>
      </c>
      <c r="Z36" s="191">
        <f>+IF(X36&lt;&gt;0,+(Y36/X36)*100,0)</f>
        <v>-58.30136717838727</v>
      </c>
      <c r="AA36" s="188">
        <f>SUM(AA25:AA35)</f>
        <v>183122845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5778155</v>
      </c>
      <c r="F38" s="106">
        <f t="shared" si="2"/>
        <v>5778155</v>
      </c>
      <c r="G38" s="106">
        <f t="shared" si="2"/>
        <v>36880639</v>
      </c>
      <c r="H38" s="106">
        <f t="shared" si="2"/>
        <v>4527997</v>
      </c>
      <c r="I38" s="106">
        <f t="shared" si="2"/>
        <v>690082</v>
      </c>
      <c r="J38" s="106">
        <f t="shared" si="2"/>
        <v>42098718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42098718</v>
      </c>
      <c r="X38" s="106">
        <f>IF(F22=F36,0,X22-X36)</f>
        <v>1444538</v>
      </c>
      <c r="Y38" s="106">
        <f t="shared" si="2"/>
        <v>40654180</v>
      </c>
      <c r="Z38" s="201">
        <f>+IF(X38&lt;&gt;0,+(Y38/X38)*100,0)</f>
        <v>2814.337871347102</v>
      </c>
      <c r="AA38" s="199">
        <f>+AA22-AA36</f>
        <v>5778155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55271000</v>
      </c>
      <c r="F39" s="60">
        <v>55271000</v>
      </c>
      <c r="G39" s="60">
        <v>0</v>
      </c>
      <c r="H39" s="60">
        <v>400000</v>
      </c>
      <c r="I39" s="60">
        <v>0</v>
      </c>
      <c r="J39" s="60">
        <v>400000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400000</v>
      </c>
      <c r="X39" s="60">
        <v>13817750</v>
      </c>
      <c r="Y39" s="60">
        <v>-13417750</v>
      </c>
      <c r="Z39" s="140">
        <v>-97.11</v>
      </c>
      <c r="AA39" s="155">
        <v>55271000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61049155</v>
      </c>
      <c r="F42" s="88">
        <f t="shared" si="3"/>
        <v>61049155</v>
      </c>
      <c r="G42" s="88">
        <f t="shared" si="3"/>
        <v>36880639</v>
      </c>
      <c r="H42" s="88">
        <f t="shared" si="3"/>
        <v>4927997</v>
      </c>
      <c r="I42" s="88">
        <f t="shared" si="3"/>
        <v>690082</v>
      </c>
      <c r="J42" s="88">
        <f t="shared" si="3"/>
        <v>42498718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42498718</v>
      </c>
      <c r="X42" s="88">
        <f t="shared" si="3"/>
        <v>15262288</v>
      </c>
      <c r="Y42" s="88">
        <f t="shared" si="3"/>
        <v>27236430</v>
      </c>
      <c r="Z42" s="208">
        <f>+IF(X42&lt;&gt;0,+(Y42/X42)*100,0)</f>
        <v>178.4557466088964</v>
      </c>
      <c r="AA42" s="206">
        <f>SUM(AA38:AA41)</f>
        <v>61049155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61049155</v>
      </c>
      <c r="F44" s="77">
        <f t="shared" si="4"/>
        <v>61049155</v>
      </c>
      <c r="G44" s="77">
        <f t="shared" si="4"/>
        <v>36880639</v>
      </c>
      <c r="H44" s="77">
        <f t="shared" si="4"/>
        <v>4927997</v>
      </c>
      <c r="I44" s="77">
        <f t="shared" si="4"/>
        <v>690082</v>
      </c>
      <c r="J44" s="77">
        <f t="shared" si="4"/>
        <v>42498718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42498718</v>
      </c>
      <c r="X44" s="77">
        <f t="shared" si="4"/>
        <v>15262288</v>
      </c>
      <c r="Y44" s="77">
        <f t="shared" si="4"/>
        <v>27236430</v>
      </c>
      <c r="Z44" s="212">
        <f>+IF(X44&lt;&gt;0,+(Y44/X44)*100,0)</f>
        <v>178.4557466088964</v>
      </c>
      <c r="AA44" s="210">
        <f>+AA42-AA43</f>
        <v>61049155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61049155</v>
      </c>
      <c r="F46" s="88">
        <f t="shared" si="5"/>
        <v>61049155</v>
      </c>
      <c r="G46" s="88">
        <f t="shared" si="5"/>
        <v>36880639</v>
      </c>
      <c r="H46" s="88">
        <f t="shared" si="5"/>
        <v>4927997</v>
      </c>
      <c r="I46" s="88">
        <f t="shared" si="5"/>
        <v>690082</v>
      </c>
      <c r="J46" s="88">
        <f t="shared" si="5"/>
        <v>42498718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42498718</v>
      </c>
      <c r="X46" s="88">
        <f t="shared" si="5"/>
        <v>15262288</v>
      </c>
      <c r="Y46" s="88">
        <f t="shared" si="5"/>
        <v>27236430</v>
      </c>
      <c r="Z46" s="208">
        <f>+IF(X46&lt;&gt;0,+(Y46/X46)*100,0)</f>
        <v>178.4557466088964</v>
      </c>
      <c r="AA46" s="206">
        <f>SUM(AA44:AA45)</f>
        <v>61049155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61049155</v>
      </c>
      <c r="F48" s="219">
        <f t="shared" si="6"/>
        <v>61049155</v>
      </c>
      <c r="G48" s="219">
        <f t="shared" si="6"/>
        <v>36880639</v>
      </c>
      <c r="H48" s="220">
        <f t="shared" si="6"/>
        <v>4927997</v>
      </c>
      <c r="I48" s="220">
        <f t="shared" si="6"/>
        <v>690082</v>
      </c>
      <c r="J48" s="220">
        <f t="shared" si="6"/>
        <v>42498718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42498718</v>
      </c>
      <c r="X48" s="220">
        <f t="shared" si="6"/>
        <v>15262288</v>
      </c>
      <c r="Y48" s="220">
        <f t="shared" si="6"/>
        <v>27236430</v>
      </c>
      <c r="Z48" s="221">
        <f>+IF(X48&lt;&gt;0,+(Y48/X48)*100,0)</f>
        <v>178.4557466088964</v>
      </c>
      <c r="AA48" s="222">
        <f>SUM(AA46:AA47)</f>
        <v>61049155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3195050</v>
      </c>
      <c r="F5" s="100">
        <f t="shared" si="0"/>
        <v>3195050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798763</v>
      </c>
      <c r="Y5" s="100">
        <f t="shared" si="0"/>
        <v>-798763</v>
      </c>
      <c r="Z5" s="137">
        <f>+IF(X5&lt;&gt;0,+(Y5/X5)*100,0)</f>
        <v>-100</v>
      </c>
      <c r="AA5" s="153">
        <f>SUM(AA6:AA8)</f>
        <v>3195050</v>
      </c>
    </row>
    <row r="6" spans="1:27" ht="13.5">
      <c r="A6" s="138" t="s">
        <v>75</v>
      </c>
      <c r="B6" s="136"/>
      <c r="C6" s="155"/>
      <c r="D6" s="155"/>
      <c r="E6" s="156">
        <v>2016050</v>
      </c>
      <c r="F6" s="60">
        <v>2016050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504013</v>
      </c>
      <c r="Y6" s="60">
        <v>-504013</v>
      </c>
      <c r="Z6" s="140">
        <v>-100</v>
      </c>
      <c r="AA6" s="62">
        <v>2016050</v>
      </c>
    </row>
    <row r="7" spans="1:27" ht="13.5">
      <c r="A7" s="138" t="s">
        <v>76</v>
      </c>
      <c r="B7" s="136"/>
      <c r="C7" s="157"/>
      <c r="D7" s="157"/>
      <c r="E7" s="158">
        <v>1179000</v>
      </c>
      <c r="F7" s="159">
        <v>1179000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294750</v>
      </c>
      <c r="Y7" s="159">
        <v>-294750</v>
      </c>
      <c r="Z7" s="141">
        <v>-100</v>
      </c>
      <c r="AA7" s="225">
        <v>1179000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16463735</v>
      </c>
      <c r="F9" s="100">
        <f t="shared" si="1"/>
        <v>16463735</v>
      </c>
      <c r="G9" s="100">
        <f t="shared" si="1"/>
        <v>0</v>
      </c>
      <c r="H9" s="100">
        <f t="shared" si="1"/>
        <v>848700</v>
      </c>
      <c r="I9" s="100">
        <f t="shared" si="1"/>
        <v>0</v>
      </c>
      <c r="J9" s="100">
        <f t="shared" si="1"/>
        <v>848700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848700</v>
      </c>
      <c r="X9" s="100">
        <f t="shared" si="1"/>
        <v>4115934</v>
      </c>
      <c r="Y9" s="100">
        <f t="shared" si="1"/>
        <v>-3267234</v>
      </c>
      <c r="Z9" s="137">
        <f>+IF(X9&lt;&gt;0,+(Y9/X9)*100,0)</f>
        <v>-79.38013583308187</v>
      </c>
      <c r="AA9" s="102">
        <f>SUM(AA10:AA14)</f>
        <v>16463735</v>
      </c>
    </row>
    <row r="10" spans="1:27" ht="13.5">
      <c r="A10" s="138" t="s">
        <v>79</v>
      </c>
      <c r="B10" s="136"/>
      <c r="C10" s="155"/>
      <c r="D10" s="155"/>
      <c r="E10" s="156">
        <v>5425735</v>
      </c>
      <c r="F10" s="60">
        <v>5425735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1356434</v>
      </c>
      <c r="Y10" s="60">
        <v>-1356434</v>
      </c>
      <c r="Z10" s="140">
        <v>-100</v>
      </c>
      <c r="AA10" s="62">
        <v>5425735</v>
      </c>
    </row>
    <row r="11" spans="1:27" ht="13.5">
      <c r="A11" s="138" t="s">
        <v>80</v>
      </c>
      <c r="B11" s="136"/>
      <c r="C11" s="155"/>
      <c r="D11" s="155"/>
      <c r="E11" s="156">
        <v>11038000</v>
      </c>
      <c r="F11" s="60">
        <v>11038000</v>
      </c>
      <c r="G11" s="60"/>
      <c r="H11" s="60">
        <v>848700</v>
      </c>
      <c r="I11" s="60"/>
      <c r="J11" s="60">
        <v>848700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848700</v>
      </c>
      <c r="X11" s="60">
        <v>2759500</v>
      </c>
      <c r="Y11" s="60">
        <v>-1910800</v>
      </c>
      <c r="Z11" s="140">
        <v>-69.24</v>
      </c>
      <c r="AA11" s="62">
        <v>11038000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11917158</v>
      </c>
      <c r="F15" s="100">
        <f t="shared" si="2"/>
        <v>11917158</v>
      </c>
      <c r="G15" s="100">
        <f t="shared" si="2"/>
        <v>190728</v>
      </c>
      <c r="H15" s="100">
        <f t="shared" si="2"/>
        <v>236892</v>
      </c>
      <c r="I15" s="100">
        <f t="shared" si="2"/>
        <v>331689</v>
      </c>
      <c r="J15" s="100">
        <f t="shared" si="2"/>
        <v>759309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759309</v>
      </c>
      <c r="X15" s="100">
        <f t="shared" si="2"/>
        <v>2979290</v>
      </c>
      <c r="Y15" s="100">
        <f t="shared" si="2"/>
        <v>-2219981</v>
      </c>
      <c r="Z15" s="137">
        <f>+IF(X15&lt;&gt;0,+(Y15/X15)*100,0)</f>
        <v>-74.51375998979623</v>
      </c>
      <c r="AA15" s="102">
        <f>SUM(AA16:AA18)</f>
        <v>11917158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11917158</v>
      </c>
      <c r="F17" s="60">
        <v>11917158</v>
      </c>
      <c r="G17" s="60">
        <v>190728</v>
      </c>
      <c r="H17" s="60">
        <v>236892</v>
      </c>
      <c r="I17" s="60">
        <v>331689</v>
      </c>
      <c r="J17" s="60">
        <v>759309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759309</v>
      </c>
      <c r="X17" s="60">
        <v>2979290</v>
      </c>
      <c r="Y17" s="60">
        <v>-2219981</v>
      </c>
      <c r="Z17" s="140">
        <v>-74.51</v>
      </c>
      <c r="AA17" s="62">
        <v>11917158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29470109</v>
      </c>
      <c r="F19" s="100">
        <f t="shared" si="3"/>
        <v>29470109</v>
      </c>
      <c r="G19" s="100">
        <f t="shared" si="3"/>
        <v>625202</v>
      </c>
      <c r="H19" s="100">
        <f t="shared" si="3"/>
        <v>635851</v>
      </c>
      <c r="I19" s="100">
        <f t="shared" si="3"/>
        <v>142639</v>
      </c>
      <c r="J19" s="100">
        <f t="shared" si="3"/>
        <v>1403692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1403692</v>
      </c>
      <c r="X19" s="100">
        <f t="shared" si="3"/>
        <v>7367528</v>
      </c>
      <c r="Y19" s="100">
        <f t="shared" si="3"/>
        <v>-5963836</v>
      </c>
      <c r="Z19" s="137">
        <f>+IF(X19&lt;&gt;0,+(Y19/X19)*100,0)</f>
        <v>-80.9475851330324</v>
      </c>
      <c r="AA19" s="102">
        <f>SUM(AA20:AA23)</f>
        <v>29470109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24772946</v>
      </c>
      <c r="F21" s="60">
        <v>24772946</v>
      </c>
      <c r="G21" s="60">
        <v>283213</v>
      </c>
      <c r="H21" s="60"/>
      <c r="I21" s="60">
        <v>142639</v>
      </c>
      <c r="J21" s="60">
        <v>425852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425852</v>
      </c>
      <c r="X21" s="60">
        <v>6193237</v>
      </c>
      <c r="Y21" s="60">
        <v>-5767385</v>
      </c>
      <c r="Z21" s="140">
        <v>-93.12</v>
      </c>
      <c r="AA21" s="62">
        <v>24772946</v>
      </c>
    </row>
    <row r="22" spans="1:27" ht="13.5">
      <c r="A22" s="138" t="s">
        <v>91</v>
      </c>
      <c r="B22" s="136"/>
      <c r="C22" s="157"/>
      <c r="D22" s="157"/>
      <c r="E22" s="158">
        <v>1388223</v>
      </c>
      <c r="F22" s="159">
        <v>1388223</v>
      </c>
      <c r="G22" s="159">
        <v>341989</v>
      </c>
      <c r="H22" s="159">
        <v>635851</v>
      </c>
      <c r="I22" s="159"/>
      <c r="J22" s="159">
        <v>977840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977840</v>
      </c>
      <c r="X22" s="159">
        <v>347056</v>
      </c>
      <c r="Y22" s="159">
        <v>630784</v>
      </c>
      <c r="Z22" s="141">
        <v>181.75</v>
      </c>
      <c r="AA22" s="225">
        <v>1388223</v>
      </c>
    </row>
    <row r="23" spans="1:27" ht="13.5">
      <c r="A23" s="138" t="s">
        <v>92</v>
      </c>
      <c r="B23" s="136"/>
      <c r="C23" s="155"/>
      <c r="D23" s="155"/>
      <c r="E23" s="156">
        <v>3308940</v>
      </c>
      <c r="F23" s="60">
        <v>3308940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827235</v>
      </c>
      <c r="Y23" s="60">
        <v>-827235</v>
      </c>
      <c r="Z23" s="140">
        <v>-100</v>
      </c>
      <c r="AA23" s="62">
        <v>3308940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61046052</v>
      </c>
      <c r="F25" s="219">
        <f t="shared" si="4"/>
        <v>61046052</v>
      </c>
      <c r="G25" s="219">
        <f t="shared" si="4"/>
        <v>815930</v>
      </c>
      <c r="H25" s="219">
        <f t="shared" si="4"/>
        <v>1721443</v>
      </c>
      <c r="I25" s="219">
        <f t="shared" si="4"/>
        <v>474328</v>
      </c>
      <c r="J25" s="219">
        <f t="shared" si="4"/>
        <v>3011701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3011701</v>
      </c>
      <c r="X25" s="219">
        <f t="shared" si="4"/>
        <v>15261515</v>
      </c>
      <c r="Y25" s="219">
        <f t="shared" si="4"/>
        <v>-12249814</v>
      </c>
      <c r="Z25" s="231">
        <f>+IF(X25&lt;&gt;0,+(Y25/X25)*100,0)</f>
        <v>-80.2660417396307</v>
      </c>
      <c r="AA25" s="232">
        <f>+AA5+AA9+AA15+AA19+AA24</f>
        <v>61046052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34921317</v>
      </c>
      <c r="F28" s="60">
        <v>34921317</v>
      </c>
      <c r="G28" s="60">
        <v>815930</v>
      </c>
      <c r="H28" s="60">
        <v>1721443</v>
      </c>
      <c r="I28" s="60">
        <v>474328</v>
      </c>
      <c r="J28" s="60">
        <v>3011701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3011701</v>
      </c>
      <c r="X28" s="60">
        <v>8730329</v>
      </c>
      <c r="Y28" s="60">
        <v>-5718628</v>
      </c>
      <c r="Z28" s="140">
        <v>-65.5</v>
      </c>
      <c r="AA28" s="155">
        <v>34921317</v>
      </c>
    </row>
    <row r="29" spans="1:27" ht="13.5">
      <c r="A29" s="234" t="s">
        <v>134</v>
      </c>
      <c r="B29" s="136"/>
      <c r="C29" s="155"/>
      <c r="D29" s="155"/>
      <c r="E29" s="156">
        <v>17000000</v>
      </c>
      <c r="F29" s="60">
        <v>17000000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4250000</v>
      </c>
      <c r="Y29" s="60">
        <v>-4250000</v>
      </c>
      <c r="Z29" s="140">
        <v>-100</v>
      </c>
      <c r="AA29" s="62">
        <v>17000000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3350000</v>
      </c>
      <c r="F31" s="60">
        <v>3350000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837500</v>
      </c>
      <c r="Y31" s="60">
        <v>-837500</v>
      </c>
      <c r="Z31" s="140">
        <v>-100</v>
      </c>
      <c r="AA31" s="62">
        <v>3350000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55271317</v>
      </c>
      <c r="F32" s="77">
        <f t="shared" si="5"/>
        <v>55271317</v>
      </c>
      <c r="G32" s="77">
        <f t="shared" si="5"/>
        <v>815930</v>
      </c>
      <c r="H32" s="77">
        <f t="shared" si="5"/>
        <v>1721443</v>
      </c>
      <c r="I32" s="77">
        <f t="shared" si="5"/>
        <v>474328</v>
      </c>
      <c r="J32" s="77">
        <f t="shared" si="5"/>
        <v>3011701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3011701</v>
      </c>
      <c r="X32" s="77">
        <f t="shared" si="5"/>
        <v>13817829</v>
      </c>
      <c r="Y32" s="77">
        <f t="shared" si="5"/>
        <v>-10806128</v>
      </c>
      <c r="Z32" s="212">
        <f>+IF(X32&lt;&gt;0,+(Y32/X32)*100,0)</f>
        <v>-78.20423888586261</v>
      </c>
      <c r="AA32" s="79">
        <f>SUM(AA28:AA31)</f>
        <v>55271317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5774735</v>
      </c>
      <c r="F35" s="60">
        <v>5774735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1443684</v>
      </c>
      <c r="Y35" s="60">
        <v>-1443684</v>
      </c>
      <c r="Z35" s="140">
        <v>-100</v>
      </c>
      <c r="AA35" s="62">
        <v>5774735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61046052</v>
      </c>
      <c r="F36" s="220">
        <f t="shared" si="6"/>
        <v>61046052</v>
      </c>
      <c r="G36" s="220">
        <f t="shared" si="6"/>
        <v>815930</v>
      </c>
      <c r="H36" s="220">
        <f t="shared" si="6"/>
        <v>1721443</v>
      </c>
      <c r="I36" s="220">
        <f t="shared" si="6"/>
        <v>474328</v>
      </c>
      <c r="J36" s="220">
        <f t="shared" si="6"/>
        <v>3011701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3011701</v>
      </c>
      <c r="X36" s="220">
        <f t="shared" si="6"/>
        <v>15261513</v>
      </c>
      <c r="Y36" s="220">
        <f t="shared" si="6"/>
        <v>-12249812</v>
      </c>
      <c r="Z36" s="221">
        <f>+IF(X36&lt;&gt;0,+(Y36/X36)*100,0)</f>
        <v>-80.26603915352298</v>
      </c>
      <c r="AA36" s="239">
        <f>SUM(AA32:AA35)</f>
        <v>61046052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4000</v>
      </c>
      <c r="F6" s="60">
        <v>4000</v>
      </c>
      <c r="G6" s="60">
        <v>121920230</v>
      </c>
      <c r="H6" s="60">
        <v>108921178</v>
      </c>
      <c r="I6" s="60">
        <v>45440474</v>
      </c>
      <c r="J6" s="60">
        <v>45440474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45440474</v>
      </c>
      <c r="X6" s="60">
        <v>1000</v>
      </c>
      <c r="Y6" s="60">
        <v>45439474</v>
      </c>
      <c r="Z6" s="140">
        <v>4543947.4</v>
      </c>
      <c r="AA6" s="62">
        <v>4000</v>
      </c>
    </row>
    <row r="7" spans="1:27" ht="13.5">
      <c r="A7" s="249" t="s">
        <v>144</v>
      </c>
      <c r="B7" s="182"/>
      <c r="C7" s="155"/>
      <c r="D7" s="155"/>
      <c r="E7" s="59">
        <v>2850000</v>
      </c>
      <c r="F7" s="60">
        <v>2850000</v>
      </c>
      <c r="G7" s="60">
        <v>5678685</v>
      </c>
      <c r="H7" s="60">
        <v>5678685</v>
      </c>
      <c r="I7" s="60">
        <v>2731854</v>
      </c>
      <c r="J7" s="60">
        <v>2731854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2731854</v>
      </c>
      <c r="X7" s="60">
        <v>712500</v>
      </c>
      <c r="Y7" s="60">
        <v>2019354</v>
      </c>
      <c r="Z7" s="140">
        <v>283.42</v>
      </c>
      <c r="AA7" s="62">
        <v>2850000</v>
      </c>
    </row>
    <row r="8" spans="1:27" ht="13.5">
      <c r="A8" s="249" t="s">
        <v>145</v>
      </c>
      <c r="B8" s="182"/>
      <c r="C8" s="155"/>
      <c r="D8" s="155"/>
      <c r="E8" s="59">
        <v>4473000</v>
      </c>
      <c r="F8" s="60">
        <v>4473000</v>
      </c>
      <c r="G8" s="60">
        <v>84917887</v>
      </c>
      <c r="H8" s="60">
        <v>92357696</v>
      </c>
      <c r="I8" s="60">
        <v>67686890</v>
      </c>
      <c r="J8" s="60">
        <v>67686890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67686890</v>
      </c>
      <c r="X8" s="60">
        <v>1118250</v>
      </c>
      <c r="Y8" s="60">
        <v>66568640</v>
      </c>
      <c r="Z8" s="140">
        <v>5952.93</v>
      </c>
      <c r="AA8" s="62">
        <v>4473000</v>
      </c>
    </row>
    <row r="9" spans="1:27" ht="13.5">
      <c r="A9" s="249" t="s">
        <v>146</v>
      </c>
      <c r="B9" s="182"/>
      <c r="C9" s="155"/>
      <c r="D9" s="155"/>
      <c r="E9" s="59"/>
      <c r="F9" s="60"/>
      <c r="G9" s="60">
        <v>832774</v>
      </c>
      <c r="H9" s="60">
        <v>783042</v>
      </c>
      <c r="I9" s="60">
        <v>4775963</v>
      </c>
      <c r="J9" s="60">
        <v>4775963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4775963</v>
      </c>
      <c r="X9" s="60"/>
      <c r="Y9" s="60">
        <v>4775963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>
        <v>-125625</v>
      </c>
      <c r="H11" s="60">
        <v>-125625</v>
      </c>
      <c r="I11" s="60">
        <v>140533</v>
      </c>
      <c r="J11" s="60">
        <v>140533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140533</v>
      </c>
      <c r="X11" s="60"/>
      <c r="Y11" s="60">
        <v>140533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7327000</v>
      </c>
      <c r="F12" s="73">
        <f t="shared" si="0"/>
        <v>7327000</v>
      </c>
      <c r="G12" s="73">
        <f t="shared" si="0"/>
        <v>213223951</v>
      </c>
      <c r="H12" s="73">
        <f t="shared" si="0"/>
        <v>207614976</v>
      </c>
      <c r="I12" s="73">
        <f t="shared" si="0"/>
        <v>120775714</v>
      </c>
      <c r="J12" s="73">
        <f t="shared" si="0"/>
        <v>120775714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120775714</v>
      </c>
      <c r="X12" s="73">
        <f t="shared" si="0"/>
        <v>1831750</v>
      </c>
      <c r="Y12" s="73">
        <f t="shared" si="0"/>
        <v>118943964</v>
      </c>
      <c r="Z12" s="170">
        <f>+IF(X12&lt;&gt;0,+(Y12/X12)*100,0)</f>
        <v>6493.460570492698</v>
      </c>
      <c r="AA12" s="74">
        <f>SUM(AA6:AA11)</f>
        <v>7327000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3459</v>
      </c>
      <c r="H16" s="159">
        <v>851</v>
      </c>
      <c r="I16" s="159">
        <v>851</v>
      </c>
      <c r="J16" s="60">
        <v>851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851</v>
      </c>
      <c r="X16" s="60"/>
      <c r="Y16" s="159">
        <v>851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79086</v>
      </c>
      <c r="H18" s="60">
        <v>88234</v>
      </c>
      <c r="I18" s="60">
        <v>88234</v>
      </c>
      <c r="J18" s="60">
        <v>88234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88234</v>
      </c>
      <c r="X18" s="60"/>
      <c r="Y18" s="60">
        <v>88234</v>
      </c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192283000</v>
      </c>
      <c r="F19" s="60">
        <v>192283000</v>
      </c>
      <c r="G19" s="60">
        <v>537710016</v>
      </c>
      <c r="H19" s="60">
        <v>538659531</v>
      </c>
      <c r="I19" s="60">
        <v>519062922</v>
      </c>
      <c r="J19" s="60">
        <v>519062922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519062922</v>
      </c>
      <c r="X19" s="60">
        <v>48070750</v>
      </c>
      <c r="Y19" s="60">
        <v>470992172</v>
      </c>
      <c r="Z19" s="140">
        <v>979.79</v>
      </c>
      <c r="AA19" s="62">
        <v>192283000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45250035</v>
      </c>
      <c r="H23" s="159">
        <v>47551754</v>
      </c>
      <c r="I23" s="159">
        <v>55673780</v>
      </c>
      <c r="J23" s="60">
        <v>55673780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55673780</v>
      </c>
      <c r="X23" s="60"/>
      <c r="Y23" s="159">
        <v>55673780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192283000</v>
      </c>
      <c r="F24" s="77">
        <f t="shared" si="1"/>
        <v>192283000</v>
      </c>
      <c r="G24" s="77">
        <f t="shared" si="1"/>
        <v>583042596</v>
      </c>
      <c r="H24" s="77">
        <f t="shared" si="1"/>
        <v>586300370</v>
      </c>
      <c r="I24" s="77">
        <f t="shared" si="1"/>
        <v>574825787</v>
      </c>
      <c r="J24" s="77">
        <f t="shared" si="1"/>
        <v>574825787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574825787</v>
      </c>
      <c r="X24" s="77">
        <f t="shared" si="1"/>
        <v>48070750</v>
      </c>
      <c r="Y24" s="77">
        <f t="shared" si="1"/>
        <v>526755037</v>
      </c>
      <c r="Z24" s="212">
        <f>+IF(X24&lt;&gt;0,+(Y24/X24)*100,0)</f>
        <v>1095.7911765470687</v>
      </c>
      <c r="AA24" s="79">
        <f>SUM(AA15:AA23)</f>
        <v>192283000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199610000</v>
      </c>
      <c r="F25" s="73">
        <f t="shared" si="2"/>
        <v>199610000</v>
      </c>
      <c r="G25" s="73">
        <f t="shared" si="2"/>
        <v>796266547</v>
      </c>
      <c r="H25" s="73">
        <f t="shared" si="2"/>
        <v>793915346</v>
      </c>
      <c r="I25" s="73">
        <f t="shared" si="2"/>
        <v>695601501</v>
      </c>
      <c r="J25" s="73">
        <f t="shared" si="2"/>
        <v>695601501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695601501</v>
      </c>
      <c r="X25" s="73">
        <f t="shared" si="2"/>
        <v>49902500</v>
      </c>
      <c r="Y25" s="73">
        <f t="shared" si="2"/>
        <v>645699001</v>
      </c>
      <c r="Z25" s="170">
        <f>+IF(X25&lt;&gt;0,+(Y25/X25)*100,0)</f>
        <v>1293.921148239066</v>
      </c>
      <c r="AA25" s="74">
        <f>+AA12+AA24</f>
        <v>199610000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62384000</v>
      </c>
      <c r="F32" s="60">
        <v>62384000</v>
      </c>
      <c r="G32" s="60">
        <v>139713495</v>
      </c>
      <c r="H32" s="60">
        <v>156426512</v>
      </c>
      <c r="I32" s="60">
        <v>33769636</v>
      </c>
      <c r="J32" s="60">
        <v>33769636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33769636</v>
      </c>
      <c r="X32" s="60">
        <v>15596000</v>
      </c>
      <c r="Y32" s="60">
        <v>18173636</v>
      </c>
      <c r="Z32" s="140">
        <v>116.53</v>
      </c>
      <c r="AA32" s="62">
        <v>62384000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19364179</v>
      </c>
      <c r="H33" s="60">
        <v>19364179</v>
      </c>
      <c r="I33" s="60">
        <v>20670382</v>
      </c>
      <c r="J33" s="60">
        <v>20670382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20670382</v>
      </c>
      <c r="X33" s="60"/>
      <c r="Y33" s="60">
        <v>20670382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62384000</v>
      </c>
      <c r="F34" s="73">
        <f t="shared" si="3"/>
        <v>62384000</v>
      </c>
      <c r="G34" s="73">
        <f t="shared" si="3"/>
        <v>159077674</v>
      </c>
      <c r="H34" s="73">
        <f t="shared" si="3"/>
        <v>175790691</v>
      </c>
      <c r="I34" s="73">
        <f t="shared" si="3"/>
        <v>54440018</v>
      </c>
      <c r="J34" s="73">
        <f t="shared" si="3"/>
        <v>54440018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54440018</v>
      </c>
      <c r="X34" s="73">
        <f t="shared" si="3"/>
        <v>15596000</v>
      </c>
      <c r="Y34" s="73">
        <f t="shared" si="3"/>
        <v>38844018</v>
      </c>
      <c r="Z34" s="170">
        <f>+IF(X34&lt;&gt;0,+(Y34/X34)*100,0)</f>
        <v>249.06397794306235</v>
      </c>
      <c r="AA34" s="74">
        <f>SUM(AA29:AA33)</f>
        <v>62384000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8584000</v>
      </c>
      <c r="F37" s="60">
        <v>8584000</v>
      </c>
      <c r="G37" s="60">
        <v>15790242</v>
      </c>
      <c r="H37" s="60">
        <v>16663966</v>
      </c>
      <c r="I37" s="60">
        <v>15725290</v>
      </c>
      <c r="J37" s="60">
        <v>15725290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15725290</v>
      </c>
      <c r="X37" s="60">
        <v>2146000</v>
      </c>
      <c r="Y37" s="60">
        <v>13579290</v>
      </c>
      <c r="Z37" s="140">
        <v>632.77</v>
      </c>
      <c r="AA37" s="62">
        <v>8584000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8584000</v>
      </c>
      <c r="F39" s="77">
        <f t="shared" si="4"/>
        <v>8584000</v>
      </c>
      <c r="G39" s="77">
        <f t="shared" si="4"/>
        <v>15790242</v>
      </c>
      <c r="H39" s="77">
        <f t="shared" si="4"/>
        <v>16663966</v>
      </c>
      <c r="I39" s="77">
        <f t="shared" si="4"/>
        <v>15725290</v>
      </c>
      <c r="J39" s="77">
        <f t="shared" si="4"/>
        <v>15725290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15725290</v>
      </c>
      <c r="X39" s="77">
        <f t="shared" si="4"/>
        <v>2146000</v>
      </c>
      <c r="Y39" s="77">
        <f t="shared" si="4"/>
        <v>13579290</v>
      </c>
      <c r="Z39" s="212">
        <f>+IF(X39&lt;&gt;0,+(Y39/X39)*100,0)</f>
        <v>632.7721342031687</v>
      </c>
      <c r="AA39" s="79">
        <f>SUM(AA37:AA38)</f>
        <v>8584000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70968000</v>
      </c>
      <c r="F40" s="73">
        <f t="shared" si="5"/>
        <v>70968000</v>
      </c>
      <c r="G40" s="73">
        <f t="shared" si="5"/>
        <v>174867916</v>
      </c>
      <c r="H40" s="73">
        <f t="shared" si="5"/>
        <v>192454657</v>
      </c>
      <c r="I40" s="73">
        <f t="shared" si="5"/>
        <v>70165308</v>
      </c>
      <c r="J40" s="73">
        <f t="shared" si="5"/>
        <v>70165308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70165308</v>
      </c>
      <c r="X40" s="73">
        <f t="shared" si="5"/>
        <v>17742000</v>
      </c>
      <c r="Y40" s="73">
        <f t="shared" si="5"/>
        <v>52423308</v>
      </c>
      <c r="Z40" s="170">
        <f>+IF(X40&lt;&gt;0,+(Y40/X40)*100,0)</f>
        <v>295.4757524518093</v>
      </c>
      <c r="AA40" s="74">
        <f>+AA34+AA39</f>
        <v>70968000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128642000</v>
      </c>
      <c r="F42" s="259">
        <f t="shared" si="6"/>
        <v>128642000</v>
      </c>
      <c r="G42" s="259">
        <f t="shared" si="6"/>
        <v>621398631</v>
      </c>
      <c r="H42" s="259">
        <f t="shared" si="6"/>
        <v>601460689</v>
      </c>
      <c r="I42" s="259">
        <f t="shared" si="6"/>
        <v>625436193</v>
      </c>
      <c r="J42" s="259">
        <f t="shared" si="6"/>
        <v>625436193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625436193</v>
      </c>
      <c r="X42" s="259">
        <f t="shared" si="6"/>
        <v>32160500</v>
      </c>
      <c r="Y42" s="259">
        <f t="shared" si="6"/>
        <v>593275693</v>
      </c>
      <c r="Z42" s="260">
        <f>+IF(X42&lt;&gt;0,+(Y42/X42)*100,0)</f>
        <v>1844.7340464234078</v>
      </c>
      <c r="AA42" s="261">
        <f>+AA25-AA40</f>
        <v>128642000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128642000</v>
      </c>
      <c r="F45" s="60">
        <v>128642000</v>
      </c>
      <c r="G45" s="60">
        <v>-306567706</v>
      </c>
      <c r="H45" s="60">
        <v>-326505650</v>
      </c>
      <c r="I45" s="60">
        <v>-299436862</v>
      </c>
      <c r="J45" s="60">
        <v>-299436862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-299436862</v>
      </c>
      <c r="X45" s="60">
        <v>32160500</v>
      </c>
      <c r="Y45" s="60">
        <v>-331597362</v>
      </c>
      <c r="Z45" s="139">
        <v>-1031.07</v>
      </c>
      <c r="AA45" s="62">
        <v>128642000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927966338</v>
      </c>
      <c r="H46" s="60">
        <v>927966338</v>
      </c>
      <c r="I46" s="60">
        <v>924873054</v>
      </c>
      <c r="J46" s="60">
        <v>924873054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924873054</v>
      </c>
      <c r="X46" s="60"/>
      <c r="Y46" s="60">
        <v>924873054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128642000</v>
      </c>
      <c r="F48" s="219">
        <f t="shared" si="7"/>
        <v>128642000</v>
      </c>
      <c r="G48" s="219">
        <f t="shared" si="7"/>
        <v>621398632</v>
      </c>
      <c r="H48" s="219">
        <f t="shared" si="7"/>
        <v>601460688</v>
      </c>
      <c r="I48" s="219">
        <f t="shared" si="7"/>
        <v>625436192</v>
      </c>
      <c r="J48" s="219">
        <f t="shared" si="7"/>
        <v>625436192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625436192</v>
      </c>
      <c r="X48" s="219">
        <f t="shared" si="7"/>
        <v>32160500</v>
      </c>
      <c r="Y48" s="219">
        <f t="shared" si="7"/>
        <v>593275692</v>
      </c>
      <c r="Z48" s="265">
        <f>+IF(X48&lt;&gt;0,+(Y48/X48)*100,0)</f>
        <v>1844.7340433140032</v>
      </c>
      <c r="AA48" s="232">
        <f>SUM(AA45:AA47)</f>
        <v>128642000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53589000</v>
      </c>
      <c r="F6" s="60">
        <v>53589000</v>
      </c>
      <c r="G6" s="60">
        <v>6316204</v>
      </c>
      <c r="H6" s="60">
        <v>3486797</v>
      </c>
      <c r="I6" s="60">
        <v>4564343</v>
      </c>
      <c r="J6" s="60">
        <v>14367344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14367344</v>
      </c>
      <c r="X6" s="60">
        <v>13397250</v>
      </c>
      <c r="Y6" s="60">
        <v>970094</v>
      </c>
      <c r="Z6" s="140">
        <v>7.24</v>
      </c>
      <c r="AA6" s="62">
        <v>53589000</v>
      </c>
    </row>
    <row r="7" spans="1:27" ht="13.5">
      <c r="A7" s="249" t="s">
        <v>178</v>
      </c>
      <c r="B7" s="182"/>
      <c r="C7" s="155"/>
      <c r="D7" s="155"/>
      <c r="E7" s="59">
        <v>86121000</v>
      </c>
      <c r="F7" s="60">
        <v>86121000</v>
      </c>
      <c r="G7" s="60">
        <v>36059000</v>
      </c>
      <c r="H7" s="60">
        <v>1290000</v>
      </c>
      <c r="I7" s="60"/>
      <c r="J7" s="60">
        <v>37349000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37349000</v>
      </c>
      <c r="X7" s="60">
        <v>39541000</v>
      </c>
      <c r="Y7" s="60">
        <v>-2192000</v>
      </c>
      <c r="Z7" s="140">
        <v>-5.54</v>
      </c>
      <c r="AA7" s="62">
        <v>86121000</v>
      </c>
    </row>
    <row r="8" spans="1:27" ht="13.5">
      <c r="A8" s="249" t="s">
        <v>179</v>
      </c>
      <c r="B8" s="182"/>
      <c r="C8" s="155"/>
      <c r="D8" s="155"/>
      <c r="E8" s="59">
        <v>52922000</v>
      </c>
      <c r="F8" s="60">
        <v>52922000</v>
      </c>
      <c r="G8" s="60">
        <v>10741000</v>
      </c>
      <c r="H8" s="60"/>
      <c r="I8" s="60"/>
      <c r="J8" s="60">
        <v>10741000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10741000</v>
      </c>
      <c r="X8" s="60">
        <v>11141877</v>
      </c>
      <c r="Y8" s="60">
        <v>-400877</v>
      </c>
      <c r="Z8" s="140">
        <v>-3.6</v>
      </c>
      <c r="AA8" s="62">
        <v>52922000</v>
      </c>
    </row>
    <row r="9" spans="1:27" ht="13.5">
      <c r="A9" s="249" t="s">
        <v>180</v>
      </c>
      <c r="B9" s="182"/>
      <c r="C9" s="155"/>
      <c r="D9" s="155"/>
      <c r="E9" s="59">
        <v>13200000</v>
      </c>
      <c r="F9" s="60">
        <v>13200000</v>
      </c>
      <c r="G9" s="60">
        <v>513335</v>
      </c>
      <c r="H9" s="60"/>
      <c r="I9" s="60"/>
      <c r="J9" s="60">
        <v>513335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513335</v>
      </c>
      <c r="X9" s="60">
        <v>3300000</v>
      </c>
      <c r="Y9" s="60">
        <v>-2786665</v>
      </c>
      <c r="Z9" s="140">
        <v>-84.44</v>
      </c>
      <c r="AA9" s="62">
        <v>13200000</v>
      </c>
    </row>
    <row r="10" spans="1:27" ht="13.5">
      <c r="A10" s="249" t="s">
        <v>181</v>
      </c>
      <c r="B10" s="182"/>
      <c r="C10" s="155"/>
      <c r="D10" s="155"/>
      <c r="E10" s="59">
        <v>10992</v>
      </c>
      <c r="F10" s="60">
        <v>10992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2748</v>
      </c>
      <c r="Y10" s="60">
        <v>-2748</v>
      </c>
      <c r="Z10" s="140">
        <v>-100</v>
      </c>
      <c r="AA10" s="62">
        <v>10992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-148513008</v>
      </c>
      <c r="F12" s="60">
        <v>-148513008</v>
      </c>
      <c r="G12" s="60">
        <v>-9066072</v>
      </c>
      <c r="H12" s="60">
        <v>-8007680</v>
      </c>
      <c r="I12" s="60">
        <v>-31156790</v>
      </c>
      <c r="J12" s="60">
        <v>-48230542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-48230542</v>
      </c>
      <c r="X12" s="60">
        <v>-37128252</v>
      </c>
      <c r="Y12" s="60">
        <v>-11102290</v>
      </c>
      <c r="Z12" s="140">
        <v>29.9</v>
      </c>
      <c r="AA12" s="62">
        <v>-148513008</v>
      </c>
    </row>
    <row r="13" spans="1:27" ht="13.5">
      <c r="A13" s="249" t="s">
        <v>40</v>
      </c>
      <c r="B13" s="182"/>
      <c r="C13" s="155"/>
      <c r="D13" s="155"/>
      <c r="E13" s="59">
        <v>-423996</v>
      </c>
      <c r="F13" s="60">
        <v>-423996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-105999</v>
      </c>
      <c r="Y13" s="60">
        <v>105999</v>
      </c>
      <c r="Z13" s="140">
        <v>-100</v>
      </c>
      <c r="AA13" s="62">
        <v>-423996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56905988</v>
      </c>
      <c r="F15" s="73">
        <f t="shared" si="0"/>
        <v>56905988</v>
      </c>
      <c r="G15" s="73">
        <f t="shared" si="0"/>
        <v>44563467</v>
      </c>
      <c r="H15" s="73">
        <f t="shared" si="0"/>
        <v>-3230883</v>
      </c>
      <c r="I15" s="73">
        <f t="shared" si="0"/>
        <v>-26592447</v>
      </c>
      <c r="J15" s="73">
        <f t="shared" si="0"/>
        <v>14740137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14740137</v>
      </c>
      <c r="X15" s="73">
        <f t="shared" si="0"/>
        <v>30148624</v>
      </c>
      <c r="Y15" s="73">
        <f t="shared" si="0"/>
        <v>-15408487</v>
      </c>
      <c r="Z15" s="170">
        <f>+IF(X15&lt;&gt;0,+(Y15/X15)*100,0)</f>
        <v>-51.10842537954634</v>
      </c>
      <c r="AA15" s="74">
        <f>SUM(AA6:AA14)</f>
        <v>56905988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-52920996</v>
      </c>
      <c r="F24" s="60">
        <v>-52920996</v>
      </c>
      <c r="G24" s="60">
        <v>-815931</v>
      </c>
      <c r="H24" s="60">
        <v>-1721443</v>
      </c>
      <c r="I24" s="60">
        <v>-474529</v>
      </c>
      <c r="J24" s="60">
        <v>-3011903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-3011903</v>
      </c>
      <c r="X24" s="60">
        <v>-13230249</v>
      </c>
      <c r="Y24" s="60">
        <v>10218346</v>
      </c>
      <c r="Z24" s="140">
        <v>-77.23</v>
      </c>
      <c r="AA24" s="62">
        <v>-52920996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-52920996</v>
      </c>
      <c r="F25" s="73">
        <f t="shared" si="1"/>
        <v>-52920996</v>
      </c>
      <c r="G25" s="73">
        <f t="shared" si="1"/>
        <v>-815931</v>
      </c>
      <c r="H25" s="73">
        <f t="shared" si="1"/>
        <v>-1721443</v>
      </c>
      <c r="I25" s="73">
        <f t="shared" si="1"/>
        <v>-474529</v>
      </c>
      <c r="J25" s="73">
        <f t="shared" si="1"/>
        <v>-3011903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-3011903</v>
      </c>
      <c r="X25" s="73">
        <f t="shared" si="1"/>
        <v>-13230249</v>
      </c>
      <c r="Y25" s="73">
        <f t="shared" si="1"/>
        <v>10218346</v>
      </c>
      <c r="Z25" s="170">
        <f>+IF(X25&lt;&gt;0,+(Y25/X25)*100,0)</f>
        <v>-77.23472173501798</v>
      </c>
      <c r="AA25" s="74">
        <f>SUM(AA19:AA24)</f>
        <v>-52920996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2561004</v>
      </c>
      <c r="F30" s="60">
        <v>2561004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640251</v>
      </c>
      <c r="Y30" s="60">
        <v>-640251</v>
      </c>
      <c r="Z30" s="140">
        <v>-100</v>
      </c>
      <c r="AA30" s="62">
        <v>2561004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-414000</v>
      </c>
      <c r="F33" s="60">
        <v>-414000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-103500</v>
      </c>
      <c r="Y33" s="60">
        <v>103500</v>
      </c>
      <c r="Z33" s="140">
        <v>-100</v>
      </c>
      <c r="AA33" s="62">
        <v>-414000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2147004</v>
      </c>
      <c r="F34" s="73">
        <f t="shared" si="2"/>
        <v>2147004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536751</v>
      </c>
      <c r="Y34" s="73">
        <f t="shared" si="2"/>
        <v>-536751</v>
      </c>
      <c r="Z34" s="170">
        <f>+IF(X34&lt;&gt;0,+(Y34/X34)*100,0)</f>
        <v>-100</v>
      </c>
      <c r="AA34" s="74">
        <f>SUM(AA29:AA33)</f>
        <v>2147004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6131996</v>
      </c>
      <c r="F36" s="100">
        <f t="shared" si="3"/>
        <v>6131996</v>
      </c>
      <c r="G36" s="100">
        <f t="shared" si="3"/>
        <v>43747536</v>
      </c>
      <c r="H36" s="100">
        <f t="shared" si="3"/>
        <v>-4952326</v>
      </c>
      <c r="I36" s="100">
        <f t="shared" si="3"/>
        <v>-27066976</v>
      </c>
      <c r="J36" s="100">
        <f t="shared" si="3"/>
        <v>11728234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11728234</v>
      </c>
      <c r="X36" s="100">
        <f t="shared" si="3"/>
        <v>17455126</v>
      </c>
      <c r="Y36" s="100">
        <f t="shared" si="3"/>
        <v>-5726892</v>
      </c>
      <c r="Z36" s="137">
        <f>+IF(X36&lt;&gt;0,+(Y36/X36)*100,0)</f>
        <v>-32.80922750142279</v>
      </c>
      <c r="AA36" s="102">
        <f>+AA15+AA25+AA34</f>
        <v>6131996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3534894</v>
      </c>
      <c r="H37" s="100">
        <v>47282430</v>
      </c>
      <c r="I37" s="100">
        <v>42330104</v>
      </c>
      <c r="J37" s="100">
        <v>3534894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3534894</v>
      </c>
      <c r="X37" s="100"/>
      <c r="Y37" s="100">
        <v>3534894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6131996</v>
      </c>
      <c r="F38" s="259">
        <v>6131996</v>
      </c>
      <c r="G38" s="259">
        <v>47282430</v>
      </c>
      <c r="H38" s="259">
        <v>42330104</v>
      </c>
      <c r="I38" s="259">
        <v>15263128</v>
      </c>
      <c r="J38" s="259">
        <v>15263128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15263128</v>
      </c>
      <c r="X38" s="259">
        <v>17455126</v>
      </c>
      <c r="Y38" s="259">
        <v>-2191998</v>
      </c>
      <c r="Z38" s="260">
        <v>-12.56</v>
      </c>
      <c r="AA38" s="261">
        <v>6131996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61046052</v>
      </c>
      <c r="F5" s="106">
        <f t="shared" si="0"/>
        <v>61046052</v>
      </c>
      <c r="G5" s="106">
        <f t="shared" si="0"/>
        <v>815930</v>
      </c>
      <c r="H5" s="106">
        <f t="shared" si="0"/>
        <v>1721443</v>
      </c>
      <c r="I5" s="106">
        <f t="shared" si="0"/>
        <v>474328</v>
      </c>
      <c r="J5" s="106">
        <f t="shared" si="0"/>
        <v>3011701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3011701</v>
      </c>
      <c r="X5" s="106">
        <f t="shared" si="0"/>
        <v>15261514</v>
      </c>
      <c r="Y5" s="106">
        <f t="shared" si="0"/>
        <v>-12249813</v>
      </c>
      <c r="Z5" s="201">
        <f>+IF(X5&lt;&gt;0,+(Y5/X5)*100,0)</f>
        <v>-80.26604044657692</v>
      </c>
      <c r="AA5" s="199">
        <f>SUM(AA11:AA18)</f>
        <v>61046052</v>
      </c>
    </row>
    <row r="6" spans="1:27" ht="13.5">
      <c r="A6" s="291" t="s">
        <v>204</v>
      </c>
      <c r="B6" s="142"/>
      <c r="C6" s="62"/>
      <c r="D6" s="156"/>
      <c r="E6" s="60">
        <v>10917158</v>
      </c>
      <c r="F6" s="60">
        <v>10917158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2729290</v>
      </c>
      <c r="Y6" s="60">
        <v>-2729290</v>
      </c>
      <c r="Z6" s="140">
        <v>-100</v>
      </c>
      <c r="AA6" s="155">
        <v>10917158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24722946</v>
      </c>
      <c r="F8" s="60">
        <v>24722946</v>
      </c>
      <c r="G8" s="60">
        <v>283213</v>
      </c>
      <c r="H8" s="60">
        <v>826702</v>
      </c>
      <c r="I8" s="60">
        <v>142639</v>
      </c>
      <c r="J8" s="60">
        <v>1252554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1252554</v>
      </c>
      <c r="X8" s="60">
        <v>6180737</v>
      </c>
      <c r="Y8" s="60">
        <v>-4928183</v>
      </c>
      <c r="Z8" s="140">
        <v>-79.73</v>
      </c>
      <c r="AA8" s="155">
        <v>24722946</v>
      </c>
    </row>
    <row r="9" spans="1:27" ht="13.5">
      <c r="A9" s="291" t="s">
        <v>207</v>
      </c>
      <c r="B9" s="142"/>
      <c r="C9" s="62"/>
      <c r="D9" s="156"/>
      <c r="E9" s="60">
        <v>1388223</v>
      </c>
      <c r="F9" s="60">
        <v>1388223</v>
      </c>
      <c r="G9" s="60">
        <v>341989</v>
      </c>
      <c r="H9" s="60"/>
      <c r="I9" s="60"/>
      <c r="J9" s="60">
        <v>341989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341989</v>
      </c>
      <c r="X9" s="60">
        <v>347056</v>
      </c>
      <c r="Y9" s="60">
        <v>-5067</v>
      </c>
      <c r="Z9" s="140">
        <v>-1.46</v>
      </c>
      <c r="AA9" s="155">
        <v>1388223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190728</v>
      </c>
      <c r="H10" s="60">
        <v>46041</v>
      </c>
      <c r="I10" s="60">
        <v>331689</v>
      </c>
      <c r="J10" s="60">
        <v>568458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568458</v>
      </c>
      <c r="X10" s="60"/>
      <c r="Y10" s="60">
        <v>568458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37028327</v>
      </c>
      <c r="F11" s="295">
        <f t="shared" si="1"/>
        <v>37028327</v>
      </c>
      <c r="G11" s="295">
        <f t="shared" si="1"/>
        <v>815930</v>
      </c>
      <c r="H11" s="295">
        <f t="shared" si="1"/>
        <v>872743</v>
      </c>
      <c r="I11" s="295">
        <f t="shared" si="1"/>
        <v>474328</v>
      </c>
      <c r="J11" s="295">
        <f t="shared" si="1"/>
        <v>2163001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2163001</v>
      </c>
      <c r="X11" s="295">
        <f t="shared" si="1"/>
        <v>9257083</v>
      </c>
      <c r="Y11" s="295">
        <f t="shared" si="1"/>
        <v>-7094082</v>
      </c>
      <c r="Z11" s="296">
        <f>+IF(X11&lt;&gt;0,+(Y11/X11)*100,0)</f>
        <v>-76.63409737170986</v>
      </c>
      <c r="AA11" s="297">
        <f>SUM(AA6:AA10)</f>
        <v>37028327</v>
      </c>
    </row>
    <row r="12" spans="1:27" ht="13.5">
      <c r="A12" s="298" t="s">
        <v>210</v>
      </c>
      <c r="B12" s="136"/>
      <c r="C12" s="62"/>
      <c r="D12" s="156"/>
      <c r="E12" s="60">
        <v>19087612</v>
      </c>
      <c r="F12" s="60">
        <v>19087612</v>
      </c>
      <c r="G12" s="60"/>
      <c r="H12" s="60">
        <v>848700</v>
      </c>
      <c r="I12" s="60"/>
      <c r="J12" s="60">
        <v>848700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848700</v>
      </c>
      <c r="X12" s="60">
        <v>4771903</v>
      </c>
      <c r="Y12" s="60">
        <v>-3923203</v>
      </c>
      <c r="Z12" s="140">
        <v>-82.21</v>
      </c>
      <c r="AA12" s="155">
        <v>19087612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4930113</v>
      </c>
      <c r="F15" s="60">
        <v>4930113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1232528</v>
      </c>
      <c r="Y15" s="60">
        <v>-1232528</v>
      </c>
      <c r="Z15" s="140">
        <v>-100</v>
      </c>
      <c r="AA15" s="155">
        <v>4930113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10917158</v>
      </c>
      <c r="F36" s="60">
        <f t="shared" si="4"/>
        <v>10917158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2729290</v>
      </c>
      <c r="Y36" s="60">
        <f t="shared" si="4"/>
        <v>-2729290</v>
      </c>
      <c r="Z36" s="140">
        <f aca="true" t="shared" si="5" ref="Z36:Z49">+IF(X36&lt;&gt;0,+(Y36/X36)*100,0)</f>
        <v>-100</v>
      </c>
      <c r="AA36" s="155">
        <f>AA6+AA21</f>
        <v>10917158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24722946</v>
      </c>
      <c r="F38" s="60">
        <f t="shared" si="4"/>
        <v>24722946</v>
      </c>
      <c r="G38" s="60">
        <f t="shared" si="4"/>
        <v>283213</v>
      </c>
      <c r="H38" s="60">
        <f t="shared" si="4"/>
        <v>826702</v>
      </c>
      <c r="I38" s="60">
        <f t="shared" si="4"/>
        <v>142639</v>
      </c>
      <c r="J38" s="60">
        <f t="shared" si="4"/>
        <v>1252554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1252554</v>
      </c>
      <c r="X38" s="60">
        <f t="shared" si="4"/>
        <v>6180737</v>
      </c>
      <c r="Y38" s="60">
        <f t="shared" si="4"/>
        <v>-4928183</v>
      </c>
      <c r="Z38" s="140">
        <f t="shared" si="5"/>
        <v>-79.73455269169357</v>
      </c>
      <c r="AA38" s="155">
        <f>AA8+AA23</f>
        <v>24722946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1388223</v>
      </c>
      <c r="F39" s="60">
        <f t="shared" si="4"/>
        <v>1388223</v>
      </c>
      <c r="G39" s="60">
        <f t="shared" si="4"/>
        <v>341989</v>
      </c>
      <c r="H39" s="60">
        <f t="shared" si="4"/>
        <v>0</v>
      </c>
      <c r="I39" s="60">
        <f t="shared" si="4"/>
        <v>0</v>
      </c>
      <c r="J39" s="60">
        <f t="shared" si="4"/>
        <v>341989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341989</v>
      </c>
      <c r="X39" s="60">
        <f t="shared" si="4"/>
        <v>347056</v>
      </c>
      <c r="Y39" s="60">
        <f t="shared" si="4"/>
        <v>-5067</v>
      </c>
      <c r="Z39" s="140">
        <f t="shared" si="5"/>
        <v>-1.4599949287723017</v>
      </c>
      <c r="AA39" s="155">
        <f>AA9+AA24</f>
        <v>1388223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190728</v>
      </c>
      <c r="H40" s="60">
        <f t="shared" si="4"/>
        <v>46041</v>
      </c>
      <c r="I40" s="60">
        <f t="shared" si="4"/>
        <v>331689</v>
      </c>
      <c r="J40" s="60">
        <f t="shared" si="4"/>
        <v>568458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568458</v>
      </c>
      <c r="X40" s="60">
        <f t="shared" si="4"/>
        <v>0</v>
      </c>
      <c r="Y40" s="60">
        <f t="shared" si="4"/>
        <v>568458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37028327</v>
      </c>
      <c r="F41" s="295">
        <f t="shared" si="6"/>
        <v>37028327</v>
      </c>
      <c r="G41" s="295">
        <f t="shared" si="6"/>
        <v>815930</v>
      </c>
      <c r="H41" s="295">
        <f t="shared" si="6"/>
        <v>872743</v>
      </c>
      <c r="I41" s="295">
        <f t="shared" si="6"/>
        <v>474328</v>
      </c>
      <c r="J41" s="295">
        <f t="shared" si="6"/>
        <v>2163001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2163001</v>
      </c>
      <c r="X41" s="295">
        <f t="shared" si="6"/>
        <v>9257083</v>
      </c>
      <c r="Y41" s="295">
        <f t="shared" si="6"/>
        <v>-7094082</v>
      </c>
      <c r="Z41" s="296">
        <f t="shared" si="5"/>
        <v>-76.63409737170986</v>
      </c>
      <c r="AA41" s="297">
        <f>SUM(AA36:AA40)</f>
        <v>37028327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19087612</v>
      </c>
      <c r="F42" s="54">
        <f t="shared" si="7"/>
        <v>19087612</v>
      </c>
      <c r="G42" s="54">
        <f t="shared" si="7"/>
        <v>0</v>
      </c>
      <c r="H42" s="54">
        <f t="shared" si="7"/>
        <v>848700</v>
      </c>
      <c r="I42" s="54">
        <f t="shared" si="7"/>
        <v>0</v>
      </c>
      <c r="J42" s="54">
        <f t="shared" si="7"/>
        <v>848700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848700</v>
      </c>
      <c r="X42" s="54">
        <f t="shared" si="7"/>
        <v>4771903</v>
      </c>
      <c r="Y42" s="54">
        <f t="shared" si="7"/>
        <v>-3923203</v>
      </c>
      <c r="Z42" s="184">
        <f t="shared" si="5"/>
        <v>-82.21464266981118</v>
      </c>
      <c r="AA42" s="130">
        <f aca="true" t="shared" si="8" ref="AA42:AA48">AA12+AA27</f>
        <v>19087612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4930113</v>
      </c>
      <c r="F45" s="54">
        <f t="shared" si="7"/>
        <v>4930113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1232528</v>
      </c>
      <c r="Y45" s="54">
        <f t="shared" si="7"/>
        <v>-1232528</v>
      </c>
      <c r="Z45" s="184">
        <f t="shared" si="5"/>
        <v>-100</v>
      </c>
      <c r="AA45" s="130">
        <f t="shared" si="8"/>
        <v>4930113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61046052</v>
      </c>
      <c r="F49" s="220">
        <f t="shared" si="9"/>
        <v>61046052</v>
      </c>
      <c r="G49" s="220">
        <f t="shared" si="9"/>
        <v>815930</v>
      </c>
      <c r="H49" s="220">
        <f t="shared" si="9"/>
        <v>1721443</v>
      </c>
      <c r="I49" s="220">
        <f t="shared" si="9"/>
        <v>474328</v>
      </c>
      <c r="J49" s="220">
        <f t="shared" si="9"/>
        <v>3011701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3011701</v>
      </c>
      <c r="X49" s="220">
        <f t="shared" si="9"/>
        <v>15261514</v>
      </c>
      <c r="Y49" s="220">
        <f t="shared" si="9"/>
        <v>-12249813</v>
      </c>
      <c r="Z49" s="221">
        <f t="shared" si="5"/>
        <v>-80.26604044657692</v>
      </c>
      <c r="AA49" s="222">
        <f>SUM(AA41:AA48)</f>
        <v>61046052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12111000</v>
      </c>
      <c r="F51" s="54">
        <f t="shared" si="10"/>
        <v>12111000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3027750</v>
      </c>
      <c r="Y51" s="54">
        <f t="shared" si="10"/>
        <v>-3027750</v>
      </c>
      <c r="Z51" s="184">
        <f>+IF(X51&lt;&gt;0,+(Y51/X51)*100,0)</f>
        <v>-100</v>
      </c>
      <c r="AA51" s="130">
        <f>SUM(AA57:AA61)</f>
        <v>12111000</v>
      </c>
    </row>
    <row r="52" spans="1:27" ht="13.5">
      <c r="A52" s="310" t="s">
        <v>204</v>
      </c>
      <c r="B52" s="142"/>
      <c r="C52" s="62"/>
      <c r="D52" s="156"/>
      <c r="E52" s="60">
        <v>1614000</v>
      </c>
      <c r="F52" s="60">
        <v>1614000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403500</v>
      </c>
      <c r="Y52" s="60">
        <v>-403500</v>
      </c>
      <c r="Z52" s="140">
        <v>-100</v>
      </c>
      <c r="AA52" s="155">
        <v>1614000</v>
      </c>
    </row>
    <row r="53" spans="1:27" ht="13.5">
      <c r="A53" s="310" t="s">
        <v>205</v>
      </c>
      <c r="B53" s="142"/>
      <c r="C53" s="62"/>
      <c r="D53" s="156"/>
      <c r="E53" s="60">
        <v>2327000</v>
      </c>
      <c r="F53" s="60">
        <v>2327000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581750</v>
      </c>
      <c r="Y53" s="60">
        <v>-581750</v>
      </c>
      <c r="Z53" s="140">
        <v>-100</v>
      </c>
      <c r="AA53" s="155">
        <v>2327000</v>
      </c>
    </row>
    <row r="54" spans="1:27" ht="13.5">
      <c r="A54" s="310" t="s">
        <v>206</v>
      </c>
      <c r="B54" s="142"/>
      <c r="C54" s="62"/>
      <c r="D54" s="156"/>
      <c r="E54" s="60">
        <v>4538000</v>
      </c>
      <c r="F54" s="60">
        <v>4538000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1134500</v>
      </c>
      <c r="Y54" s="60">
        <v>-1134500</v>
      </c>
      <c r="Z54" s="140">
        <v>-100</v>
      </c>
      <c r="AA54" s="155">
        <v>4538000</v>
      </c>
    </row>
    <row r="55" spans="1:27" ht="13.5">
      <c r="A55" s="310" t="s">
        <v>207</v>
      </c>
      <c r="B55" s="142"/>
      <c r="C55" s="62"/>
      <c r="D55" s="156"/>
      <c r="E55" s="60">
        <v>1431000</v>
      </c>
      <c r="F55" s="60">
        <v>1431000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357750</v>
      </c>
      <c r="Y55" s="60">
        <v>-357750</v>
      </c>
      <c r="Z55" s="140">
        <v>-100</v>
      </c>
      <c r="AA55" s="155">
        <v>1431000</v>
      </c>
    </row>
    <row r="56" spans="1:27" ht="13.5">
      <c r="A56" s="310" t="s">
        <v>208</v>
      </c>
      <c r="B56" s="142"/>
      <c r="C56" s="62"/>
      <c r="D56" s="156"/>
      <c r="E56" s="60">
        <v>1134000</v>
      </c>
      <c r="F56" s="60">
        <v>1134000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283500</v>
      </c>
      <c r="Y56" s="60">
        <v>-283500</v>
      </c>
      <c r="Z56" s="140">
        <v>-100</v>
      </c>
      <c r="AA56" s="155">
        <v>1134000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11044000</v>
      </c>
      <c r="F57" s="295">
        <f t="shared" si="11"/>
        <v>11044000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2761000</v>
      </c>
      <c r="Y57" s="295">
        <f t="shared" si="11"/>
        <v>-2761000</v>
      </c>
      <c r="Z57" s="296">
        <f>+IF(X57&lt;&gt;0,+(Y57/X57)*100,0)</f>
        <v>-100</v>
      </c>
      <c r="AA57" s="297">
        <f>SUM(AA52:AA56)</f>
        <v>11044000</v>
      </c>
    </row>
    <row r="58" spans="1:27" ht="13.5">
      <c r="A58" s="311" t="s">
        <v>210</v>
      </c>
      <c r="B58" s="136"/>
      <c r="C58" s="62"/>
      <c r="D58" s="156"/>
      <c r="E58" s="60">
        <v>1067000</v>
      </c>
      <c r="F58" s="60">
        <v>1067000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266750</v>
      </c>
      <c r="Y58" s="60">
        <v>-266750</v>
      </c>
      <c r="Z58" s="140">
        <v>-100</v>
      </c>
      <c r="AA58" s="155">
        <v>1067000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12110234</v>
      </c>
      <c r="F68" s="60"/>
      <c r="G68" s="60">
        <v>236263</v>
      </c>
      <c r="H68" s="60">
        <v>153256</v>
      </c>
      <c r="I68" s="60">
        <v>391213</v>
      </c>
      <c r="J68" s="60">
        <v>780732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780732</v>
      </c>
      <c r="X68" s="60"/>
      <c r="Y68" s="60">
        <v>780732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12110234</v>
      </c>
      <c r="F69" s="220">
        <f t="shared" si="12"/>
        <v>0</v>
      </c>
      <c r="G69" s="220">
        <f t="shared" si="12"/>
        <v>236263</v>
      </c>
      <c r="H69" s="220">
        <f t="shared" si="12"/>
        <v>153256</v>
      </c>
      <c r="I69" s="220">
        <f t="shared" si="12"/>
        <v>391213</v>
      </c>
      <c r="J69" s="220">
        <f t="shared" si="12"/>
        <v>780732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780732</v>
      </c>
      <c r="X69" s="220">
        <f t="shared" si="12"/>
        <v>0</v>
      </c>
      <c r="Y69" s="220">
        <f t="shared" si="12"/>
        <v>780732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37028327</v>
      </c>
      <c r="F5" s="358">
        <f t="shared" si="0"/>
        <v>37028327</v>
      </c>
      <c r="G5" s="358">
        <f t="shared" si="0"/>
        <v>815930</v>
      </c>
      <c r="H5" s="356">
        <f t="shared" si="0"/>
        <v>872743</v>
      </c>
      <c r="I5" s="356">
        <f t="shared" si="0"/>
        <v>474328</v>
      </c>
      <c r="J5" s="358">
        <f t="shared" si="0"/>
        <v>2163001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2163001</v>
      </c>
      <c r="X5" s="356">
        <f t="shared" si="0"/>
        <v>9257083</v>
      </c>
      <c r="Y5" s="358">
        <f t="shared" si="0"/>
        <v>-7094082</v>
      </c>
      <c r="Z5" s="359">
        <f>+IF(X5&lt;&gt;0,+(Y5/X5)*100,0)</f>
        <v>-76.63409737170986</v>
      </c>
      <c r="AA5" s="360">
        <f>+AA6+AA8+AA11+AA13+AA15</f>
        <v>37028327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10917158</v>
      </c>
      <c r="F6" s="59">
        <f t="shared" si="1"/>
        <v>10917158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2729290</v>
      </c>
      <c r="Y6" s="59">
        <f t="shared" si="1"/>
        <v>-2729290</v>
      </c>
      <c r="Z6" s="61">
        <f>+IF(X6&lt;&gt;0,+(Y6/X6)*100,0)</f>
        <v>-100</v>
      </c>
      <c r="AA6" s="62">
        <f t="shared" si="1"/>
        <v>10917158</v>
      </c>
    </row>
    <row r="7" spans="1:27" ht="13.5">
      <c r="A7" s="291" t="s">
        <v>228</v>
      </c>
      <c r="B7" s="142"/>
      <c r="C7" s="60"/>
      <c r="D7" s="340"/>
      <c r="E7" s="60">
        <v>10917158</v>
      </c>
      <c r="F7" s="59">
        <v>10917158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2729290</v>
      </c>
      <c r="Y7" s="59">
        <v>-2729290</v>
      </c>
      <c r="Z7" s="61">
        <v>-100</v>
      </c>
      <c r="AA7" s="62">
        <v>10917158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24722946</v>
      </c>
      <c r="F11" s="364">
        <f t="shared" si="3"/>
        <v>24722946</v>
      </c>
      <c r="G11" s="364">
        <f t="shared" si="3"/>
        <v>283213</v>
      </c>
      <c r="H11" s="362">
        <f t="shared" si="3"/>
        <v>826702</v>
      </c>
      <c r="I11" s="362">
        <f t="shared" si="3"/>
        <v>142639</v>
      </c>
      <c r="J11" s="364">
        <f t="shared" si="3"/>
        <v>1252554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1252554</v>
      </c>
      <c r="X11" s="362">
        <f t="shared" si="3"/>
        <v>6180737</v>
      </c>
      <c r="Y11" s="364">
        <f t="shared" si="3"/>
        <v>-4928183</v>
      </c>
      <c r="Z11" s="365">
        <f>+IF(X11&lt;&gt;0,+(Y11/X11)*100,0)</f>
        <v>-79.73455269169357</v>
      </c>
      <c r="AA11" s="366">
        <f t="shared" si="3"/>
        <v>24722946</v>
      </c>
    </row>
    <row r="12" spans="1:27" ht="13.5">
      <c r="A12" s="291" t="s">
        <v>231</v>
      </c>
      <c r="B12" s="136"/>
      <c r="C12" s="60"/>
      <c r="D12" s="340"/>
      <c r="E12" s="60">
        <v>24722946</v>
      </c>
      <c r="F12" s="59">
        <v>24722946</v>
      </c>
      <c r="G12" s="59">
        <v>283213</v>
      </c>
      <c r="H12" s="60">
        <v>826702</v>
      </c>
      <c r="I12" s="60">
        <v>142639</v>
      </c>
      <c r="J12" s="59">
        <v>1252554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1252554</v>
      </c>
      <c r="X12" s="60">
        <v>6180737</v>
      </c>
      <c r="Y12" s="59">
        <v>-4928183</v>
      </c>
      <c r="Z12" s="61">
        <v>-79.73</v>
      </c>
      <c r="AA12" s="62">
        <v>24722946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1388223</v>
      </c>
      <c r="F13" s="342">
        <f t="shared" si="4"/>
        <v>1388223</v>
      </c>
      <c r="G13" s="342">
        <f t="shared" si="4"/>
        <v>341989</v>
      </c>
      <c r="H13" s="275">
        <f t="shared" si="4"/>
        <v>0</v>
      </c>
      <c r="I13" s="275">
        <f t="shared" si="4"/>
        <v>0</v>
      </c>
      <c r="J13" s="342">
        <f t="shared" si="4"/>
        <v>341989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341989</v>
      </c>
      <c r="X13" s="275">
        <f t="shared" si="4"/>
        <v>347056</v>
      </c>
      <c r="Y13" s="342">
        <f t="shared" si="4"/>
        <v>-5067</v>
      </c>
      <c r="Z13" s="335">
        <f>+IF(X13&lt;&gt;0,+(Y13/X13)*100,0)</f>
        <v>-1.4599949287723017</v>
      </c>
      <c r="AA13" s="273">
        <f t="shared" si="4"/>
        <v>1388223</v>
      </c>
    </row>
    <row r="14" spans="1:27" ht="13.5">
      <c r="A14" s="291" t="s">
        <v>232</v>
      </c>
      <c r="B14" s="136"/>
      <c r="C14" s="60"/>
      <c r="D14" s="340"/>
      <c r="E14" s="60">
        <v>1388223</v>
      </c>
      <c r="F14" s="59">
        <v>1388223</v>
      </c>
      <c r="G14" s="59">
        <v>341989</v>
      </c>
      <c r="H14" s="60"/>
      <c r="I14" s="60"/>
      <c r="J14" s="59">
        <v>341989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341989</v>
      </c>
      <c r="X14" s="60">
        <v>347056</v>
      </c>
      <c r="Y14" s="59">
        <v>-5067</v>
      </c>
      <c r="Z14" s="61">
        <v>-1.46</v>
      </c>
      <c r="AA14" s="62">
        <v>1388223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190728</v>
      </c>
      <c r="H15" s="60">
        <f t="shared" si="5"/>
        <v>46041</v>
      </c>
      <c r="I15" s="60">
        <f t="shared" si="5"/>
        <v>331689</v>
      </c>
      <c r="J15" s="59">
        <f t="shared" si="5"/>
        <v>568458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568458</v>
      </c>
      <c r="X15" s="60">
        <f t="shared" si="5"/>
        <v>0</v>
      </c>
      <c r="Y15" s="59">
        <f t="shared" si="5"/>
        <v>568458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190728</v>
      </c>
      <c r="H20" s="60">
        <v>46041</v>
      </c>
      <c r="I20" s="60">
        <v>331689</v>
      </c>
      <c r="J20" s="59">
        <v>568458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568458</v>
      </c>
      <c r="X20" s="60"/>
      <c r="Y20" s="59">
        <v>568458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19087612</v>
      </c>
      <c r="F22" s="345">
        <f t="shared" si="6"/>
        <v>19087612</v>
      </c>
      <c r="G22" s="345">
        <f t="shared" si="6"/>
        <v>0</v>
      </c>
      <c r="H22" s="343">
        <f t="shared" si="6"/>
        <v>848700</v>
      </c>
      <c r="I22" s="343">
        <f t="shared" si="6"/>
        <v>0</v>
      </c>
      <c r="J22" s="345">
        <f t="shared" si="6"/>
        <v>848700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848700</v>
      </c>
      <c r="X22" s="343">
        <f t="shared" si="6"/>
        <v>4771903</v>
      </c>
      <c r="Y22" s="345">
        <f t="shared" si="6"/>
        <v>-3923203</v>
      </c>
      <c r="Z22" s="336">
        <f>+IF(X22&lt;&gt;0,+(Y22/X22)*100,0)</f>
        <v>-82.21464266981118</v>
      </c>
      <c r="AA22" s="350">
        <f>SUM(AA23:AA32)</f>
        <v>19087612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11298000</v>
      </c>
      <c r="F24" s="59">
        <v>11298000</v>
      </c>
      <c r="G24" s="59"/>
      <c r="H24" s="60">
        <v>848700</v>
      </c>
      <c r="I24" s="60"/>
      <c r="J24" s="59">
        <v>848700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848700</v>
      </c>
      <c r="X24" s="60">
        <v>2824500</v>
      </c>
      <c r="Y24" s="59">
        <v>-1975800</v>
      </c>
      <c r="Z24" s="61">
        <v>-69.95</v>
      </c>
      <c r="AA24" s="62">
        <v>11298000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7789612</v>
      </c>
      <c r="F32" s="59">
        <v>7789612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1947403</v>
      </c>
      <c r="Y32" s="59">
        <v>-1947403</v>
      </c>
      <c r="Z32" s="61">
        <v>-100</v>
      </c>
      <c r="AA32" s="62">
        <v>7789612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4930113</v>
      </c>
      <c r="F40" s="345">
        <f t="shared" si="9"/>
        <v>4930113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1232528</v>
      </c>
      <c r="Y40" s="345">
        <f t="shared" si="9"/>
        <v>-1232528</v>
      </c>
      <c r="Z40" s="336">
        <f>+IF(X40&lt;&gt;0,+(Y40/X40)*100,0)</f>
        <v>-100</v>
      </c>
      <c r="AA40" s="350">
        <f>SUM(AA41:AA49)</f>
        <v>4930113</v>
      </c>
    </row>
    <row r="41" spans="1:27" ht="13.5">
      <c r="A41" s="361" t="s">
        <v>247</v>
      </c>
      <c r="B41" s="142"/>
      <c r="C41" s="362"/>
      <c r="D41" s="363"/>
      <c r="E41" s="362">
        <v>535000</v>
      </c>
      <c r="F41" s="364">
        <v>535000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133750</v>
      </c>
      <c r="Y41" s="364">
        <v>-133750</v>
      </c>
      <c r="Z41" s="365">
        <v>-100</v>
      </c>
      <c r="AA41" s="366">
        <v>535000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1481113</v>
      </c>
      <c r="F43" s="370">
        <v>1481113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370278</v>
      </c>
      <c r="Y43" s="370">
        <v>-370278</v>
      </c>
      <c r="Z43" s="371">
        <v>-100</v>
      </c>
      <c r="AA43" s="303">
        <v>1481113</v>
      </c>
    </row>
    <row r="44" spans="1:27" ht="13.5">
      <c r="A44" s="361" t="s">
        <v>250</v>
      </c>
      <c r="B44" s="136"/>
      <c r="C44" s="60"/>
      <c r="D44" s="368"/>
      <c r="E44" s="54">
        <v>270000</v>
      </c>
      <c r="F44" s="53">
        <v>270000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67500</v>
      </c>
      <c r="Y44" s="53">
        <v>-67500</v>
      </c>
      <c r="Z44" s="94">
        <v>-100</v>
      </c>
      <c r="AA44" s="95">
        <v>270000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250000</v>
      </c>
      <c r="F47" s="53">
        <v>250000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62500</v>
      </c>
      <c r="Y47" s="53">
        <v>-62500</v>
      </c>
      <c r="Z47" s="94">
        <v>-100</v>
      </c>
      <c r="AA47" s="95">
        <v>250000</v>
      </c>
    </row>
    <row r="48" spans="1:27" ht="13.5">
      <c r="A48" s="361" t="s">
        <v>254</v>
      </c>
      <c r="B48" s="136"/>
      <c r="C48" s="60"/>
      <c r="D48" s="368"/>
      <c r="E48" s="54">
        <v>394000</v>
      </c>
      <c r="F48" s="53">
        <v>394000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98500</v>
      </c>
      <c r="Y48" s="53">
        <v>-98500</v>
      </c>
      <c r="Z48" s="94">
        <v>-100</v>
      </c>
      <c r="AA48" s="95">
        <v>394000</v>
      </c>
    </row>
    <row r="49" spans="1:27" ht="13.5">
      <c r="A49" s="361" t="s">
        <v>93</v>
      </c>
      <c r="B49" s="136"/>
      <c r="C49" s="54"/>
      <c r="D49" s="368"/>
      <c r="E49" s="54">
        <v>2000000</v>
      </c>
      <c r="F49" s="53">
        <v>2000000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500000</v>
      </c>
      <c r="Y49" s="53">
        <v>-500000</v>
      </c>
      <c r="Z49" s="94">
        <v>-100</v>
      </c>
      <c r="AA49" s="95">
        <v>2000000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61046052</v>
      </c>
      <c r="F60" s="264">
        <f t="shared" si="14"/>
        <v>61046052</v>
      </c>
      <c r="G60" s="264">
        <f t="shared" si="14"/>
        <v>815930</v>
      </c>
      <c r="H60" s="219">
        <f t="shared" si="14"/>
        <v>1721443</v>
      </c>
      <c r="I60" s="219">
        <f t="shared" si="14"/>
        <v>474328</v>
      </c>
      <c r="J60" s="264">
        <f t="shared" si="14"/>
        <v>3011701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3011701</v>
      </c>
      <c r="X60" s="219">
        <f t="shared" si="14"/>
        <v>15261514</v>
      </c>
      <c r="Y60" s="264">
        <f t="shared" si="14"/>
        <v>-12249813</v>
      </c>
      <c r="Z60" s="337">
        <f>+IF(X60&lt;&gt;0,+(Y60/X60)*100,0)</f>
        <v>-80.26604044657692</v>
      </c>
      <c r="AA60" s="232">
        <f>+AA57+AA54+AA51+AA40+AA37+AA34+AA22+AA5</f>
        <v>61046052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2013-11-04T12:38:03Z</dcterms:created>
  <dcterms:modified xsi:type="dcterms:W3CDTF">2013-11-04T12:38:07Z</dcterms:modified>
  <cp:category/>
  <cp:version/>
  <cp:contentType/>
  <cp:contentStatus/>
</cp:coreProperties>
</file>