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<sst xmlns="http://schemas.openxmlformats.org/spreadsheetml/2006/main" count="855" uniqueCount="302">
  <si>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Tokologo(FS182)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</si>
  <si>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</si>
  <si>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</si>
  <si>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</si>
  <si>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</si>
  <si>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</si>
  <si>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</si>
  <si>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</si>
  <si>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</si>
  <si>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</si>
  <si>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</si>
  <si>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</si>
  <si>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</si>
  <si>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</si>
  <si>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</si>
  <si>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</si>
  <si>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</si>
  <si>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</si>
  <si>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</si>
  <si>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</si>
  <si>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</si>
  <si>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</si>
  <si>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</si>
  <si>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</si>
  <si>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</si>
  <si>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</si>
  <si>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</si>
  <si>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</si>
  <si>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</si>
  <si>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</si>
  <si>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</si>
  <si>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</si>
  <si>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</si>
  <si>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</si>
  <si>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</si>
  <si>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</si>
  <si>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</si>
  <si>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</si>
  <si>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</si>
  <si>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</si>
  <si>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</si>
  <si>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</si>
  <si>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</si>
  <si>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</si>
  <si>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</si>
  <si>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</si>
  <si>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</si>
  <si>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</si>
  <si>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</si>
  <si>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</si>
  <si>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</si>
  <si>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</si>
  <si>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</si>
  <si>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</si>
  <si>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</si>
  <si>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</si>
  <si>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</si>
  <si>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</si>
  <si>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</si>
  <si>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</si>
  <si>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</si>
  <si>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</si>
  <si>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</si>
  <si>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</si>
  <si>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</si>
  <si>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</si>
  <si>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</si>
  <si>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</si>
  <si>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</si>
  <si>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</si>
  <si>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Tokologo(FS182)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</si>
  <si>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</si>
  <si>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</si>
  <si>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</si>
  <si>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</si>
  <si>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</si>
  <si>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</si>
  <si>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</si>
  <si>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</si>
  <si>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</si>
  <si>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</si>
  <si>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</si>
  <si>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</si>
  <si>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</si>
  <si>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</si>
  <si>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</si>
  <si>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</si>
  <si>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</si>
  <si>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</si>
  <si>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</si>
  <si>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</si>
  <si>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</si>
  <si>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</si>
  <si>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</si>
  <si>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</si>
  <si>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</si>
  <si>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</si>
  <si>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</si>
  <si>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</si>
  <si>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</si>
  <si>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Tokologo(FS182)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</si>
  <si>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</si>
  <si>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</si>
  <si>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</si>
  <si>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</si>
  <si>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</si>
  <si>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</si>
  <si>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</si>
  <si>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</si>
  <si>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</si>
  <si>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</si>
  <si>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</si>
  <si>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</si>
  <si>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</si>
  <si>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</si>
  <si>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</si>
  <si>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</si>
  <si>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</si>
  <si>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</si>
  <si>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</si>
  <si>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</si>
  <si>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</si>
  <si>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</si>
  <si>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</si>
  <si>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</si>
  <si>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</si>
  <si>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</si>
  <si>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</si>
  <si>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</si>
  <si>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Tokologo(FS182)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</si>
  <si>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</si>
  <si>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</si>
  <si>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</si>
  <si>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</si>
  <si>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</si>
  <si>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</si>
  <si>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</si>
  <si>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</si>
  <si>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</si>
  <si>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</si>
  <si>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Tokologo(FS182)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</si>
  <si>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</si>
  <si>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</si>
  <si>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</si>
  <si>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</si>
  <si>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</si>
  <si>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</si>
  <si>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</si>
  <si>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</si>
  <si>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</si>
  <si>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</si>
  <si>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</si>
  <si>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</si>
  <si>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</si>
  <si>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</si>
  <si>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</si>
  <si>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</si>
  <si>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</si>
  <si>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</si>
  <si>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</si>
  <si>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</si>
  <si>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</si>
  <si>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</si>
  <si>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</si>
  <si>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</si>
  <si>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</si>
  <si>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</si>
  <si>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</si>
  <si>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</si>
  <si>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</si>
  <si>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</si>
  <si>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</si>
  <si>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</si>
  <si>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</si>
  <si>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Tokologo(FS182)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</si>
  <si>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</si>
  <si>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</si>
  <si>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</si>
  <si>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</si>
  <si>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</si>
  <si>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</si>
  <si>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</si>
  <si>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</si>
  <si>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</si>
  <si>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</si>
  <si>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</si>
  <si>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</si>
  <si>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</si>
  <si>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</si>
  <si>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</si>
  <si>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</si>
  <si>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</si>
  <si>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</si>
  <si>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</si>
  <si>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</si>
  <si>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</si>
  <si>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</si>
  <si>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</si>
  <si>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</si>
  <si>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</si>
  <si>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</si>
  <si>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Tokologo(FS182)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</si>
  <si>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</si>
  <si>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</si>
  <si>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</si>
  <si>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</si>
  <si>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</si>
  <si>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</si>
  <si>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</si>
  <si>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</si>
  <si>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</si>
  <si>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</si>
  <si>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</si>
  <si>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</si>
  <si>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</si>
  <si>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</si>
  <si>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</si>
  <si>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</si>
  <si>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</si>
  <si>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</si>
  <si>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</si>
  <si>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</si>
  <si>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</si>
  <si>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</si>
  <si>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</si>
  <si>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</si>
  <si>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Tokologo(FS182)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</si>
  <si>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</si>
  <si>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</si>
  <si>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</si>
  <si>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</si>
  <si>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</si>
  <si>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</si>
  <si>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</si>
  <si>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</si>
  <si>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</si>
  <si>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</si>
  <si>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</si>
  <si>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</si>
  <si>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</si>
  <si>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</si>
  <si>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</si>
  <si>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</si>
  <si>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</si>
  <si>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</si>
  <si>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</si>
  <si>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</si>
  <si>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</si>
  <si>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</si>
  <si>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</si>
  <si>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</si>
  <si>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</si>
  <si>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</si>
  <si>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</si>
  <si>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</si>
  <si>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</si>
  <si>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</si>
  <si>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</si>
  <si>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</si>
  <si>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</si>
  <si>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</si>
  <si>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</si>
  <si>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Tokologo(FS182)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</si>
  <si>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</si>
  <si>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</si>
  <si>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Tokologo(FS182)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</si>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</sst>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2871479</v>
      </c>
      <c r="E5" s="60">
        <v>2871479</v>
      </c>
      <c r="F5" s="60">
        <v>3427818</v>
      </c>
      <c r="G5" s="60">
        <v>-22682</v>
      </c>
      <c r="H5" s="60">
        <v>1628</v>
      </c>
      <c r="I5" s="60">
        <v>3406764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3406764</v>
      </c>
      <c r="W5" s="60">
        <v>717870</v>
      </c>
      <c r="X5" s="60">
        <v>2688894</v>
      </c>
      <c r="Y5" s="61">
        <v>374.57</v>
      </c>
      <c r="Z5" s="62">
        <v>2871479</v>
      </c>
    </row>
    <row r="6" spans="1:26" ht="13.5">
      <c r="A6" s="58" t="s">
        <v>32</v>
      </c>
      <c r="B6" s="19">
        <v>0</v>
      </c>
      <c r="C6" s="19">
        <v>0</v>
      </c>
      <c r="D6" s="59">
        <v>18336535</v>
      </c>
      <c r="E6" s="60">
        <v>18336535</v>
      </c>
      <c r="F6" s="60">
        <v>1578568</v>
      </c>
      <c r="G6" s="60">
        <v>1722848</v>
      </c>
      <c r="H6" s="60">
        <v>1399861</v>
      </c>
      <c r="I6" s="60">
        <v>4701277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4701277</v>
      </c>
      <c r="W6" s="60">
        <v>4584134</v>
      </c>
      <c r="X6" s="60">
        <v>117143</v>
      </c>
      <c r="Y6" s="61">
        <v>2.56</v>
      </c>
      <c r="Z6" s="62">
        <v>18336535</v>
      </c>
    </row>
    <row r="7" spans="1:26" ht="13.5">
      <c r="A7" s="58" t="s">
        <v>33</v>
      </c>
      <c r="B7" s="19">
        <v>0</v>
      </c>
      <c r="C7" s="19">
        <v>0</v>
      </c>
      <c r="D7" s="59">
        <v>423600</v>
      </c>
      <c r="E7" s="60">
        <v>423600</v>
      </c>
      <c r="F7" s="60">
        <v>8537</v>
      </c>
      <c r="G7" s="60">
        <v>4755</v>
      </c>
      <c r="H7" s="60">
        <v>800</v>
      </c>
      <c r="I7" s="60">
        <v>14092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14092</v>
      </c>
      <c r="W7" s="60">
        <v>105900</v>
      </c>
      <c r="X7" s="60">
        <v>-91808</v>
      </c>
      <c r="Y7" s="61">
        <v>-86.69</v>
      </c>
      <c r="Z7" s="62">
        <v>423600</v>
      </c>
    </row>
    <row r="8" spans="1:26" ht="13.5">
      <c r="A8" s="58" t="s">
        <v>34</v>
      </c>
      <c r="B8" s="19">
        <v>0</v>
      </c>
      <c r="C8" s="19">
        <v>0</v>
      </c>
      <c r="D8" s="59">
        <v>48641000</v>
      </c>
      <c r="E8" s="60">
        <v>48641000</v>
      </c>
      <c r="F8" s="60">
        <v>0</v>
      </c>
      <c r="G8" s="60">
        <v>18137828</v>
      </c>
      <c r="H8" s="60">
        <v>0</v>
      </c>
      <c r="I8" s="60">
        <v>18137828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18137828</v>
      </c>
      <c r="W8" s="60">
        <v>12160250</v>
      </c>
      <c r="X8" s="60">
        <v>5977578</v>
      </c>
      <c r="Y8" s="61">
        <v>49.16</v>
      </c>
      <c r="Z8" s="62">
        <v>48641000</v>
      </c>
    </row>
    <row r="9" spans="1:26" ht="13.5">
      <c r="A9" s="58" t="s">
        <v>35</v>
      </c>
      <c r="B9" s="19">
        <v>0</v>
      </c>
      <c r="C9" s="19">
        <v>0</v>
      </c>
      <c r="D9" s="59">
        <v>867802</v>
      </c>
      <c r="E9" s="60">
        <v>867802</v>
      </c>
      <c r="F9" s="60">
        <v>207395</v>
      </c>
      <c r="G9" s="60">
        <v>185311</v>
      </c>
      <c r="H9" s="60">
        <v>167187</v>
      </c>
      <c r="I9" s="60">
        <v>559893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559893</v>
      </c>
      <c r="W9" s="60">
        <v>216951</v>
      </c>
      <c r="X9" s="60">
        <v>342942</v>
      </c>
      <c r="Y9" s="61">
        <v>158.07</v>
      </c>
      <c r="Z9" s="62">
        <v>867802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71140416</v>
      </c>
      <c r="E10" s="66">
        <f t="shared" si="0"/>
        <v>71140416</v>
      </c>
      <c r="F10" s="66">
        <f t="shared" si="0"/>
        <v>5222318</v>
      </c>
      <c r="G10" s="66">
        <f t="shared" si="0"/>
        <v>20028060</v>
      </c>
      <c r="H10" s="66">
        <f t="shared" si="0"/>
        <v>1569476</v>
      </c>
      <c r="I10" s="66">
        <f t="shared" si="0"/>
        <v>26819854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26819854</v>
      </c>
      <c r="W10" s="66">
        <f t="shared" si="0"/>
        <v>17785105</v>
      </c>
      <c r="X10" s="66">
        <f t="shared" si="0"/>
        <v>9034749</v>
      </c>
      <c r="Y10" s="67">
        <f>+IF(W10&lt;&gt;0,(X10/W10)*100,0)</f>
        <v>50.79952578295151</v>
      </c>
      <c r="Z10" s="68">
        <f t="shared" si="0"/>
        <v>71140416</v>
      </c>
    </row>
    <row r="11" spans="1:26" ht="13.5">
      <c r="A11" s="58" t="s">
        <v>37</v>
      </c>
      <c r="B11" s="19">
        <v>0</v>
      </c>
      <c r="C11" s="19">
        <v>0</v>
      </c>
      <c r="D11" s="59">
        <v>29885878</v>
      </c>
      <c r="E11" s="60">
        <v>29885878</v>
      </c>
      <c r="F11" s="60">
        <v>1774103</v>
      </c>
      <c r="G11" s="60">
        <v>1850927</v>
      </c>
      <c r="H11" s="60">
        <v>1781154</v>
      </c>
      <c r="I11" s="60">
        <v>5406184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5406184</v>
      </c>
      <c r="W11" s="60">
        <v>7471470</v>
      </c>
      <c r="X11" s="60">
        <v>-2065286</v>
      </c>
      <c r="Y11" s="61">
        <v>-27.64</v>
      </c>
      <c r="Z11" s="62">
        <v>29885878</v>
      </c>
    </row>
    <row r="12" spans="1:26" ht="13.5">
      <c r="A12" s="58" t="s">
        <v>38</v>
      </c>
      <c r="B12" s="19">
        <v>0</v>
      </c>
      <c r="C12" s="19">
        <v>0</v>
      </c>
      <c r="D12" s="59">
        <v>2096597</v>
      </c>
      <c r="E12" s="60">
        <v>2096597</v>
      </c>
      <c r="F12" s="60">
        <v>105781</v>
      </c>
      <c r="G12" s="60">
        <v>97250</v>
      </c>
      <c r="H12" s="60">
        <v>105781</v>
      </c>
      <c r="I12" s="60">
        <v>308812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308812</v>
      </c>
      <c r="W12" s="60">
        <v>524149</v>
      </c>
      <c r="X12" s="60">
        <v>-215337</v>
      </c>
      <c r="Y12" s="61">
        <v>-41.08</v>
      </c>
      <c r="Z12" s="62">
        <v>2096597</v>
      </c>
    </row>
    <row r="13" spans="1:26" ht="13.5">
      <c r="A13" s="58" t="s">
        <v>278</v>
      </c>
      <c r="B13" s="19">
        <v>0</v>
      </c>
      <c r="C13" s="19">
        <v>0</v>
      </c>
      <c r="D13" s="59">
        <v>4352972</v>
      </c>
      <c r="E13" s="60">
        <v>4352972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1088243</v>
      </c>
      <c r="X13" s="60">
        <v>-1088243</v>
      </c>
      <c r="Y13" s="61">
        <v>-100</v>
      </c>
      <c r="Z13" s="62">
        <v>4352972</v>
      </c>
    </row>
    <row r="14" spans="1:26" ht="13.5">
      <c r="A14" s="58" t="s">
        <v>40</v>
      </c>
      <c r="B14" s="19">
        <v>0</v>
      </c>
      <c r="C14" s="19">
        <v>0</v>
      </c>
      <c r="D14" s="59">
        <v>158000</v>
      </c>
      <c r="E14" s="60">
        <v>158000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39500</v>
      </c>
      <c r="X14" s="60">
        <v>-39500</v>
      </c>
      <c r="Y14" s="61">
        <v>-100</v>
      </c>
      <c r="Z14" s="62">
        <v>158000</v>
      </c>
    </row>
    <row r="15" spans="1:26" ht="13.5">
      <c r="A15" s="58" t="s">
        <v>41</v>
      </c>
      <c r="B15" s="19">
        <v>0</v>
      </c>
      <c r="C15" s="19">
        <v>0</v>
      </c>
      <c r="D15" s="59">
        <v>14642836</v>
      </c>
      <c r="E15" s="60">
        <v>14642836</v>
      </c>
      <c r="F15" s="60">
        <v>0</v>
      </c>
      <c r="G15" s="60">
        <v>390977</v>
      </c>
      <c r="H15" s="60">
        <v>214028</v>
      </c>
      <c r="I15" s="60">
        <v>605005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605005</v>
      </c>
      <c r="W15" s="60">
        <v>3660709</v>
      </c>
      <c r="X15" s="60">
        <v>-3055704</v>
      </c>
      <c r="Y15" s="61">
        <v>-83.47</v>
      </c>
      <c r="Z15" s="62">
        <v>14642836</v>
      </c>
    </row>
    <row r="16" spans="1:26" ht="13.5">
      <c r="A16" s="69" t="s">
        <v>42</v>
      </c>
      <c r="B16" s="19">
        <v>0</v>
      </c>
      <c r="C16" s="19">
        <v>0</v>
      </c>
      <c r="D16" s="59">
        <v>992183</v>
      </c>
      <c r="E16" s="60">
        <v>992183</v>
      </c>
      <c r="F16" s="60">
        <v>34756</v>
      </c>
      <c r="G16" s="60">
        <v>34149</v>
      </c>
      <c r="H16" s="60">
        <v>77215</v>
      </c>
      <c r="I16" s="60">
        <v>146120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146120</v>
      </c>
      <c r="W16" s="60">
        <v>248046</v>
      </c>
      <c r="X16" s="60">
        <v>-101926</v>
      </c>
      <c r="Y16" s="61">
        <v>-41.09</v>
      </c>
      <c r="Z16" s="62">
        <v>992183</v>
      </c>
    </row>
    <row r="17" spans="1:26" ht="13.5">
      <c r="A17" s="58" t="s">
        <v>43</v>
      </c>
      <c r="B17" s="19">
        <v>0</v>
      </c>
      <c r="C17" s="19">
        <v>0</v>
      </c>
      <c r="D17" s="59">
        <v>18922800</v>
      </c>
      <c r="E17" s="60">
        <v>18922800</v>
      </c>
      <c r="F17" s="60">
        <v>6139009</v>
      </c>
      <c r="G17" s="60">
        <v>5224254</v>
      </c>
      <c r="H17" s="60">
        <v>1627004</v>
      </c>
      <c r="I17" s="60">
        <v>12990267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12990267</v>
      </c>
      <c r="W17" s="60">
        <v>4730700</v>
      </c>
      <c r="X17" s="60">
        <v>8259567</v>
      </c>
      <c r="Y17" s="61">
        <v>174.6</v>
      </c>
      <c r="Z17" s="62">
        <v>18922800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71051266</v>
      </c>
      <c r="E18" s="73">
        <f t="shared" si="1"/>
        <v>71051266</v>
      </c>
      <c r="F18" s="73">
        <f t="shared" si="1"/>
        <v>8053649</v>
      </c>
      <c r="G18" s="73">
        <f t="shared" si="1"/>
        <v>7597557</v>
      </c>
      <c r="H18" s="73">
        <f t="shared" si="1"/>
        <v>3805182</v>
      </c>
      <c r="I18" s="73">
        <f t="shared" si="1"/>
        <v>19456388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19456388</v>
      </c>
      <c r="W18" s="73">
        <f t="shared" si="1"/>
        <v>17762817</v>
      </c>
      <c r="X18" s="73">
        <f t="shared" si="1"/>
        <v>1693571</v>
      </c>
      <c r="Y18" s="67">
        <f>+IF(W18&lt;&gt;0,(X18/W18)*100,0)</f>
        <v>9.534360456452374</v>
      </c>
      <c r="Z18" s="74">
        <f t="shared" si="1"/>
        <v>71051266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89150</v>
      </c>
      <c r="E19" s="77">
        <f t="shared" si="2"/>
        <v>89150</v>
      </c>
      <c r="F19" s="77">
        <f t="shared" si="2"/>
        <v>-2831331</v>
      </c>
      <c r="G19" s="77">
        <f t="shared" si="2"/>
        <v>12430503</v>
      </c>
      <c r="H19" s="77">
        <f t="shared" si="2"/>
        <v>-2235706</v>
      </c>
      <c r="I19" s="77">
        <f t="shared" si="2"/>
        <v>7363466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7363466</v>
      </c>
      <c r="W19" s="77">
        <f>IF(E10=E18,0,W10-W18)</f>
        <v>22288</v>
      </c>
      <c r="X19" s="77">
        <f t="shared" si="2"/>
        <v>7341178</v>
      </c>
      <c r="Y19" s="78">
        <f>+IF(W19&lt;&gt;0,(X19/W19)*100,0)</f>
        <v>32937.80509691314</v>
      </c>
      <c r="Z19" s="79">
        <f t="shared" si="2"/>
        <v>89150</v>
      </c>
    </row>
    <row r="20" spans="1:26" ht="13.5">
      <c r="A20" s="58" t="s">
        <v>46</v>
      </c>
      <c r="B20" s="19">
        <v>0</v>
      </c>
      <c r="C20" s="19">
        <v>0</v>
      </c>
      <c r="D20" s="59">
        <v>57353901</v>
      </c>
      <c r="E20" s="60">
        <v>57353901</v>
      </c>
      <c r="F20" s="60">
        <v>0</v>
      </c>
      <c r="G20" s="60">
        <v>400310</v>
      </c>
      <c r="H20" s="60">
        <v>0</v>
      </c>
      <c r="I20" s="60">
        <v>400310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400310</v>
      </c>
      <c r="W20" s="60">
        <v>14338475</v>
      </c>
      <c r="X20" s="60">
        <v>-13938165</v>
      </c>
      <c r="Y20" s="61">
        <v>-97.21</v>
      </c>
      <c r="Z20" s="62">
        <v>57353901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57443051</v>
      </c>
      <c r="E22" s="88">
        <f t="shared" si="3"/>
        <v>57443051</v>
      </c>
      <c r="F22" s="88">
        <f t="shared" si="3"/>
        <v>-2831331</v>
      </c>
      <c r="G22" s="88">
        <f t="shared" si="3"/>
        <v>12830813</v>
      </c>
      <c r="H22" s="88">
        <f t="shared" si="3"/>
        <v>-2235706</v>
      </c>
      <c r="I22" s="88">
        <f t="shared" si="3"/>
        <v>7763776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7763776</v>
      </c>
      <c r="W22" s="88">
        <f t="shared" si="3"/>
        <v>14360763</v>
      </c>
      <c r="X22" s="88">
        <f t="shared" si="3"/>
        <v>-6596987</v>
      </c>
      <c r="Y22" s="89">
        <f>+IF(W22&lt;&gt;0,(X22/W22)*100,0)</f>
        <v>-45.937580057549866</v>
      </c>
      <c r="Z22" s="90">
        <f t="shared" si="3"/>
        <v>57443051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57443051</v>
      </c>
      <c r="E24" s="77">
        <f t="shared" si="4"/>
        <v>57443051</v>
      </c>
      <c r="F24" s="77">
        <f t="shared" si="4"/>
        <v>-2831331</v>
      </c>
      <c r="G24" s="77">
        <f t="shared" si="4"/>
        <v>12830813</v>
      </c>
      <c r="H24" s="77">
        <f t="shared" si="4"/>
        <v>-2235706</v>
      </c>
      <c r="I24" s="77">
        <f t="shared" si="4"/>
        <v>7763776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7763776</v>
      </c>
      <c r="W24" s="77">
        <f t="shared" si="4"/>
        <v>14360763</v>
      </c>
      <c r="X24" s="77">
        <f t="shared" si="4"/>
        <v>-6596987</v>
      </c>
      <c r="Y24" s="78">
        <f>+IF(W24&lt;&gt;0,(X24/W24)*100,0)</f>
        <v>-45.937580057549866</v>
      </c>
      <c r="Z24" s="79">
        <f t="shared" si="4"/>
        <v>57443051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57353901</v>
      </c>
      <c r="E27" s="100">
        <v>57353901</v>
      </c>
      <c r="F27" s="100">
        <v>3402992</v>
      </c>
      <c r="G27" s="100">
        <v>3799674</v>
      </c>
      <c r="H27" s="100">
        <v>0</v>
      </c>
      <c r="I27" s="100">
        <v>7202666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7202666</v>
      </c>
      <c r="W27" s="100">
        <v>14338475</v>
      </c>
      <c r="X27" s="100">
        <v>-7135809</v>
      </c>
      <c r="Y27" s="101">
        <v>-49.77</v>
      </c>
      <c r="Z27" s="102">
        <v>57353901</v>
      </c>
    </row>
    <row r="28" spans="1:26" ht="13.5">
      <c r="A28" s="103" t="s">
        <v>46</v>
      </c>
      <c r="B28" s="19">
        <v>0</v>
      </c>
      <c r="C28" s="19">
        <v>0</v>
      </c>
      <c r="D28" s="59">
        <v>53353901</v>
      </c>
      <c r="E28" s="60">
        <v>53353901</v>
      </c>
      <c r="F28" s="60">
        <v>3402992</v>
      </c>
      <c r="G28" s="60">
        <v>3799674</v>
      </c>
      <c r="H28" s="60">
        <v>0</v>
      </c>
      <c r="I28" s="60">
        <v>7202666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7202666</v>
      </c>
      <c r="W28" s="60">
        <v>13338475</v>
      </c>
      <c r="X28" s="60">
        <v>-6135809</v>
      </c>
      <c r="Y28" s="61">
        <v>-46</v>
      </c>
      <c r="Z28" s="62">
        <v>53353901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4000000</v>
      </c>
      <c r="E31" s="60">
        <v>4000000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1000000</v>
      </c>
      <c r="X31" s="60">
        <v>-1000000</v>
      </c>
      <c r="Y31" s="61">
        <v>-100</v>
      </c>
      <c r="Z31" s="62">
        <v>4000000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57353901</v>
      </c>
      <c r="E32" s="100">
        <f t="shared" si="5"/>
        <v>57353901</v>
      </c>
      <c r="F32" s="100">
        <f t="shared" si="5"/>
        <v>3402992</v>
      </c>
      <c r="G32" s="100">
        <f t="shared" si="5"/>
        <v>3799674</v>
      </c>
      <c r="H32" s="100">
        <f t="shared" si="5"/>
        <v>0</v>
      </c>
      <c r="I32" s="100">
        <f t="shared" si="5"/>
        <v>7202666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7202666</v>
      </c>
      <c r="W32" s="100">
        <f t="shared" si="5"/>
        <v>14338475</v>
      </c>
      <c r="X32" s="100">
        <f t="shared" si="5"/>
        <v>-7135809</v>
      </c>
      <c r="Y32" s="101">
        <f>+IF(W32&lt;&gt;0,(X32/W32)*100,0)</f>
        <v>-49.76686153862248</v>
      </c>
      <c r="Z32" s="102">
        <f t="shared" si="5"/>
        <v>57353901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20238382</v>
      </c>
      <c r="E35" s="60">
        <v>20238382</v>
      </c>
      <c r="F35" s="60">
        <v>38883640</v>
      </c>
      <c r="G35" s="60">
        <v>49906138</v>
      </c>
      <c r="H35" s="60">
        <v>47584114</v>
      </c>
      <c r="I35" s="60">
        <v>47584114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47584114</v>
      </c>
      <c r="W35" s="60">
        <v>5059596</v>
      </c>
      <c r="X35" s="60">
        <v>42524518</v>
      </c>
      <c r="Y35" s="61">
        <v>840.47</v>
      </c>
      <c r="Z35" s="62">
        <v>20238382</v>
      </c>
    </row>
    <row r="36" spans="1:26" ht="13.5">
      <c r="A36" s="58" t="s">
        <v>57</v>
      </c>
      <c r="B36" s="19">
        <v>0</v>
      </c>
      <c r="C36" s="19">
        <v>0</v>
      </c>
      <c r="D36" s="59">
        <v>368359808</v>
      </c>
      <c r="E36" s="60">
        <v>368359808</v>
      </c>
      <c r="F36" s="60">
        <v>526335893</v>
      </c>
      <c r="G36" s="60">
        <v>342323320</v>
      </c>
      <c r="H36" s="60">
        <v>342353586</v>
      </c>
      <c r="I36" s="60">
        <v>342353586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342353586</v>
      </c>
      <c r="W36" s="60">
        <v>92089952</v>
      </c>
      <c r="X36" s="60">
        <v>250263634</v>
      </c>
      <c r="Y36" s="61">
        <v>271.76</v>
      </c>
      <c r="Z36" s="62">
        <v>368359808</v>
      </c>
    </row>
    <row r="37" spans="1:26" ht="13.5">
      <c r="A37" s="58" t="s">
        <v>58</v>
      </c>
      <c r="B37" s="19">
        <v>0</v>
      </c>
      <c r="C37" s="19">
        <v>0</v>
      </c>
      <c r="D37" s="59">
        <v>2578977</v>
      </c>
      <c r="E37" s="60">
        <v>2578977</v>
      </c>
      <c r="F37" s="60">
        <v>13136755</v>
      </c>
      <c r="G37" s="60">
        <v>16177004</v>
      </c>
      <c r="H37" s="60">
        <v>16792000</v>
      </c>
      <c r="I37" s="60">
        <v>16792000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16792000</v>
      </c>
      <c r="W37" s="60">
        <v>644744</v>
      </c>
      <c r="X37" s="60">
        <v>16147256</v>
      </c>
      <c r="Y37" s="61">
        <v>2504.44</v>
      </c>
      <c r="Z37" s="62">
        <v>2578977</v>
      </c>
    </row>
    <row r="38" spans="1:26" ht="13.5">
      <c r="A38" s="58" t="s">
        <v>59</v>
      </c>
      <c r="B38" s="19">
        <v>0</v>
      </c>
      <c r="C38" s="19">
        <v>0</v>
      </c>
      <c r="D38" s="59">
        <v>93038</v>
      </c>
      <c r="E38" s="60">
        <v>93038</v>
      </c>
      <c r="F38" s="60">
        <v>2879053</v>
      </c>
      <c r="G38" s="60">
        <v>2879053</v>
      </c>
      <c r="H38" s="60">
        <v>2879053</v>
      </c>
      <c r="I38" s="60">
        <v>2879053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2879053</v>
      </c>
      <c r="W38" s="60">
        <v>23260</v>
      </c>
      <c r="X38" s="60">
        <v>2855793</v>
      </c>
      <c r="Y38" s="61">
        <v>12277.7</v>
      </c>
      <c r="Z38" s="62">
        <v>93038</v>
      </c>
    </row>
    <row r="39" spans="1:26" ht="13.5">
      <c r="A39" s="58" t="s">
        <v>60</v>
      </c>
      <c r="B39" s="19">
        <v>0</v>
      </c>
      <c r="C39" s="19">
        <v>0</v>
      </c>
      <c r="D39" s="59">
        <v>385926175</v>
      </c>
      <c r="E39" s="60">
        <v>385926175</v>
      </c>
      <c r="F39" s="60">
        <v>549203725</v>
      </c>
      <c r="G39" s="60">
        <v>373173401</v>
      </c>
      <c r="H39" s="60">
        <v>370266647</v>
      </c>
      <c r="I39" s="60">
        <v>370266647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370266647</v>
      </c>
      <c r="W39" s="60">
        <v>96481544</v>
      </c>
      <c r="X39" s="60">
        <v>273785103</v>
      </c>
      <c r="Y39" s="61">
        <v>283.77</v>
      </c>
      <c r="Z39" s="62">
        <v>385926175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61252808</v>
      </c>
      <c r="E42" s="60">
        <v>61252808</v>
      </c>
      <c r="F42" s="60">
        <v>11721753</v>
      </c>
      <c r="G42" s="60">
        <v>21643919</v>
      </c>
      <c r="H42" s="60">
        <v>-2283388</v>
      </c>
      <c r="I42" s="60">
        <v>31082284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31082284</v>
      </c>
      <c r="W42" s="60">
        <v>15441447</v>
      </c>
      <c r="X42" s="60">
        <v>15640837</v>
      </c>
      <c r="Y42" s="61">
        <v>101.29</v>
      </c>
      <c r="Z42" s="62">
        <v>61252808</v>
      </c>
    </row>
    <row r="43" spans="1:26" ht="13.5">
      <c r="A43" s="58" t="s">
        <v>63</v>
      </c>
      <c r="B43" s="19">
        <v>0</v>
      </c>
      <c r="C43" s="19">
        <v>0</v>
      </c>
      <c r="D43" s="59">
        <v>-57353904</v>
      </c>
      <c r="E43" s="60">
        <v>-57353904</v>
      </c>
      <c r="F43" s="60">
        <v>0</v>
      </c>
      <c r="G43" s="60">
        <v>-3799675</v>
      </c>
      <c r="H43" s="60">
        <v>0</v>
      </c>
      <c r="I43" s="60">
        <v>-3799675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-3799675</v>
      </c>
      <c r="W43" s="60">
        <v>-14338476</v>
      </c>
      <c r="X43" s="60">
        <v>10538801</v>
      </c>
      <c r="Y43" s="61">
        <v>-73.5</v>
      </c>
      <c r="Z43" s="62">
        <v>-57353904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3898904</v>
      </c>
      <c r="E45" s="100">
        <v>3898904</v>
      </c>
      <c r="F45" s="100">
        <v>11721753</v>
      </c>
      <c r="G45" s="100">
        <v>29565997</v>
      </c>
      <c r="H45" s="100">
        <v>27282609</v>
      </c>
      <c r="I45" s="100">
        <v>27282609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27282609</v>
      </c>
      <c r="W45" s="100">
        <v>1102971</v>
      </c>
      <c r="X45" s="100">
        <v>26179638</v>
      </c>
      <c r="Y45" s="101">
        <v>2373.56</v>
      </c>
      <c r="Z45" s="102">
        <v>3898904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867213</v>
      </c>
      <c r="C49" s="52">
        <v>0</v>
      </c>
      <c r="D49" s="129">
        <v>869511</v>
      </c>
      <c r="E49" s="54">
        <v>2289589</v>
      </c>
      <c r="F49" s="54">
        <v>0</v>
      </c>
      <c r="G49" s="54">
        <v>0</v>
      </c>
      <c r="H49" s="54">
        <v>0</v>
      </c>
      <c r="I49" s="54">
        <v>648991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651092</v>
      </c>
      <c r="W49" s="54">
        <v>653702</v>
      </c>
      <c r="X49" s="54">
        <v>12226311</v>
      </c>
      <c r="Y49" s="54">
        <v>27697545</v>
      </c>
      <c r="Z49" s="130">
        <v>45903954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97.5876588029274</v>
      </c>
      <c r="E58" s="7">
        <f t="shared" si="6"/>
        <v>97.5876588029274</v>
      </c>
      <c r="F58" s="7">
        <f t="shared" si="6"/>
        <v>198.93803192210387</v>
      </c>
      <c r="G58" s="7">
        <f t="shared" si="6"/>
        <v>73.34304770310666</v>
      </c>
      <c r="H58" s="7">
        <f t="shared" si="6"/>
        <v>94.68913324803802</v>
      </c>
      <c r="I58" s="7">
        <f t="shared" si="6"/>
        <v>153.34304223934197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153.34304223934197</v>
      </c>
      <c r="W58" s="7">
        <f t="shared" si="6"/>
        <v>99.99515675227576</v>
      </c>
      <c r="X58" s="7">
        <f t="shared" si="6"/>
        <v>0</v>
      </c>
      <c r="Y58" s="7">
        <f t="shared" si="6"/>
        <v>0</v>
      </c>
      <c r="Z58" s="8">
        <f t="shared" si="6"/>
        <v>97.5876588029274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99.94849344188135</v>
      </c>
      <c r="E59" s="10">
        <f t="shared" si="7"/>
        <v>99.94849344188135</v>
      </c>
      <c r="F59" s="10">
        <f t="shared" si="7"/>
        <v>4.220352422444832</v>
      </c>
      <c r="G59" s="10">
        <f t="shared" si="7"/>
        <v>-1053.4344414072834</v>
      </c>
      <c r="H59" s="10">
        <f t="shared" si="7"/>
        <v>24163.02211302211</v>
      </c>
      <c r="I59" s="10">
        <f t="shared" si="7"/>
        <v>22.80698046592015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22.80698046592015</v>
      </c>
      <c r="W59" s="10">
        <f t="shared" si="7"/>
        <v>99.98328388148272</v>
      </c>
      <c r="X59" s="10">
        <f t="shared" si="7"/>
        <v>0</v>
      </c>
      <c r="Y59" s="10">
        <f t="shared" si="7"/>
        <v>0</v>
      </c>
      <c r="Z59" s="11">
        <f t="shared" si="7"/>
        <v>99.94849344188135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97.20479905281995</v>
      </c>
      <c r="E60" s="13">
        <f t="shared" si="7"/>
        <v>97.20479905281995</v>
      </c>
      <c r="F60" s="13">
        <f t="shared" si="7"/>
        <v>627.0194885491154</v>
      </c>
      <c r="G60" s="13">
        <f t="shared" si="7"/>
        <v>56.94135524433961</v>
      </c>
      <c r="H60" s="13">
        <f t="shared" si="7"/>
        <v>66.32501369778858</v>
      </c>
      <c r="I60" s="13">
        <f t="shared" si="7"/>
        <v>251.15303778101145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251.15303778101145</v>
      </c>
      <c r="W60" s="13">
        <f t="shared" si="7"/>
        <v>99.99701143116671</v>
      </c>
      <c r="X60" s="13">
        <f t="shared" si="7"/>
        <v>0</v>
      </c>
      <c r="Y60" s="13">
        <f t="shared" si="7"/>
        <v>0</v>
      </c>
      <c r="Z60" s="14">
        <f t="shared" si="7"/>
        <v>97.20479905281995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95.68245162926608</v>
      </c>
      <c r="E61" s="13">
        <f t="shared" si="7"/>
        <v>95.68245162926608</v>
      </c>
      <c r="F61" s="13">
        <f t="shared" si="7"/>
        <v>894.7634114161041</v>
      </c>
      <c r="G61" s="13">
        <f t="shared" si="7"/>
        <v>67.16744065729667</v>
      </c>
      <c r="H61" s="13">
        <f t="shared" si="7"/>
        <v>100.6444859336608</v>
      </c>
      <c r="I61" s="13">
        <f t="shared" si="7"/>
        <v>361.28645210562087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361.28645210562087</v>
      </c>
      <c r="W61" s="13">
        <f t="shared" si="7"/>
        <v>99.9994266472761</v>
      </c>
      <c r="X61" s="13">
        <f t="shared" si="7"/>
        <v>0</v>
      </c>
      <c r="Y61" s="13">
        <f t="shared" si="7"/>
        <v>0</v>
      </c>
      <c r="Z61" s="14">
        <f t="shared" si="7"/>
        <v>95.68245162926608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99.96852376455776</v>
      </c>
      <c r="E62" s="13">
        <f t="shared" si="7"/>
        <v>99.96852376455776</v>
      </c>
      <c r="F62" s="13">
        <f t="shared" si="7"/>
        <v>53.43662387487089</v>
      </c>
      <c r="G62" s="13">
        <f t="shared" si="7"/>
        <v>32.559440807879845</v>
      </c>
      <c r="H62" s="13">
        <f t="shared" si="7"/>
        <v>54.539676133783985</v>
      </c>
      <c r="I62" s="13">
        <f t="shared" si="7"/>
        <v>46.28431744856571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46.28431744856571</v>
      </c>
      <c r="W62" s="13">
        <f t="shared" si="7"/>
        <v>99.96843985442044</v>
      </c>
      <c r="X62" s="13">
        <f t="shared" si="7"/>
        <v>0</v>
      </c>
      <c r="Y62" s="13">
        <f t="shared" si="7"/>
        <v>0</v>
      </c>
      <c r="Z62" s="14">
        <f t="shared" si="7"/>
        <v>99.96852376455776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99.98554272125868</v>
      </c>
      <c r="E63" s="13">
        <f t="shared" si="7"/>
        <v>99.98554272125868</v>
      </c>
      <c r="F63" s="13">
        <f t="shared" si="7"/>
        <v>32.0172274968967</v>
      </c>
      <c r="G63" s="13">
        <f t="shared" si="7"/>
        <v>29.414509563746506</v>
      </c>
      <c r="H63" s="13">
        <f t="shared" si="7"/>
        <v>4.846734444950362</v>
      </c>
      <c r="I63" s="13">
        <f t="shared" si="7"/>
        <v>20.726108601929788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20.726108601929788</v>
      </c>
      <c r="W63" s="13">
        <f t="shared" si="7"/>
        <v>99.98554272125868</v>
      </c>
      <c r="X63" s="13">
        <f t="shared" si="7"/>
        <v>0</v>
      </c>
      <c r="Y63" s="13">
        <f t="shared" si="7"/>
        <v>0</v>
      </c>
      <c r="Z63" s="14">
        <f t="shared" si="7"/>
        <v>99.98554272125868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100.01734404810082</v>
      </c>
      <c r="E64" s="13">
        <f t="shared" si="7"/>
        <v>100.01734404810082</v>
      </c>
      <c r="F64" s="13">
        <f t="shared" si="7"/>
        <v>29.639547262479343</v>
      </c>
      <c r="G64" s="13">
        <f t="shared" si="7"/>
        <v>30.690855685446593</v>
      </c>
      <c r="H64" s="13">
        <f t="shared" si="7"/>
        <v>0.13965290025635813</v>
      </c>
      <c r="I64" s="13">
        <f t="shared" si="7"/>
        <v>20.16893845969159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20.16893845969159</v>
      </c>
      <c r="W64" s="13">
        <f t="shared" si="7"/>
        <v>100.01734404810082</v>
      </c>
      <c r="X64" s="13">
        <f t="shared" si="7"/>
        <v>0</v>
      </c>
      <c r="Y64" s="13">
        <f t="shared" si="7"/>
        <v>0</v>
      </c>
      <c r="Z64" s="14">
        <f t="shared" si="7"/>
        <v>100.01734404810082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99.996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21308014</v>
      </c>
      <c r="E67" s="26">
        <v>21308014</v>
      </c>
      <c r="F67" s="26">
        <v>5090266</v>
      </c>
      <c r="G67" s="26">
        <v>1801455</v>
      </c>
      <c r="H67" s="26">
        <v>1499887</v>
      </c>
      <c r="I67" s="26">
        <v>8391608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8391608</v>
      </c>
      <c r="W67" s="26">
        <v>5327004</v>
      </c>
      <c r="X67" s="26"/>
      <c r="Y67" s="25"/>
      <c r="Z67" s="27">
        <v>21308014</v>
      </c>
    </row>
    <row r="68" spans="1:26" ht="13.5" hidden="1">
      <c r="A68" s="37" t="s">
        <v>31</v>
      </c>
      <c r="B68" s="19"/>
      <c r="C68" s="19"/>
      <c r="D68" s="20">
        <v>2871479</v>
      </c>
      <c r="E68" s="21">
        <v>2871479</v>
      </c>
      <c r="F68" s="21">
        <v>3427818</v>
      </c>
      <c r="G68" s="21">
        <v>-22682</v>
      </c>
      <c r="H68" s="21">
        <v>1628</v>
      </c>
      <c r="I68" s="21">
        <v>3406764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3406764</v>
      </c>
      <c r="W68" s="21">
        <v>717870</v>
      </c>
      <c r="X68" s="21"/>
      <c r="Y68" s="20"/>
      <c r="Z68" s="23">
        <v>2871479</v>
      </c>
    </row>
    <row r="69" spans="1:26" ht="13.5" hidden="1">
      <c r="A69" s="38" t="s">
        <v>32</v>
      </c>
      <c r="B69" s="19"/>
      <c r="C69" s="19"/>
      <c r="D69" s="20">
        <v>18336535</v>
      </c>
      <c r="E69" s="21">
        <v>18336535</v>
      </c>
      <c r="F69" s="21">
        <v>1578568</v>
      </c>
      <c r="G69" s="21">
        <v>1722848</v>
      </c>
      <c r="H69" s="21">
        <v>1399861</v>
      </c>
      <c r="I69" s="21">
        <v>4701277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4701277</v>
      </c>
      <c r="W69" s="21">
        <v>4584134</v>
      </c>
      <c r="X69" s="21"/>
      <c r="Y69" s="20"/>
      <c r="Z69" s="23">
        <v>18336535</v>
      </c>
    </row>
    <row r="70" spans="1:26" ht="13.5" hidden="1">
      <c r="A70" s="39" t="s">
        <v>103</v>
      </c>
      <c r="B70" s="19"/>
      <c r="C70" s="19"/>
      <c r="D70" s="20">
        <v>11860064</v>
      </c>
      <c r="E70" s="21">
        <v>11860064</v>
      </c>
      <c r="F70" s="21">
        <v>1085344</v>
      </c>
      <c r="G70" s="21">
        <v>1217715</v>
      </c>
      <c r="H70" s="21">
        <v>847342</v>
      </c>
      <c r="I70" s="21">
        <v>3150401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3150401</v>
      </c>
      <c r="W70" s="21">
        <v>2965016</v>
      </c>
      <c r="X70" s="21"/>
      <c r="Y70" s="20"/>
      <c r="Z70" s="23">
        <v>11860064</v>
      </c>
    </row>
    <row r="71" spans="1:26" ht="13.5" hidden="1">
      <c r="A71" s="39" t="s">
        <v>104</v>
      </c>
      <c r="B71" s="19"/>
      <c r="C71" s="19"/>
      <c r="D71" s="20">
        <v>1191375</v>
      </c>
      <c r="E71" s="21">
        <v>1191375</v>
      </c>
      <c r="F71" s="21">
        <v>101655</v>
      </c>
      <c r="G71" s="21">
        <v>112591</v>
      </c>
      <c r="H71" s="21">
        <v>99115</v>
      </c>
      <c r="I71" s="21">
        <v>313361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313361</v>
      </c>
      <c r="W71" s="21">
        <v>297844</v>
      </c>
      <c r="X71" s="21"/>
      <c r="Y71" s="20"/>
      <c r="Z71" s="23">
        <v>1191375</v>
      </c>
    </row>
    <row r="72" spans="1:26" ht="13.5" hidden="1">
      <c r="A72" s="39" t="s">
        <v>105</v>
      </c>
      <c r="B72" s="19"/>
      <c r="C72" s="19"/>
      <c r="D72" s="20">
        <v>3209456</v>
      </c>
      <c r="E72" s="21">
        <v>3209456</v>
      </c>
      <c r="F72" s="21">
        <v>238456</v>
      </c>
      <c r="G72" s="21">
        <v>240021</v>
      </c>
      <c r="H72" s="21">
        <v>300883</v>
      </c>
      <c r="I72" s="21">
        <v>779360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779360</v>
      </c>
      <c r="W72" s="21">
        <v>802364</v>
      </c>
      <c r="X72" s="21"/>
      <c r="Y72" s="20"/>
      <c r="Z72" s="23">
        <v>3209456</v>
      </c>
    </row>
    <row r="73" spans="1:26" ht="13.5" hidden="1">
      <c r="A73" s="39" t="s">
        <v>106</v>
      </c>
      <c r="B73" s="19"/>
      <c r="C73" s="19"/>
      <c r="D73" s="20">
        <v>2075640</v>
      </c>
      <c r="E73" s="21">
        <v>2075640</v>
      </c>
      <c r="F73" s="21">
        <v>153113</v>
      </c>
      <c r="G73" s="21">
        <v>152521</v>
      </c>
      <c r="H73" s="21">
        <v>152521</v>
      </c>
      <c r="I73" s="21">
        <v>458155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458155</v>
      </c>
      <c r="W73" s="21">
        <v>518910</v>
      </c>
      <c r="X73" s="21"/>
      <c r="Y73" s="20"/>
      <c r="Z73" s="23">
        <v>2075640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100000</v>
      </c>
      <c r="E75" s="30">
        <v>100000</v>
      </c>
      <c r="F75" s="30">
        <v>83880</v>
      </c>
      <c r="G75" s="30">
        <v>101289</v>
      </c>
      <c r="H75" s="30">
        <v>98398</v>
      </c>
      <c r="I75" s="30">
        <v>283567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283567</v>
      </c>
      <c r="W75" s="30">
        <v>25000</v>
      </c>
      <c r="X75" s="30"/>
      <c r="Y75" s="29"/>
      <c r="Z75" s="31">
        <v>100000</v>
      </c>
    </row>
    <row r="76" spans="1:26" ht="13.5" hidden="1">
      <c r="A76" s="42" t="s">
        <v>286</v>
      </c>
      <c r="B76" s="32"/>
      <c r="C76" s="32"/>
      <c r="D76" s="33">
        <v>20793992</v>
      </c>
      <c r="E76" s="34">
        <v>20793992</v>
      </c>
      <c r="F76" s="34">
        <v>10126475</v>
      </c>
      <c r="G76" s="34">
        <v>1321242</v>
      </c>
      <c r="H76" s="34">
        <v>1420230</v>
      </c>
      <c r="I76" s="34">
        <v>12867947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12867947</v>
      </c>
      <c r="W76" s="34">
        <v>5326746</v>
      </c>
      <c r="X76" s="34"/>
      <c r="Y76" s="33"/>
      <c r="Z76" s="35">
        <v>20793992</v>
      </c>
    </row>
    <row r="77" spans="1:26" ht="13.5" hidden="1">
      <c r="A77" s="37" t="s">
        <v>31</v>
      </c>
      <c r="B77" s="19"/>
      <c r="C77" s="19"/>
      <c r="D77" s="20">
        <v>2870000</v>
      </c>
      <c r="E77" s="21">
        <v>2870000</v>
      </c>
      <c r="F77" s="21">
        <v>144666</v>
      </c>
      <c r="G77" s="21">
        <v>238940</v>
      </c>
      <c r="H77" s="21">
        <v>393374</v>
      </c>
      <c r="I77" s="21">
        <v>776980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776980</v>
      </c>
      <c r="W77" s="21">
        <v>717750</v>
      </c>
      <c r="X77" s="21"/>
      <c r="Y77" s="20"/>
      <c r="Z77" s="23">
        <v>2870000</v>
      </c>
    </row>
    <row r="78" spans="1:26" ht="13.5" hidden="1">
      <c r="A78" s="38" t="s">
        <v>32</v>
      </c>
      <c r="B78" s="19"/>
      <c r="C78" s="19"/>
      <c r="D78" s="20">
        <v>17823992</v>
      </c>
      <c r="E78" s="21">
        <v>17823992</v>
      </c>
      <c r="F78" s="21">
        <v>9897929</v>
      </c>
      <c r="G78" s="21">
        <v>981013</v>
      </c>
      <c r="H78" s="21">
        <v>928458</v>
      </c>
      <c r="I78" s="21">
        <v>11807400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11807400</v>
      </c>
      <c r="W78" s="21">
        <v>4583997</v>
      </c>
      <c r="X78" s="21"/>
      <c r="Y78" s="20"/>
      <c r="Z78" s="23">
        <v>17823992</v>
      </c>
    </row>
    <row r="79" spans="1:26" ht="13.5" hidden="1">
      <c r="A79" s="39" t="s">
        <v>103</v>
      </c>
      <c r="B79" s="19"/>
      <c r="C79" s="19"/>
      <c r="D79" s="20">
        <v>11348000</v>
      </c>
      <c r="E79" s="21">
        <v>11348000</v>
      </c>
      <c r="F79" s="21">
        <v>9711261</v>
      </c>
      <c r="G79" s="21">
        <v>817908</v>
      </c>
      <c r="H79" s="21">
        <v>852803</v>
      </c>
      <c r="I79" s="21">
        <v>11381972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11381972</v>
      </c>
      <c r="W79" s="21">
        <v>2964999</v>
      </c>
      <c r="X79" s="21"/>
      <c r="Y79" s="20"/>
      <c r="Z79" s="23">
        <v>11348000</v>
      </c>
    </row>
    <row r="80" spans="1:26" ht="13.5" hidden="1">
      <c r="A80" s="39" t="s">
        <v>104</v>
      </c>
      <c r="B80" s="19"/>
      <c r="C80" s="19"/>
      <c r="D80" s="20">
        <v>1191000</v>
      </c>
      <c r="E80" s="21">
        <v>1191000</v>
      </c>
      <c r="F80" s="21">
        <v>54321</v>
      </c>
      <c r="G80" s="21">
        <v>36659</v>
      </c>
      <c r="H80" s="21">
        <v>54057</v>
      </c>
      <c r="I80" s="21">
        <v>145037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145037</v>
      </c>
      <c r="W80" s="21">
        <v>297750</v>
      </c>
      <c r="X80" s="21"/>
      <c r="Y80" s="20"/>
      <c r="Z80" s="23">
        <v>1191000</v>
      </c>
    </row>
    <row r="81" spans="1:26" ht="13.5" hidden="1">
      <c r="A81" s="39" t="s">
        <v>105</v>
      </c>
      <c r="B81" s="19"/>
      <c r="C81" s="19"/>
      <c r="D81" s="20">
        <v>3208992</v>
      </c>
      <c r="E81" s="21">
        <v>3208992</v>
      </c>
      <c r="F81" s="21">
        <v>76347</v>
      </c>
      <c r="G81" s="21">
        <v>70601</v>
      </c>
      <c r="H81" s="21">
        <v>14583</v>
      </c>
      <c r="I81" s="21">
        <v>161531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161531</v>
      </c>
      <c r="W81" s="21">
        <v>802248</v>
      </c>
      <c r="X81" s="21"/>
      <c r="Y81" s="20"/>
      <c r="Z81" s="23">
        <v>3208992</v>
      </c>
    </row>
    <row r="82" spans="1:26" ht="13.5" hidden="1">
      <c r="A82" s="39" t="s">
        <v>106</v>
      </c>
      <c r="B82" s="19"/>
      <c r="C82" s="19"/>
      <c r="D82" s="20">
        <v>2076000</v>
      </c>
      <c r="E82" s="21">
        <v>2076000</v>
      </c>
      <c r="F82" s="21">
        <v>45382</v>
      </c>
      <c r="G82" s="21">
        <v>46810</v>
      </c>
      <c r="H82" s="21">
        <v>213</v>
      </c>
      <c r="I82" s="21">
        <v>92405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92405</v>
      </c>
      <c r="W82" s="21">
        <v>519000</v>
      </c>
      <c r="X82" s="21"/>
      <c r="Y82" s="20"/>
      <c r="Z82" s="23">
        <v>2076000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10618</v>
      </c>
      <c r="G83" s="21">
        <v>9035</v>
      </c>
      <c r="H83" s="21">
        <v>6802</v>
      </c>
      <c r="I83" s="21">
        <v>26455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26455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100000</v>
      </c>
      <c r="E84" s="30">
        <v>100000</v>
      </c>
      <c r="F84" s="30">
        <v>83880</v>
      </c>
      <c r="G84" s="30">
        <v>101289</v>
      </c>
      <c r="H84" s="30">
        <v>98398</v>
      </c>
      <c r="I84" s="30">
        <v>283567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283567</v>
      </c>
      <c r="W84" s="30">
        <v>24999</v>
      </c>
      <c r="X84" s="30"/>
      <c r="Y84" s="29"/>
      <c r="Z84" s="31">
        <v>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34187840</v>
      </c>
      <c r="F5" s="100">
        <f t="shared" si="0"/>
        <v>34187840</v>
      </c>
      <c r="G5" s="100">
        <f t="shared" si="0"/>
        <v>3530398</v>
      </c>
      <c r="H5" s="100">
        <f t="shared" si="0"/>
        <v>10760357</v>
      </c>
      <c r="I5" s="100">
        <f t="shared" si="0"/>
        <v>107756</v>
      </c>
      <c r="J5" s="100">
        <f t="shared" si="0"/>
        <v>14398511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14398511</v>
      </c>
      <c r="X5" s="100">
        <f t="shared" si="0"/>
        <v>8546960</v>
      </c>
      <c r="Y5" s="100">
        <f t="shared" si="0"/>
        <v>5851551</v>
      </c>
      <c r="Z5" s="137">
        <f>+IF(X5&lt;&gt;0,+(Y5/X5)*100,0)</f>
        <v>68.46353557288205</v>
      </c>
      <c r="AA5" s="153">
        <f>SUM(AA6:AA8)</f>
        <v>34187840</v>
      </c>
    </row>
    <row r="6" spans="1:27" ht="13.5">
      <c r="A6" s="138" t="s">
        <v>75</v>
      </c>
      <c r="B6" s="136"/>
      <c r="C6" s="155"/>
      <c r="D6" s="155"/>
      <c r="E6" s="156">
        <v>14124484</v>
      </c>
      <c r="F6" s="60">
        <v>14124484</v>
      </c>
      <c r="G6" s="60">
        <v>1771</v>
      </c>
      <c r="H6" s="60">
        <v>5002378</v>
      </c>
      <c r="I6" s="60">
        <v>1691</v>
      </c>
      <c r="J6" s="60">
        <v>5005840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5005840</v>
      </c>
      <c r="X6" s="60">
        <v>3531121</v>
      </c>
      <c r="Y6" s="60">
        <v>1474719</v>
      </c>
      <c r="Z6" s="140">
        <v>41.76</v>
      </c>
      <c r="AA6" s="155">
        <v>14124484</v>
      </c>
    </row>
    <row r="7" spans="1:27" ht="13.5">
      <c r="A7" s="138" t="s">
        <v>76</v>
      </c>
      <c r="B7" s="136"/>
      <c r="C7" s="157"/>
      <c r="D7" s="157"/>
      <c r="E7" s="158">
        <v>16197887</v>
      </c>
      <c r="F7" s="159">
        <v>16197887</v>
      </c>
      <c r="G7" s="159">
        <v>3528627</v>
      </c>
      <c r="H7" s="159">
        <v>4334165</v>
      </c>
      <c r="I7" s="159">
        <v>106065</v>
      </c>
      <c r="J7" s="159">
        <v>7968857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7968857</v>
      </c>
      <c r="X7" s="159">
        <v>4049472</v>
      </c>
      <c r="Y7" s="159">
        <v>3919385</v>
      </c>
      <c r="Z7" s="141">
        <v>96.79</v>
      </c>
      <c r="AA7" s="157">
        <v>16197887</v>
      </c>
    </row>
    <row r="8" spans="1:27" ht="13.5">
      <c r="A8" s="138" t="s">
        <v>77</v>
      </c>
      <c r="B8" s="136"/>
      <c r="C8" s="155"/>
      <c r="D8" s="155"/>
      <c r="E8" s="156">
        <v>3865469</v>
      </c>
      <c r="F8" s="60">
        <v>3865469</v>
      </c>
      <c r="G8" s="60"/>
      <c r="H8" s="60">
        <v>1423814</v>
      </c>
      <c r="I8" s="60"/>
      <c r="J8" s="60">
        <v>1423814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1423814</v>
      </c>
      <c r="X8" s="60">
        <v>966367</v>
      </c>
      <c r="Y8" s="60">
        <v>457447</v>
      </c>
      <c r="Z8" s="140">
        <v>47.34</v>
      </c>
      <c r="AA8" s="155">
        <v>3865469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14861499</v>
      </c>
      <c r="F9" s="100">
        <f t="shared" si="1"/>
        <v>14861499</v>
      </c>
      <c r="G9" s="100">
        <f t="shared" si="1"/>
        <v>111466</v>
      </c>
      <c r="H9" s="100">
        <f t="shared" si="1"/>
        <v>3047965</v>
      </c>
      <c r="I9" s="100">
        <f t="shared" si="1"/>
        <v>59412</v>
      </c>
      <c r="J9" s="100">
        <f t="shared" si="1"/>
        <v>3218843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3218843</v>
      </c>
      <c r="X9" s="100">
        <f t="shared" si="1"/>
        <v>3715375</v>
      </c>
      <c r="Y9" s="100">
        <f t="shared" si="1"/>
        <v>-496532</v>
      </c>
      <c r="Z9" s="137">
        <f>+IF(X9&lt;&gt;0,+(Y9/X9)*100,0)</f>
        <v>-13.364249907479056</v>
      </c>
      <c r="AA9" s="153">
        <f>SUM(AA10:AA14)</f>
        <v>14861499</v>
      </c>
    </row>
    <row r="10" spans="1:27" ht="13.5">
      <c r="A10" s="138" t="s">
        <v>79</v>
      </c>
      <c r="B10" s="136"/>
      <c r="C10" s="155"/>
      <c r="D10" s="155"/>
      <c r="E10" s="156">
        <v>12238736</v>
      </c>
      <c r="F10" s="60">
        <v>12238736</v>
      </c>
      <c r="G10" s="60">
        <v>88491</v>
      </c>
      <c r="H10" s="60">
        <v>1988251</v>
      </c>
      <c r="I10" s="60">
        <v>49362</v>
      </c>
      <c r="J10" s="60">
        <v>2126104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2126104</v>
      </c>
      <c r="X10" s="60">
        <v>3059684</v>
      </c>
      <c r="Y10" s="60">
        <v>-933580</v>
      </c>
      <c r="Z10" s="140">
        <v>-30.51</v>
      </c>
      <c r="AA10" s="155">
        <v>12238736</v>
      </c>
    </row>
    <row r="11" spans="1:27" ht="13.5">
      <c r="A11" s="138" t="s">
        <v>80</v>
      </c>
      <c r="B11" s="136"/>
      <c r="C11" s="155"/>
      <c r="D11" s="155"/>
      <c r="E11" s="156">
        <v>2040663</v>
      </c>
      <c r="F11" s="60">
        <v>2040663</v>
      </c>
      <c r="G11" s="60">
        <v>625</v>
      </c>
      <c r="H11" s="60">
        <v>850300</v>
      </c>
      <c r="I11" s="60"/>
      <c r="J11" s="60">
        <v>850925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850925</v>
      </c>
      <c r="X11" s="60">
        <v>510166</v>
      </c>
      <c r="Y11" s="60">
        <v>340759</v>
      </c>
      <c r="Z11" s="140">
        <v>66.79</v>
      </c>
      <c r="AA11" s="155">
        <v>2040663</v>
      </c>
    </row>
    <row r="12" spans="1:27" ht="13.5">
      <c r="A12" s="138" t="s">
        <v>81</v>
      </c>
      <c r="B12" s="136"/>
      <c r="C12" s="155"/>
      <c r="D12" s="155"/>
      <c r="E12" s="156">
        <v>582100</v>
      </c>
      <c r="F12" s="60">
        <v>582100</v>
      </c>
      <c r="G12" s="60">
        <v>22350</v>
      </c>
      <c r="H12" s="60">
        <v>209414</v>
      </c>
      <c r="I12" s="60">
        <v>10050</v>
      </c>
      <c r="J12" s="60">
        <v>241814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241814</v>
      </c>
      <c r="X12" s="60">
        <v>145525</v>
      </c>
      <c r="Y12" s="60">
        <v>96289</v>
      </c>
      <c r="Z12" s="140">
        <v>66.17</v>
      </c>
      <c r="AA12" s="155">
        <v>582100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79444978</v>
      </c>
      <c r="F19" s="100">
        <f t="shared" si="3"/>
        <v>79444978</v>
      </c>
      <c r="G19" s="100">
        <f t="shared" si="3"/>
        <v>1580454</v>
      </c>
      <c r="H19" s="100">
        <f t="shared" si="3"/>
        <v>6620048</v>
      </c>
      <c r="I19" s="100">
        <f t="shared" si="3"/>
        <v>1402308</v>
      </c>
      <c r="J19" s="100">
        <f t="shared" si="3"/>
        <v>9602810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9602810</v>
      </c>
      <c r="X19" s="100">
        <f t="shared" si="3"/>
        <v>19861244</v>
      </c>
      <c r="Y19" s="100">
        <f t="shared" si="3"/>
        <v>-10258434</v>
      </c>
      <c r="Z19" s="137">
        <f>+IF(X19&lt;&gt;0,+(Y19/X19)*100,0)</f>
        <v>-51.65051091462347</v>
      </c>
      <c r="AA19" s="153">
        <f>SUM(AA20:AA23)</f>
        <v>79444978</v>
      </c>
    </row>
    <row r="20" spans="1:27" ht="13.5">
      <c r="A20" s="138" t="s">
        <v>89</v>
      </c>
      <c r="B20" s="136"/>
      <c r="C20" s="155"/>
      <c r="D20" s="155"/>
      <c r="E20" s="156">
        <v>17274452</v>
      </c>
      <c r="F20" s="60">
        <v>17274452</v>
      </c>
      <c r="G20" s="60">
        <v>1087230</v>
      </c>
      <c r="H20" s="60">
        <v>3463596</v>
      </c>
      <c r="I20" s="60">
        <v>849789</v>
      </c>
      <c r="J20" s="60">
        <v>5400615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5400615</v>
      </c>
      <c r="X20" s="60">
        <v>4318613</v>
      </c>
      <c r="Y20" s="60">
        <v>1082002</v>
      </c>
      <c r="Z20" s="140">
        <v>25.05</v>
      </c>
      <c r="AA20" s="155">
        <v>17274452</v>
      </c>
    </row>
    <row r="21" spans="1:27" ht="13.5">
      <c r="A21" s="138" t="s">
        <v>90</v>
      </c>
      <c r="B21" s="136"/>
      <c r="C21" s="155"/>
      <c r="D21" s="155"/>
      <c r="E21" s="156">
        <v>44402177</v>
      </c>
      <c r="F21" s="60">
        <v>44402177</v>
      </c>
      <c r="G21" s="60">
        <v>101655</v>
      </c>
      <c r="H21" s="60">
        <v>1041317</v>
      </c>
      <c r="I21" s="60">
        <v>99115</v>
      </c>
      <c r="J21" s="60">
        <v>1242087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1242087</v>
      </c>
      <c r="X21" s="60">
        <v>11100544</v>
      </c>
      <c r="Y21" s="60">
        <v>-9858457</v>
      </c>
      <c r="Z21" s="140">
        <v>-88.81</v>
      </c>
      <c r="AA21" s="155">
        <v>44402177</v>
      </c>
    </row>
    <row r="22" spans="1:27" ht="13.5">
      <c r="A22" s="138" t="s">
        <v>91</v>
      </c>
      <c r="B22" s="136"/>
      <c r="C22" s="157"/>
      <c r="D22" s="157"/>
      <c r="E22" s="158">
        <v>10285309</v>
      </c>
      <c r="F22" s="159">
        <v>10285309</v>
      </c>
      <c r="G22" s="159">
        <v>238456</v>
      </c>
      <c r="H22" s="159">
        <v>1196148</v>
      </c>
      <c r="I22" s="159">
        <v>300883</v>
      </c>
      <c r="J22" s="159">
        <v>1735487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1735487</v>
      </c>
      <c r="X22" s="159">
        <v>2571327</v>
      </c>
      <c r="Y22" s="159">
        <v>-835840</v>
      </c>
      <c r="Z22" s="141">
        <v>-32.51</v>
      </c>
      <c r="AA22" s="157">
        <v>10285309</v>
      </c>
    </row>
    <row r="23" spans="1:27" ht="13.5">
      <c r="A23" s="138" t="s">
        <v>92</v>
      </c>
      <c r="B23" s="136"/>
      <c r="C23" s="155"/>
      <c r="D23" s="155"/>
      <c r="E23" s="156">
        <v>7483040</v>
      </c>
      <c r="F23" s="60">
        <v>7483040</v>
      </c>
      <c r="G23" s="60">
        <v>153113</v>
      </c>
      <c r="H23" s="60">
        <v>918987</v>
      </c>
      <c r="I23" s="60">
        <v>152521</v>
      </c>
      <c r="J23" s="60">
        <v>1224621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1224621</v>
      </c>
      <c r="X23" s="60">
        <v>1870760</v>
      </c>
      <c r="Y23" s="60">
        <v>-646139</v>
      </c>
      <c r="Z23" s="140">
        <v>-34.54</v>
      </c>
      <c r="AA23" s="155">
        <v>7483040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128494317</v>
      </c>
      <c r="F25" s="73">
        <f t="shared" si="4"/>
        <v>128494317</v>
      </c>
      <c r="G25" s="73">
        <f t="shared" si="4"/>
        <v>5222318</v>
      </c>
      <c r="H25" s="73">
        <f t="shared" si="4"/>
        <v>20428370</v>
      </c>
      <c r="I25" s="73">
        <f t="shared" si="4"/>
        <v>1569476</v>
      </c>
      <c r="J25" s="73">
        <f t="shared" si="4"/>
        <v>27220164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27220164</v>
      </c>
      <c r="X25" s="73">
        <f t="shared" si="4"/>
        <v>32123579</v>
      </c>
      <c r="Y25" s="73">
        <f t="shared" si="4"/>
        <v>-4903415</v>
      </c>
      <c r="Z25" s="170">
        <f>+IF(X25&lt;&gt;0,+(Y25/X25)*100,0)</f>
        <v>-15.264223827612733</v>
      </c>
      <c r="AA25" s="168">
        <f>+AA5+AA9+AA15+AA19+AA24</f>
        <v>128494317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22235272</v>
      </c>
      <c r="F28" s="100">
        <f t="shared" si="5"/>
        <v>22235272</v>
      </c>
      <c r="G28" s="100">
        <f t="shared" si="5"/>
        <v>2321442</v>
      </c>
      <c r="H28" s="100">
        <f t="shared" si="5"/>
        <v>5899961</v>
      </c>
      <c r="I28" s="100">
        <f t="shared" si="5"/>
        <v>2418012</v>
      </c>
      <c r="J28" s="100">
        <f t="shared" si="5"/>
        <v>10639415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10639415</v>
      </c>
      <c r="X28" s="100">
        <f t="shared" si="5"/>
        <v>5558818</v>
      </c>
      <c r="Y28" s="100">
        <f t="shared" si="5"/>
        <v>5080597</v>
      </c>
      <c r="Z28" s="137">
        <f>+IF(X28&lt;&gt;0,+(Y28/X28)*100,0)</f>
        <v>91.39707398227465</v>
      </c>
      <c r="AA28" s="153">
        <f>SUM(AA29:AA31)</f>
        <v>22235272</v>
      </c>
    </row>
    <row r="29" spans="1:27" ht="13.5">
      <c r="A29" s="138" t="s">
        <v>75</v>
      </c>
      <c r="B29" s="136"/>
      <c r="C29" s="155"/>
      <c r="D29" s="155"/>
      <c r="E29" s="156">
        <v>10339207</v>
      </c>
      <c r="F29" s="60">
        <v>10339207</v>
      </c>
      <c r="G29" s="60">
        <v>672704</v>
      </c>
      <c r="H29" s="60">
        <v>4061394</v>
      </c>
      <c r="I29" s="60">
        <v>810312</v>
      </c>
      <c r="J29" s="60">
        <v>5544410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5544410</v>
      </c>
      <c r="X29" s="60">
        <v>2584802</v>
      </c>
      <c r="Y29" s="60">
        <v>2959608</v>
      </c>
      <c r="Z29" s="140">
        <v>114.5</v>
      </c>
      <c r="AA29" s="155">
        <v>10339207</v>
      </c>
    </row>
    <row r="30" spans="1:27" ht="13.5">
      <c r="A30" s="138" t="s">
        <v>76</v>
      </c>
      <c r="B30" s="136"/>
      <c r="C30" s="157"/>
      <c r="D30" s="157"/>
      <c r="E30" s="158">
        <v>8494788</v>
      </c>
      <c r="F30" s="159">
        <v>8494788</v>
      </c>
      <c r="G30" s="159">
        <v>797538</v>
      </c>
      <c r="H30" s="159">
        <v>1324081</v>
      </c>
      <c r="I30" s="159">
        <v>871591</v>
      </c>
      <c r="J30" s="159">
        <v>2993210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2993210</v>
      </c>
      <c r="X30" s="159">
        <v>2123697</v>
      </c>
      <c r="Y30" s="159">
        <v>869513</v>
      </c>
      <c r="Z30" s="141">
        <v>40.94</v>
      </c>
      <c r="AA30" s="157">
        <v>8494788</v>
      </c>
    </row>
    <row r="31" spans="1:27" ht="13.5">
      <c r="A31" s="138" t="s">
        <v>77</v>
      </c>
      <c r="B31" s="136"/>
      <c r="C31" s="155"/>
      <c r="D31" s="155"/>
      <c r="E31" s="156">
        <v>3401277</v>
      </c>
      <c r="F31" s="60">
        <v>3401277</v>
      </c>
      <c r="G31" s="60">
        <v>851200</v>
      </c>
      <c r="H31" s="60">
        <v>514486</v>
      </c>
      <c r="I31" s="60">
        <v>736109</v>
      </c>
      <c r="J31" s="60">
        <v>2101795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2101795</v>
      </c>
      <c r="X31" s="60">
        <v>850319</v>
      </c>
      <c r="Y31" s="60">
        <v>1251476</v>
      </c>
      <c r="Z31" s="140">
        <v>147.18</v>
      </c>
      <c r="AA31" s="155">
        <v>3401277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10281251</v>
      </c>
      <c r="F32" s="100">
        <f t="shared" si="6"/>
        <v>10281251</v>
      </c>
      <c r="G32" s="100">
        <f t="shared" si="6"/>
        <v>464614</v>
      </c>
      <c r="H32" s="100">
        <f t="shared" si="6"/>
        <v>903585</v>
      </c>
      <c r="I32" s="100">
        <f t="shared" si="6"/>
        <v>471490</v>
      </c>
      <c r="J32" s="100">
        <f t="shared" si="6"/>
        <v>1839689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1839689</v>
      </c>
      <c r="X32" s="100">
        <f t="shared" si="6"/>
        <v>2570313</v>
      </c>
      <c r="Y32" s="100">
        <f t="shared" si="6"/>
        <v>-730624</v>
      </c>
      <c r="Z32" s="137">
        <f>+IF(X32&lt;&gt;0,+(Y32/X32)*100,0)</f>
        <v>-28.42548747954043</v>
      </c>
      <c r="AA32" s="153">
        <f>SUM(AA33:AA37)</f>
        <v>10281251</v>
      </c>
    </row>
    <row r="33" spans="1:27" ht="13.5">
      <c r="A33" s="138" t="s">
        <v>79</v>
      </c>
      <c r="B33" s="136"/>
      <c r="C33" s="155"/>
      <c r="D33" s="155"/>
      <c r="E33" s="156">
        <v>7437454</v>
      </c>
      <c r="F33" s="60">
        <v>7437454</v>
      </c>
      <c r="G33" s="60">
        <v>338143</v>
      </c>
      <c r="H33" s="60">
        <v>773333</v>
      </c>
      <c r="I33" s="60">
        <v>338331</v>
      </c>
      <c r="J33" s="60">
        <v>1449807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1449807</v>
      </c>
      <c r="X33" s="60">
        <v>1859364</v>
      </c>
      <c r="Y33" s="60">
        <v>-409557</v>
      </c>
      <c r="Z33" s="140">
        <v>-22.03</v>
      </c>
      <c r="AA33" s="155">
        <v>7437454</v>
      </c>
    </row>
    <row r="34" spans="1:27" ht="13.5">
      <c r="A34" s="138" t="s">
        <v>80</v>
      </c>
      <c r="B34" s="136"/>
      <c r="C34" s="155"/>
      <c r="D34" s="155"/>
      <c r="E34" s="156">
        <v>2239332</v>
      </c>
      <c r="F34" s="60">
        <v>2239332</v>
      </c>
      <c r="G34" s="60">
        <v>90579</v>
      </c>
      <c r="H34" s="60">
        <v>92015</v>
      </c>
      <c r="I34" s="60">
        <v>96468</v>
      </c>
      <c r="J34" s="60">
        <v>279062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279062</v>
      </c>
      <c r="X34" s="60">
        <v>559833</v>
      </c>
      <c r="Y34" s="60">
        <v>-280771</v>
      </c>
      <c r="Z34" s="140">
        <v>-50.15</v>
      </c>
      <c r="AA34" s="155">
        <v>2239332</v>
      </c>
    </row>
    <row r="35" spans="1:27" ht="13.5">
      <c r="A35" s="138" t="s">
        <v>81</v>
      </c>
      <c r="B35" s="136"/>
      <c r="C35" s="155"/>
      <c r="D35" s="155"/>
      <c r="E35" s="156">
        <v>604465</v>
      </c>
      <c r="F35" s="60">
        <v>604465</v>
      </c>
      <c r="G35" s="60">
        <v>35892</v>
      </c>
      <c r="H35" s="60">
        <v>38237</v>
      </c>
      <c r="I35" s="60">
        <v>36691</v>
      </c>
      <c r="J35" s="60">
        <v>110820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110820</v>
      </c>
      <c r="X35" s="60">
        <v>151116</v>
      </c>
      <c r="Y35" s="60">
        <v>-40296</v>
      </c>
      <c r="Z35" s="140">
        <v>-26.67</v>
      </c>
      <c r="AA35" s="155">
        <v>604465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38534743</v>
      </c>
      <c r="F42" s="100">
        <f t="shared" si="8"/>
        <v>38534743</v>
      </c>
      <c r="G42" s="100">
        <f t="shared" si="8"/>
        <v>5267593</v>
      </c>
      <c r="H42" s="100">
        <f t="shared" si="8"/>
        <v>794011</v>
      </c>
      <c r="I42" s="100">
        <f t="shared" si="8"/>
        <v>915680</v>
      </c>
      <c r="J42" s="100">
        <f t="shared" si="8"/>
        <v>6977284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6977284</v>
      </c>
      <c r="X42" s="100">
        <f t="shared" si="8"/>
        <v>9633686</v>
      </c>
      <c r="Y42" s="100">
        <f t="shared" si="8"/>
        <v>-2656402</v>
      </c>
      <c r="Z42" s="137">
        <f>+IF(X42&lt;&gt;0,+(Y42/X42)*100,0)</f>
        <v>-27.574097806384806</v>
      </c>
      <c r="AA42" s="153">
        <f>SUM(AA43:AA46)</f>
        <v>38534743</v>
      </c>
    </row>
    <row r="43" spans="1:27" ht="13.5">
      <c r="A43" s="138" t="s">
        <v>89</v>
      </c>
      <c r="B43" s="136"/>
      <c r="C43" s="155"/>
      <c r="D43" s="155"/>
      <c r="E43" s="156">
        <v>18624001</v>
      </c>
      <c r="F43" s="60">
        <v>18624001</v>
      </c>
      <c r="G43" s="60">
        <v>4604122</v>
      </c>
      <c r="H43" s="60">
        <v>69991</v>
      </c>
      <c r="I43" s="60">
        <v>251975</v>
      </c>
      <c r="J43" s="60">
        <v>4926088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4926088</v>
      </c>
      <c r="X43" s="60">
        <v>4656000</v>
      </c>
      <c r="Y43" s="60">
        <v>270088</v>
      </c>
      <c r="Z43" s="140">
        <v>5.8</v>
      </c>
      <c r="AA43" s="155">
        <v>18624001</v>
      </c>
    </row>
    <row r="44" spans="1:27" ht="13.5">
      <c r="A44" s="138" t="s">
        <v>90</v>
      </c>
      <c r="B44" s="136"/>
      <c r="C44" s="155"/>
      <c r="D44" s="155"/>
      <c r="E44" s="156">
        <v>9165799</v>
      </c>
      <c r="F44" s="60">
        <v>9165799</v>
      </c>
      <c r="G44" s="60">
        <v>167734</v>
      </c>
      <c r="H44" s="60">
        <v>208186</v>
      </c>
      <c r="I44" s="60">
        <v>110691</v>
      </c>
      <c r="J44" s="60">
        <v>486611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486611</v>
      </c>
      <c r="X44" s="60">
        <v>2291450</v>
      </c>
      <c r="Y44" s="60">
        <v>-1804839</v>
      </c>
      <c r="Z44" s="140">
        <v>-78.76</v>
      </c>
      <c r="AA44" s="155">
        <v>9165799</v>
      </c>
    </row>
    <row r="45" spans="1:27" ht="13.5">
      <c r="A45" s="138" t="s">
        <v>91</v>
      </c>
      <c r="B45" s="136"/>
      <c r="C45" s="157"/>
      <c r="D45" s="157"/>
      <c r="E45" s="158">
        <v>6545436</v>
      </c>
      <c r="F45" s="159">
        <v>6545436</v>
      </c>
      <c r="G45" s="159">
        <v>284927</v>
      </c>
      <c r="H45" s="159">
        <v>305675</v>
      </c>
      <c r="I45" s="159">
        <v>332588</v>
      </c>
      <c r="J45" s="159">
        <v>923190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923190</v>
      </c>
      <c r="X45" s="159">
        <v>1636359</v>
      </c>
      <c r="Y45" s="159">
        <v>-713169</v>
      </c>
      <c r="Z45" s="141">
        <v>-43.58</v>
      </c>
      <c r="AA45" s="157">
        <v>6545436</v>
      </c>
    </row>
    <row r="46" spans="1:27" ht="13.5">
      <c r="A46" s="138" t="s">
        <v>92</v>
      </c>
      <c r="B46" s="136"/>
      <c r="C46" s="155"/>
      <c r="D46" s="155"/>
      <c r="E46" s="156">
        <v>4199507</v>
      </c>
      <c r="F46" s="60">
        <v>4199507</v>
      </c>
      <c r="G46" s="60">
        <v>210810</v>
      </c>
      <c r="H46" s="60">
        <v>210159</v>
      </c>
      <c r="I46" s="60">
        <v>220426</v>
      </c>
      <c r="J46" s="60">
        <v>641395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641395</v>
      </c>
      <c r="X46" s="60">
        <v>1049877</v>
      </c>
      <c r="Y46" s="60">
        <v>-408482</v>
      </c>
      <c r="Z46" s="140">
        <v>-38.91</v>
      </c>
      <c r="AA46" s="155">
        <v>4199507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71051266</v>
      </c>
      <c r="F48" s="73">
        <f t="shared" si="9"/>
        <v>71051266</v>
      </c>
      <c r="G48" s="73">
        <f t="shared" si="9"/>
        <v>8053649</v>
      </c>
      <c r="H48" s="73">
        <f t="shared" si="9"/>
        <v>7597557</v>
      </c>
      <c r="I48" s="73">
        <f t="shared" si="9"/>
        <v>3805182</v>
      </c>
      <c r="J48" s="73">
        <f t="shared" si="9"/>
        <v>19456388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19456388</v>
      </c>
      <c r="X48" s="73">
        <f t="shared" si="9"/>
        <v>17762817</v>
      </c>
      <c r="Y48" s="73">
        <f t="shared" si="9"/>
        <v>1693571</v>
      </c>
      <c r="Z48" s="170">
        <f>+IF(X48&lt;&gt;0,+(Y48/X48)*100,0)</f>
        <v>9.534360456452374</v>
      </c>
      <c r="AA48" s="168">
        <f>+AA28+AA32+AA38+AA42+AA47</f>
        <v>71051266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57443051</v>
      </c>
      <c r="F49" s="173">
        <f t="shared" si="10"/>
        <v>57443051</v>
      </c>
      <c r="G49" s="173">
        <f t="shared" si="10"/>
        <v>-2831331</v>
      </c>
      <c r="H49" s="173">
        <f t="shared" si="10"/>
        <v>12830813</v>
      </c>
      <c r="I49" s="173">
        <f t="shared" si="10"/>
        <v>-2235706</v>
      </c>
      <c r="J49" s="173">
        <f t="shared" si="10"/>
        <v>7763776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7763776</v>
      </c>
      <c r="X49" s="173">
        <f>IF(F25=F48,0,X25-X48)</f>
        <v>14360762</v>
      </c>
      <c r="Y49" s="173">
        <f t="shared" si="10"/>
        <v>-6596986</v>
      </c>
      <c r="Z49" s="174">
        <f>+IF(X49&lt;&gt;0,+(Y49/X49)*100,0)</f>
        <v>-45.937576292957154</v>
      </c>
      <c r="AA49" s="171">
        <f>+AA25-AA48</f>
        <v>57443051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2871479</v>
      </c>
      <c r="F5" s="60">
        <v>2871479</v>
      </c>
      <c r="G5" s="60">
        <v>3427818</v>
      </c>
      <c r="H5" s="60">
        <v>-22682</v>
      </c>
      <c r="I5" s="60">
        <v>1628</v>
      </c>
      <c r="J5" s="60">
        <v>3406764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3406764</v>
      </c>
      <c r="X5" s="60">
        <v>717870</v>
      </c>
      <c r="Y5" s="60">
        <v>2688894</v>
      </c>
      <c r="Z5" s="140">
        <v>374.57</v>
      </c>
      <c r="AA5" s="155">
        <v>2871479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11860064</v>
      </c>
      <c r="F7" s="60">
        <v>11860064</v>
      </c>
      <c r="G7" s="60">
        <v>1085344</v>
      </c>
      <c r="H7" s="60">
        <v>1217715</v>
      </c>
      <c r="I7" s="60">
        <v>847342</v>
      </c>
      <c r="J7" s="60">
        <v>3150401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3150401</v>
      </c>
      <c r="X7" s="60">
        <v>2965016</v>
      </c>
      <c r="Y7" s="60">
        <v>185385</v>
      </c>
      <c r="Z7" s="140">
        <v>6.25</v>
      </c>
      <c r="AA7" s="155">
        <v>11860064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1191375</v>
      </c>
      <c r="F8" s="60">
        <v>1191375</v>
      </c>
      <c r="G8" s="60">
        <v>101655</v>
      </c>
      <c r="H8" s="60">
        <v>112591</v>
      </c>
      <c r="I8" s="60">
        <v>99115</v>
      </c>
      <c r="J8" s="60">
        <v>313361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313361</v>
      </c>
      <c r="X8" s="60">
        <v>297844</v>
      </c>
      <c r="Y8" s="60">
        <v>15517</v>
      </c>
      <c r="Z8" s="140">
        <v>5.21</v>
      </c>
      <c r="AA8" s="155">
        <v>1191375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3209456</v>
      </c>
      <c r="F9" s="60">
        <v>3209456</v>
      </c>
      <c r="G9" s="60">
        <v>238456</v>
      </c>
      <c r="H9" s="60">
        <v>240021</v>
      </c>
      <c r="I9" s="60">
        <v>300883</v>
      </c>
      <c r="J9" s="60">
        <v>779360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779360</v>
      </c>
      <c r="X9" s="60">
        <v>802364</v>
      </c>
      <c r="Y9" s="60">
        <v>-23004</v>
      </c>
      <c r="Z9" s="140">
        <v>-2.87</v>
      </c>
      <c r="AA9" s="155">
        <v>3209456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2075640</v>
      </c>
      <c r="F10" s="54">
        <v>2075640</v>
      </c>
      <c r="G10" s="54">
        <v>153113</v>
      </c>
      <c r="H10" s="54">
        <v>152521</v>
      </c>
      <c r="I10" s="54">
        <v>152521</v>
      </c>
      <c r="J10" s="54">
        <v>458155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458155</v>
      </c>
      <c r="X10" s="54">
        <v>518910</v>
      </c>
      <c r="Y10" s="54">
        <v>-60755</v>
      </c>
      <c r="Z10" s="184">
        <v>-11.71</v>
      </c>
      <c r="AA10" s="130">
        <v>2075640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251000</v>
      </c>
      <c r="F12" s="60">
        <v>251000</v>
      </c>
      <c r="G12" s="60">
        <v>77935</v>
      </c>
      <c r="H12" s="60">
        <v>23619</v>
      </c>
      <c r="I12" s="60">
        <v>43273</v>
      </c>
      <c r="J12" s="60">
        <v>144827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144827</v>
      </c>
      <c r="X12" s="60">
        <v>62750</v>
      </c>
      <c r="Y12" s="60">
        <v>82077</v>
      </c>
      <c r="Z12" s="140">
        <v>130.8</v>
      </c>
      <c r="AA12" s="155">
        <v>251000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423600</v>
      </c>
      <c r="F13" s="60">
        <v>423600</v>
      </c>
      <c r="G13" s="60">
        <v>8537</v>
      </c>
      <c r="H13" s="60">
        <v>4755</v>
      </c>
      <c r="I13" s="60">
        <v>800</v>
      </c>
      <c r="J13" s="60">
        <v>14092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14092</v>
      </c>
      <c r="X13" s="60">
        <v>105900</v>
      </c>
      <c r="Y13" s="60">
        <v>-91808</v>
      </c>
      <c r="Z13" s="140">
        <v>-86.69</v>
      </c>
      <c r="AA13" s="155">
        <v>423600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100000</v>
      </c>
      <c r="F14" s="60">
        <v>100000</v>
      </c>
      <c r="G14" s="60">
        <v>83880</v>
      </c>
      <c r="H14" s="60">
        <v>101289</v>
      </c>
      <c r="I14" s="60">
        <v>98398</v>
      </c>
      <c r="J14" s="60">
        <v>283567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283567</v>
      </c>
      <c r="X14" s="60">
        <v>25000</v>
      </c>
      <c r="Y14" s="60">
        <v>258567</v>
      </c>
      <c r="Z14" s="140">
        <v>1034.27</v>
      </c>
      <c r="AA14" s="155">
        <v>100000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3000</v>
      </c>
      <c r="F15" s="60">
        <v>3000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750</v>
      </c>
      <c r="Y15" s="60">
        <v>-750</v>
      </c>
      <c r="Z15" s="140">
        <v>-100</v>
      </c>
      <c r="AA15" s="155">
        <v>3000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80000</v>
      </c>
      <c r="F16" s="60">
        <v>80000</v>
      </c>
      <c r="G16" s="60">
        <v>22350</v>
      </c>
      <c r="H16" s="60">
        <v>200</v>
      </c>
      <c r="I16" s="60">
        <v>10050</v>
      </c>
      <c r="J16" s="60">
        <v>32600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32600</v>
      </c>
      <c r="X16" s="60">
        <v>20000</v>
      </c>
      <c r="Y16" s="60">
        <v>12600</v>
      </c>
      <c r="Z16" s="140">
        <v>63</v>
      </c>
      <c r="AA16" s="155">
        <v>80000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48641000</v>
      </c>
      <c r="F19" s="60">
        <v>48641000</v>
      </c>
      <c r="G19" s="60">
        <v>0</v>
      </c>
      <c r="H19" s="60">
        <v>18137828</v>
      </c>
      <c r="I19" s="60">
        <v>0</v>
      </c>
      <c r="J19" s="60">
        <v>18137828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18137828</v>
      </c>
      <c r="X19" s="60">
        <v>12160250</v>
      </c>
      <c r="Y19" s="60">
        <v>5977578</v>
      </c>
      <c r="Z19" s="140">
        <v>49.16</v>
      </c>
      <c r="AA19" s="155">
        <v>48641000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433802</v>
      </c>
      <c r="F20" s="54">
        <v>433802</v>
      </c>
      <c r="G20" s="54">
        <v>6432</v>
      </c>
      <c r="H20" s="54">
        <v>36212</v>
      </c>
      <c r="I20" s="54">
        <v>7747</v>
      </c>
      <c r="J20" s="54">
        <v>50391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50391</v>
      </c>
      <c r="X20" s="54">
        <v>108451</v>
      </c>
      <c r="Y20" s="54">
        <v>-58060</v>
      </c>
      <c r="Z20" s="184">
        <v>-53.54</v>
      </c>
      <c r="AA20" s="130">
        <v>433802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16798</v>
      </c>
      <c r="H21" s="60">
        <v>23991</v>
      </c>
      <c r="I21" s="82">
        <v>7719</v>
      </c>
      <c r="J21" s="60">
        <v>48508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48508</v>
      </c>
      <c r="X21" s="60">
        <v>0</v>
      </c>
      <c r="Y21" s="60">
        <v>48508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71140416</v>
      </c>
      <c r="F22" s="190">
        <f t="shared" si="0"/>
        <v>71140416</v>
      </c>
      <c r="G22" s="190">
        <f t="shared" si="0"/>
        <v>5222318</v>
      </c>
      <c r="H22" s="190">
        <f t="shared" si="0"/>
        <v>20028060</v>
      </c>
      <c r="I22" s="190">
        <f t="shared" si="0"/>
        <v>1569476</v>
      </c>
      <c r="J22" s="190">
        <f t="shared" si="0"/>
        <v>26819854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26819854</v>
      </c>
      <c r="X22" s="190">
        <f t="shared" si="0"/>
        <v>17785105</v>
      </c>
      <c r="Y22" s="190">
        <f t="shared" si="0"/>
        <v>9034749</v>
      </c>
      <c r="Z22" s="191">
        <f>+IF(X22&lt;&gt;0,+(Y22/X22)*100,0)</f>
        <v>50.79952578295151</v>
      </c>
      <c r="AA22" s="188">
        <f>SUM(AA5:AA21)</f>
        <v>71140416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29885878</v>
      </c>
      <c r="F25" s="60">
        <v>29885878</v>
      </c>
      <c r="G25" s="60">
        <v>1774103</v>
      </c>
      <c r="H25" s="60">
        <v>1850927</v>
      </c>
      <c r="I25" s="60">
        <v>1781154</v>
      </c>
      <c r="J25" s="60">
        <v>5406184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5406184</v>
      </c>
      <c r="X25" s="60">
        <v>7471470</v>
      </c>
      <c r="Y25" s="60">
        <v>-2065286</v>
      </c>
      <c r="Z25" s="140">
        <v>-27.64</v>
      </c>
      <c r="AA25" s="155">
        <v>29885878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2096597</v>
      </c>
      <c r="F26" s="60">
        <v>2096597</v>
      </c>
      <c r="G26" s="60">
        <v>105781</v>
      </c>
      <c r="H26" s="60">
        <v>97250</v>
      </c>
      <c r="I26" s="60">
        <v>105781</v>
      </c>
      <c r="J26" s="60">
        <v>308812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308812</v>
      </c>
      <c r="X26" s="60">
        <v>524149</v>
      </c>
      <c r="Y26" s="60">
        <v>-215337</v>
      </c>
      <c r="Z26" s="140">
        <v>-41.08</v>
      </c>
      <c r="AA26" s="155">
        <v>2096597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2977364</v>
      </c>
      <c r="F27" s="60">
        <v>2977364</v>
      </c>
      <c r="G27" s="60">
        <v>204733</v>
      </c>
      <c r="H27" s="60">
        <v>0</v>
      </c>
      <c r="I27" s="60">
        <v>0</v>
      </c>
      <c r="J27" s="60">
        <v>204733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204733</v>
      </c>
      <c r="X27" s="60">
        <v>744341</v>
      </c>
      <c r="Y27" s="60">
        <v>-539608</v>
      </c>
      <c r="Z27" s="140">
        <v>-72.49</v>
      </c>
      <c r="AA27" s="155">
        <v>2977364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4352972</v>
      </c>
      <c r="F28" s="60">
        <v>4352972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1088243</v>
      </c>
      <c r="Y28" s="60">
        <v>-1088243</v>
      </c>
      <c r="Z28" s="140">
        <v>-100</v>
      </c>
      <c r="AA28" s="155">
        <v>4352972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158000</v>
      </c>
      <c r="F29" s="60">
        <v>158000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39500</v>
      </c>
      <c r="Y29" s="60">
        <v>-39500</v>
      </c>
      <c r="Z29" s="140">
        <v>-100</v>
      </c>
      <c r="AA29" s="155">
        <v>158000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14642836</v>
      </c>
      <c r="F30" s="60">
        <v>14642836</v>
      </c>
      <c r="G30" s="60">
        <v>0</v>
      </c>
      <c r="H30" s="60">
        <v>84474</v>
      </c>
      <c r="I30" s="60">
        <v>214028</v>
      </c>
      <c r="J30" s="60">
        <v>298502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298502</v>
      </c>
      <c r="X30" s="60">
        <v>3660709</v>
      </c>
      <c r="Y30" s="60">
        <v>-3362207</v>
      </c>
      <c r="Z30" s="140">
        <v>-91.85</v>
      </c>
      <c r="AA30" s="155">
        <v>14642836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306503</v>
      </c>
      <c r="I31" s="60">
        <v>0</v>
      </c>
      <c r="J31" s="60">
        <v>306503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306503</v>
      </c>
      <c r="X31" s="60">
        <v>0</v>
      </c>
      <c r="Y31" s="60">
        <v>306503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7335000</v>
      </c>
      <c r="F32" s="60">
        <v>7335000</v>
      </c>
      <c r="G32" s="60">
        <v>114286</v>
      </c>
      <c r="H32" s="60">
        <v>4450536</v>
      </c>
      <c r="I32" s="60">
        <v>974963</v>
      </c>
      <c r="J32" s="60">
        <v>5539785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5539785</v>
      </c>
      <c r="X32" s="60">
        <v>1833750</v>
      </c>
      <c r="Y32" s="60">
        <v>3706035</v>
      </c>
      <c r="Z32" s="140">
        <v>202.1</v>
      </c>
      <c r="AA32" s="155">
        <v>7335000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992183</v>
      </c>
      <c r="F33" s="60">
        <v>992183</v>
      </c>
      <c r="G33" s="60">
        <v>34756</v>
      </c>
      <c r="H33" s="60">
        <v>34149</v>
      </c>
      <c r="I33" s="60">
        <v>77215</v>
      </c>
      <c r="J33" s="60">
        <v>146120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146120</v>
      </c>
      <c r="X33" s="60">
        <v>248046</v>
      </c>
      <c r="Y33" s="60">
        <v>-101926</v>
      </c>
      <c r="Z33" s="140">
        <v>-41.09</v>
      </c>
      <c r="AA33" s="155">
        <v>992183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8610436</v>
      </c>
      <c r="F34" s="60">
        <v>8610436</v>
      </c>
      <c r="G34" s="60">
        <v>5819990</v>
      </c>
      <c r="H34" s="60">
        <v>773338</v>
      </c>
      <c r="I34" s="60">
        <v>652041</v>
      </c>
      <c r="J34" s="60">
        <v>7245369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7245369</v>
      </c>
      <c r="X34" s="60">
        <v>2152609</v>
      </c>
      <c r="Y34" s="60">
        <v>5092760</v>
      </c>
      <c r="Z34" s="140">
        <v>236.59</v>
      </c>
      <c r="AA34" s="155">
        <v>8610436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380</v>
      </c>
      <c r="I35" s="60">
        <v>0</v>
      </c>
      <c r="J35" s="60">
        <v>380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380</v>
      </c>
      <c r="X35" s="60">
        <v>0</v>
      </c>
      <c r="Y35" s="60">
        <v>380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71051266</v>
      </c>
      <c r="F36" s="190">
        <f t="shared" si="1"/>
        <v>71051266</v>
      </c>
      <c r="G36" s="190">
        <f t="shared" si="1"/>
        <v>8053649</v>
      </c>
      <c r="H36" s="190">
        <f t="shared" si="1"/>
        <v>7597557</v>
      </c>
      <c r="I36" s="190">
        <f t="shared" si="1"/>
        <v>3805182</v>
      </c>
      <c r="J36" s="190">
        <f t="shared" si="1"/>
        <v>19456388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19456388</v>
      </c>
      <c r="X36" s="190">
        <f t="shared" si="1"/>
        <v>17762817</v>
      </c>
      <c r="Y36" s="190">
        <f t="shared" si="1"/>
        <v>1693571</v>
      </c>
      <c r="Z36" s="191">
        <f>+IF(X36&lt;&gt;0,+(Y36/X36)*100,0)</f>
        <v>9.534360456452374</v>
      </c>
      <c r="AA36" s="188">
        <f>SUM(AA25:AA35)</f>
        <v>71051266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89150</v>
      </c>
      <c r="F38" s="106">
        <f t="shared" si="2"/>
        <v>89150</v>
      </c>
      <c r="G38" s="106">
        <f t="shared" si="2"/>
        <v>-2831331</v>
      </c>
      <c r="H38" s="106">
        <f t="shared" si="2"/>
        <v>12430503</v>
      </c>
      <c r="I38" s="106">
        <f t="shared" si="2"/>
        <v>-2235706</v>
      </c>
      <c r="J38" s="106">
        <f t="shared" si="2"/>
        <v>7363466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7363466</v>
      </c>
      <c r="X38" s="106">
        <f>IF(F22=F36,0,X22-X36)</f>
        <v>22288</v>
      </c>
      <c r="Y38" s="106">
        <f t="shared" si="2"/>
        <v>7341178</v>
      </c>
      <c r="Z38" s="201">
        <f>+IF(X38&lt;&gt;0,+(Y38/X38)*100,0)</f>
        <v>32937.80509691314</v>
      </c>
      <c r="AA38" s="199">
        <f>+AA22-AA36</f>
        <v>89150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57353901</v>
      </c>
      <c r="F39" s="60">
        <v>57353901</v>
      </c>
      <c r="G39" s="60">
        <v>0</v>
      </c>
      <c r="H39" s="60">
        <v>400310</v>
      </c>
      <c r="I39" s="60">
        <v>0</v>
      </c>
      <c r="J39" s="60">
        <v>400310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400310</v>
      </c>
      <c r="X39" s="60">
        <v>14338475</v>
      </c>
      <c r="Y39" s="60">
        <v>-13938165</v>
      </c>
      <c r="Z39" s="140">
        <v>-97.21</v>
      </c>
      <c r="AA39" s="155">
        <v>57353901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57443051</v>
      </c>
      <c r="F42" s="88">
        <f t="shared" si="3"/>
        <v>57443051</v>
      </c>
      <c r="G42" s="88">
        <f t="shared" si="3"/>
        <v>-2831331</v>
      </c>
      <c r="H42" s="88">
        <f t="shared" si="3"/>
        <v>12830813</v>
      </c>
      <c r="I42" s="88">
        <f t="shared" si="3"/>
        <v>-2235706</v>
      </c>
      <c r="J42" s="88">
        <f t="shared" si="3"/>
        <v>7763776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7763776</v>
      </c>
      <c r="X42" s="88">
        <f t="shared" si="3"/>
        <v>14360763</v>
      </c>
      <c r="Y42" s="88">
        <f t="shared" si="3"/>
        <v>-6596987</v>
      </c>
      <c r="Z42" s="208">
        <f>+IF(X42&lt;&gt;0,+(Y42/X42)*100,0)</f>
        <v>-45.937580057549866</v>
      </c>
      <c r="AA42" s="206">
        <f>SUM(AA38:AA41)</f>
        <v>57443051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57443051</v>
      </c>
      <c r="F44" s="77">
        <f t="shared" si="4"/>
        <v>57443051</v>
      </c>
      <c r="G44" s="77">
        <f t="shared" si="4"/>
        <v>-2831331</v>
      </c>
      <c r="H44" s="77">
        <f t="shared" si="4"/>
        <v>12830813</v>
      </c>
      <c r="I44" s="77">
        <f t="shared" si="4"/>
        <v>-2235706</v>
      </c>
      <c r="J44" s="77">
        <f t="shared" si="4"/>
        <v>7763776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7763776</v>
      </c>
      <c r="X44" s="77">
        <f t="shared" si="4"/>
        <v>14360763</v>
      </c>
      <c r="Y44" s="77">
        <f t="shared" si="4"/>
        <v>-6596987</v>
      </c>
      <c r="Z44" s="212">
        <f>+IF(X44&lt;&gt;0,+(Y44/X44)*100,0)</f>
        <v>-45.937580057549866</v>
      </c>
      <c r="AA44" s="210">
        <f>+AA42-AA43</f>
        <v>57443051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57443051</v>
      </c>
      <c r="F46" s="88">
        <f t="shared" si="5"/>
        <v>57443051</v>
      </c>
      <c r="G46" s="88">
        <f t="shared" si="5"/>
        <v>-2831331</v>
      </c>
      <c r="H46" s="88">
        <f t="shared" si="5"/>
        <v>12830813</v>
      </c>
      <c r="I46" s="88">
        <f t="shared" si="5"/>
        <v>-2235706</v>
      </c>
      <c r="J46" s="88">
        <f t="shared" si="5"/>
        <v>7763776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7763776</v>
      </c>
      <c r="X46" s="88">
        <f t="shared" si="5"/>
        <v>14360763</v>
      </c>
      <c r="Y46" s="88">
        <f t="shared" si="5"/>
        <v>-6596987</v>
      </c>
      <c r="Z46" s="208">
        <f>+IF(X46&lt;&gt;0,+(Y46/X46)*100,0)</f>
        <v>-45.937580057549866</v>
      </c>
      <c r="AA46" s="206">
        <f>SUM(AA44:AA45)</f>
        <v>57443051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57443051</v>
      </c>
      <c r="F48" s="219">
        <f t="shared" si="6"/>
        <v>57443051</v>
      </c>
      <c r="G48" s="219">
        <f t="shared" si="6"/>
        <v>-2831331</v>
      </c>
      <c r="H48" s="220">
        <f t="shared" si="6"/>
        <v>12830813</v>
      </c>
      <c r="I48" s="220">
        <f t="shared" si="6"/>
        <v>-2235706</v>
      </c>
      <c r="J48" s="220">
        <f t="shared" si="6"/>
        <v>7763776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7763776</v>
      </c>
      <c r="X48" s="220">
        <f t="shared" si="6"/>
        <v>14360763</v>
      </c>
      <c r="Y48" s="220">
        <f t="shared" si="6"/>
        <v>-6596987</v>
      </c>
      <c r="Z48" s="221">
        <f>+IF(X48&lt;&gt;0,+(Y48/X48)*100,0)</f>
        <v>-45.937580057549866</v>
      </c>
      <c r="AA48" s="222">
        <f>SUM(AA46:AA47)</f>
        <v>57443051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600000</v>
      </c>
      <c r="F5" s="100">
        <f t="shared" si="0"/>
        <v>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150000</v>
      </c>
      <c r="Y5" s="100">
        <f t="shared" si="0"/>
        <v>-150000</v>
      </c>
      <c r="Z5" s="137">
        <f>+IF(X5&lt;&gt;0,+(Y5/X5)*100,0)</f>
        <v>-100</v>
      </c>
      <c r="AA5" s="153">
        <f>SUM(AA6:AA8)</f>
        <v>600000</v>
      </c>
    </row>
    <row r="6" spans="1:27" ht="13.5">
      <c r="A6" s="138" t="s">
        <v>75</v>
      </c>
      <c r="B6" s="136"/>
      <c r="C6" s="155"/>
      <c r="D6" s="155"/>
      <c r="E6" s="156">
        <v>557000</v>
      </c>
      <c r="F6" s="60">
        <v>557000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139250</v>
      </c>
      <c r="Y6" s="60">
        <v>-139250</v>
      </c>
      <c r="Z6" s="140">
        <v>-100</v>
      </c>
      <c r="AA6" s="62">
        <v>557000</v>
      </c>
    </row>
    <row r="7" spans="1:27" ht="13.5">
      <c r="A7" s="138" t="s">
        <v>76</v>
      </c>
      <c r="B7" s="136"/>
      <c r="C7" s="157"/>
      <c r="D7" s="157"/>
      <c r="E7" s="158">
        <v>32000</v>
      </c>
      <c r="F7" s="159">
        <v>32000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8000</v>
      </c>
      <c r="Y7" s="159">
        <v>-8000</v>
      </c>
      <c r="Z7" s="141">
        <v>-100</v>
      </c>
      <c r="AA7" s="225">
        <v>32000</v>
      </c>
    </row>
    <row r="8" spans="1:27" ht="13.5">
      <c r="A8" s="138" t="s">
        <v>77</v>
      </c>
      <c r="B8" s="136"/>
      <c r="C8" s="155"/>
      <c r="D8" s="155"/>
      <c r="E8" s="156">
        <v>11000</v>
      </c>
      <c r="F8" s="60">
        <v>11000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2750</v>
      </c>
      <c r="Y8" s="60">
        <v>-2750</v>
      </c>
      <c r="Z8" s="140">
        <v>-100</v>
      </c>
      <c r="AA8" s="62">
        <v>11000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6260733</v>
      </c>
      <c r="F9" s="100">
        <f t="shared" si="1"/>
        <v>6260733</v>
      </c>
      <c r="G9" s="100">
        <f t="shared" si="1"/>
        <v>2121612</v>
      </c>
      <c r="H9" s="100">
        <f t="shared" si="1"/>
        <v>1976905</v>
      </c>
      <c r="I9" s="100">
        <f t="shared" si="1"/>
        <v>0</v>
      </c>
      <c r="J9" s="100">
        <f t="shared" si="1"/>
        <v>4098517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4098517</v>
      </c>
      <c r="X9" s="100">
        <f t="shared" si="1"/>
        <v>1565183</v>
      </c>
      <c r="Y9" s="100">
        <f t="shared" si="1"/>
        <v>2533334</v>
      </c>
      <c r="Z9" s="137">
        <f>+IF(X9&lt;&gt;0,+(Y9/X9)*100,0)</f>
        <v>161.85545076837658</v>
      </c>
      <c r="AA9" s="102">
        <f>SUM(AA10:AA14)</f>
        <v>6260733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2121612</v>
      </c>
      <c r="H10" s="60">
        <v>1976905</v>
      </c>
      <c r="I10" s="60"/>
      <c r="J10" s="60">
        <v>4098517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4098517</v>
      </c>
      <c r="X10" s="60"/>
      <c r="Y10" s="60">
        <v>4098517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6260733</v>
      </c>
      <c r="F11" s="60">
        <v>6260733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1565183</v>
      </c>
      <c r="Y11" s="60">
        <v>-1565183</v>
      </c>
      <c r="Z11" s="140">
        <v>-100</v>
      </c>
      <c r="AA11" s="62">
        <v>6260733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566580</v>
      </c>
      <c r="F15" s="100">
        <f t="shared" si="2"/>
        <v>566580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141645</v>
      </c>
      <c r="Y15" s="100">
        <f t="shared" si="2"/>
        <v>-141645</v>
      </c>
      <c r="Z15" s="137">
        <f>+IF(X15&lt;&gt;0,+(Y15/X15)*100,0)</f>
        <v>-100</v>
      </c>
      <c r="AA15" s="102">
        <f>SUM(AA16:AA18)</f>
        <v>566580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566580</v>
      </c>
      <c r="F17" s="60">
        <v>566580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141645</v>
      </c>
      <c r="Y17" s="60">
        <v>-141645</v>
      </c>
      <c r="Z17" s="140">
        <v>-100</v>
      </c>
      <c r="AA17" s="62">
        <v>566580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49926588</v>
      </c>
      <c r="F19" s="100">
        <f t="shared" si="3"/>
        <v>49926588</v>
      </c>
      <c r="G19" s="100">
        <f t="shared" si="3"/>
        <v>1281380</v>
      </c>
      <c r="H19" s="100">
        <f t="shared" si="3"/>
        <v>1822769</v>
      </c>
      <c r="I19" s="100">
        <f t="shared" si="3"/>
        <v>0</v>
      </c>
      <c r="J19" s="100">
        <f t="shared" si="3"/>
        <v>3104149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3104149</v>
      </c>
      <c r="X19" s="100">
        <f t="shared" si="3"/>
        <v>12481647</v>
      </c>
      <c r="Y19" s="100">
        <f t="shared" si="3"/>
        <v>-9377498</v>
      </c>
      <c r="Z19" s="137">
        <f>+IF(X19&lt;&gt;0,+(Y19/X19)*100,0)</f>
        <v>-75.1302933018375</v>
      </c>
      <c r="AA19" s="102">
        <f>SUM(AA20:AA23)</f>
        <v>49926588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33980808</v>
      </c>
      <c r="F21" s="60">
        <v>33980808</v>
      </c>
      <c r="G21" s="60">
        <v>402623</v>
      </c>
      <c r="H21" s="60"/>
      <c r="I21" s="60"/>
      <c r="J21" s="60">
        <v>402623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402623</v>
      </c>
      <c r="X21" s="60">
        <v>8495202</v>
      </c>
      <c r="Y21" s="60">
        <v>-8092579</v>
      </c>
      <c r="Z21" s="140">
        <v>-95.26</v>
      </c>
      <c r="AA21" s="62">
        <v>33980808</v>
      </c>
    </row>
    <row r="22" spans="1:27" ht="13.5">
      <c r="A22" s="138" t="s">
        <v>91</v>
      </c>
      <c r="B22" s="136"/>
      <c r="C22" s="157"/>
      <c r="D22" s="157"/>
      <c r="E22" s="158">
        <v>6821211</v>
      </c>
      <c r="F22" s="159">
        <v>6821211</v>
      </c>
      <c r="G22" s="159">
        <v>878757</v>
      </c>
      <c r="H22" s="159">
        <v>1822769</v>
      </c>
      <c r="I22" s="159"/>
      <c r="J22" s="159">
        <v>2701526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2701526</v>
      </c>
      <c r="X22" s="159">
        <v>1705303</v>
      </c>
      <c r="Y22" s="159">
        <v>996223</v>
      </c>
      <c r="Z22" s="141">
        <v>58.42</v>
      </c>
      <c r="AA22" s="225">
        <v>6821211</v>
      </c>
    </row>
    <row r="23" spans="1:27" ht="13.5">
      <c r="A23" s="138" t="s">
        <v>92</v>
      </c>
      <c r="B23" s="136"/>
      <c r="C23" s="155"/>
      <c r="D23" s="155"/>
      <c r="E23" s="156">
        <v>9124569</v>
      </c>
      <c r="F23" s="60">
        <v>9124569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2281142</v>
      </c>
      <c r="Y23" s="60">
        <v>-2281142</v>
      </c>
      <c r="Z23" s="140">
        <v>-100</v>
      </c>
      <c r="AA23" s="62">
        <v>9124569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57353901</v>
      </c>
      <c r="F25" s="219">
        <f t="shared" si="4"/>
        <v>57353901</v>
      </c>
      <c r="G25" s="219">
        <f t="shared" si="4"/>
        <v>3402992</v>
      </c>
      <c r="H25" s="219">
        <f t="shared" si="4"/>
        <v>3799674</v>
      </c>
      <c r="I25" s="219">
        <f t="shared" si="4"/>
        <v>0</v>
      </c>
      <c r="J25" s="219">
        <f t="shared" si="4"/>
        <v>7202666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7202666</v>
      </c>
      <c r="X25" s="219">
        <f t="shared" si="4"/>
        <v>14338475</v>
      </c>
      <c r="Y25" s="219">
        <f t="shared" si="4"/>
        <v>-7135809</v>
      </c>
      <c r="Z25" s="231">
        <f>+IF(X25&lt;&gt;0,+(Y25/X25)*100,0)</f>
        <v>-49.76686153862248</v>
      </c>
      <c r="AA25" s="232">
        <f>+AA5+AA9+AA15+AA19+AA24</f>
        <v>57353901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52353901</v>
      </c>
      <c r="F28" s="60">
        <v>52353901</v>
      </c>
      <c r="G28" s="60"/>
      <c r="H28" s="60">
        <v>3799674</v>
      </c>
      <c r="I28" s="60"/>
      <c r="J28" s="60">
        <v>3799674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3799674</v>
      </c>
      <c r="X28" s="60">
        <v>13088475</v>
      </c>
      <c r="Y28" s="60">
        <v>-9288801</v>
      </c>
      <c r="Z28" s="140">
        <v>-70.97</v>
      </c>
      <c r="AA28" s="155">
        <v>52353901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3402992</v>
      </c>
      <c r="H29" s="60"/>
      <c r="I29" s="60"/>
      <c r="J29" s="60">
        <v>3402992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3402992</v>
      </c>
      <c r="X29" s="60"/>
      <c r="Y29" s="60">
        <v>3402992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1000000</v>
      </c>
      <c r="F31" s="60">
        <v>1000000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250000</v>
      </c>
      <c r="Y31" s="60">
        <v>-250000</v>
      </c>
      <c r="Z31" s="140">
        <v>-100</v>
      </c>
      <c r="AA31" s="62">
        <v>1000000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53353901</v>
      </c>
      <c r="F32" s="77">
        <f t="shared" si="5"/>
        <v>53353901</v>
      </c>
      <c r="G32" s="77">
        <f t="shared" si="5"/>
        <v>3402992</v>
      </c>
      <c r="H32" s="77">
        <f t="shared" si="5"/>
        <v>3799674</v>
      </c>
      <c r="I32" s="77">
        <f t="shared" si="5"/>
        <v>0</v>
      </c>
      <c r="J32" s="77">
        <f t="shared" si="5"/>
        <v>7202666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7202666</v>
      </c>
      <c r="X32" s="77">
        <f t="shared" si="5"/>
        <v>13338475</v>
      </c>
      <c r="Y32" s="77">
        <f t="shared" si="5"/>
        <v>-6135809</v>
      </c>
      <c r="Z32" s="212">
        <f>+IF(X32&lt;&gt;0,+(Y32/X32)*100,0)</f>
        <v>-46.00082843053647</v>
      </c>
      <c r="AA32" s="79">
        <f>SUM(AA28:AA31)</f>
        <v>53353901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4000000</v>
      </c>
      <c r="F35" s="60">
        <v>4000000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1000000</v>
      </c>
      <c r="Y35" s="60">
        <v>-1000000</v>
      </c>
      <c r="Z35" s="140">
        <v>-100</v>
      </c>
      <c r="AA35" s="62">
        <v>4000000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57353901</v>
      </c>
      <c r="F36" s="220">
        <f t="shared" si="6"/>
        <v>57353901</v>
      </c>
      <c r="G36" s="220">
        <f t="shared" si="6"/>
        <v>3402992</v>
      </c>
      <c r="H36" s="220">
        <f t="shared" si="6"/>
        <v>3799674</v>
      </c>
      <c r="I36" s="220">
        <f t="shared" si="6"/>
        <v>0</v>
      </c>
      <c r="J36" s="220">
        <f t="shared" si="6"/>
        <v>7202666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7202666</v>
      </c>
      <c r="X36" s="220">
        <f t="shared" si="6"/>
        <v>14338475</v>
      </c>
      <c r="Y36" s="220">
        <f t="shared" si="6"/>
        <v>-7135809</v>
      </c>
      <c r="Z36" s="221">
        <f>+IF(X36&lt;&gt;0,+(Y36/X36)*100,0)</f>
        <v>-49.76686153862248</v>
      </c>
      <c r="AA36" s="239">
        <f>SUM(AA32:AA35)</f>
        <v>57353901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7818342</v>
      </c>
      <c r="H6" s="60">
        <v>18196964</v>
      </c>
      <c r="I6" s="60">
        <v>17985502</v>
      </c>
      <c r="J6" s="60">
        <v>17985502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17985502</v>
      </c>
      <c r="X6" s="60"/>
      <c r="Y6" s="60">
        <v>17985502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7071349</v>
      </c>
      <c r="F7" s="60">
        <v>7071349</v>
      </c>
      <c r="G7" s="60">
        <v>4151052</v>
      </c>
      <c r="H7" s="60">
        <v>4151052</v>
      </c>
      <c r="I7" s="60">
        <v>2120786</v>
      </c>
      <c r="J7" s="60">
        <v>2120786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2120786</v>
      </c>
      <c r="X7" s="60">
        <v>1767837</v>
      </c>
      <c r="Y7" s="60">
        <v>352949</v>
      </c>
      <c r="Z7" s="140">
        <v>19.97</v>
      </c>
      <c r="AA7" s="62">
        <v>7071349</v>
      </c>
    </row>
    <row r="8" spans="1:27" ht="13.5">
      <c r="A8" s="249" t="s">
        <v>145</v>
      </c>
      <c r="B8" s="182"/>
      <c r="C8" s="155"/>
      <c r="D8" s="155"/>
      <c r="E8" s="59">
        <v>11369815</v>
      </c>
      <c r="F8" s="60">
        <v>11369815</v>
      </c>
      <c r="G8" s="60">
        <v>1128014</v>
      </c>
      <c r="H8" s="60">
        <v>1760970</v>
      </c>
      <c r="I8" s="60">
        <v>1907069</v>
      </c>
      <c r="J8" s="60">
        <v>1907069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1907069</v>
      </c>
      <c r="X8" s="60">
        <v>2842454</v>
      </c>
      <c r="Y8" s="60">
        <v>-935385</v>
      </c>
      <c r="Z8" s="140">
        <v>-32.91</v>
      </c>
      <c r="AA8" s="62">
        <v>11369815</v>
      </c>
    </row>
    <row r="9" spans="1:27" ht="13.5">
      <c r="A9" s="249" t="s">
        <v>146</v>
      </c>
      <c r="B9" s="182"/>
      <c r="C9" s="155"/>
      <c r="D9" s="155"/>
      <c r="E9" s="59">
        <v>1365000</v>
      </c>
      <c r="F9" s="60">
        <v>1365000</v>
      </c>
      <c r="G9" s="60">
        <v>24108266</v>
      </c>
      <c r="H9" s="60">
        <v>24119186</v>
      </c>
      <c r="I9" s="60">
        <v>23892791</v>
      </c>
      <c r="J9" s="60">
        <v>23892791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23892791</v>
      </c>
      <c r="X9" s="60">
        <v>341250</v>
      </c>
      <c r="Y9" s="60">
        <v>23551541</v>
      </c>
      <c r="Z9" s="140">
        <v>6901.55</v>
      </c>
      <c r="AA9" s="62">
        <v>1365000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432218</v>
      </c>
      <c r="F11" s="60">
        <v>432218</v>
      </c>
      <c r="G11" s="60">
        <v>1677966</v>
      </c>
      <c r="H11" s="60">
        <v>1677966</v>
      </c>
      <c r="I11" s="60">
        <v>1677966</v>
      </c>
      <c r="J11" s="60">
        <v>1677966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1677966</v>
      </c>
      <c r="X11" s="60">
        <v>108055</v>
      </c>
      <c r="Y11" s="60">
        <v>1569911</v>
      </c>
      <c r="Z11" s="140">
        <v>1452.88</v>
      </c>
      <c r="AA11" s="62">
        <v>432218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20238382</v>
      </c>
      <c r="F12" s="73">
        <f t="shared" si="0"/>
        <v>20238382</v>
      </c>
      <c r="G12" s="73">
        <f t="shared" si="0"/>
        <v>38883640</v>
      </c>
      <c r="H12" s="73">
        <f t="shared" si="0"/>
        <v>49906138</v>
      </c>
      <c r="I12" s="73">
        <f t="shared" si="0"/>
        <v>47584114</v>
      </c>
      <c r="J12" s="73">
        <f t="shared" si="0"/>
        <v>47584114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47584114</v>
      </c>
      <c r="X12" s="73">
        <f t="shared" si="0"/>
        <v>5059596</v>
      </c>
      <c r="Y12" s="73">
        <f t="shared" si="0"/>
        <v>42524518</v>
      </c>
      <c r="Z12" s="170">
        <f>+IF(X12&lt;&gt;0,+(Y12/X12)*100,0)</f>
        <v>840.4725989980228</v>
      </c>
      <c r="AA12" s="74">
        <f>SUM(AA6:AA11)</f>
        <v>20238382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402990</v>
      </c>
      <c r="F16" s="60">
        <v>402990</v>
      </c>
      <c r="G16" s="159">
        <v>9663544</v>
      </c>
      <c r="H16" s="159">
        <v>1205577</v>
      </c>
      <c r="I16" s="159">
        <v>1205577</v>
      </c>
      <c r="J16" s="60">
        <v>1205577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1205577</v>
      </c>
      <c r="X16" s="60">
        <v>100748</v>
      </c>
      <c r="Y16" s="159">
        <v>1104829</v>
      </c>
      <c r="Z16" s="141">
        <v>1096.63</v>
      </c>
      <c r="AA16" s="225">
        <v>402990</v>
      </c>
    </row>
    <row r="17" spans="1:27" ht="13.5">
      <c r="A17" s="249" t="s">
        <v>152</v>
      </c>
      <c r="B17" s="182"/>
      <c r="C17" s="155"/>
      <c r="D17" s="155"/>
      <c r="E17" s="59">
        <v>1050000</v>
      </c>
      <c r="F17" s="60">
        <v>1050000</v>
      </c>
      <c r="G17" s="60">
        <v>28643519</v>
      </c>
      <c r="H17" s="60">
        <v>28643519</v>
      </c>
      <c r="I17" s="60">
        <v>28643519</v>
      </c>
      <c r="J17" s="60">
        <v>28643519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28643519</v>
      </c>
      <c r="X17" s="60">
        <v>262500</v>
      </c>
      <c r="Y17" s="60">
        <v>28381019</v>
      </c>
      <c r="Z17" s="140">
        <v>10811.82</v>
      </c>
      <c r="AA17" s="62">
        <v>1050000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365872790</v>
      </c>
      <c r="F19" s="60">
        <v>365872790</v>
      </c>
      <c r="G19" s="60">
        <v>306588627</v>
      </c>
      <c r="H19" s="60">
        <v>306588627</v>
      </c>
      <c r="I19" s="60">
        <v>306588627</v>
      </c>
      <c r="J19" s="60">
        <v>306588627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306588627</v>
      </c>
      <c r="X19" s="60">
        <v>91468198</v>
      </c>
      <c r="Y19" s="60">
        <v>215120429</v>
      </c>
      <c r="Z19" s="140">
        <v>235.19</v>
      </c>
      <c r="AA19" s="62">
        <v>365872790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1034028</v>
      </c>
      <c r="F21" s="60">
        <v>1034028</v>
      </c>
      <c r="G21" s="60">
        <v>1463460</v>
      </c>
      <c r="H21" s="60">
        <v>1463460</v>
      </c>
      <c r="I21" s="60">
        <v>1463460</v>
      </c>
      <c r="J21" s="60">
        <v>1463460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1463460</v>
      </c>
      <c r="X21" s="60">
        <v>258507</v>
      </c>
      <c r="Y21" s="60">
        <v>1204953</v>
      </c>
      <c r="Z21" s="140">
        <v>466.12</v>
      </c>
      <c r="AA21" s="62">
        <v>1034028</v>
      </c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179976743</v>
      </c>
      <c r="H23" s="159">
        <v>4422137</v>
      </c>
      <c r="I23" s="159">
        <v>4452403</v>
      </c>
      <c r="J23" s="60">
        <v>4452403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4452403</v>
      </c>
      <c r="X23" s="60"/>
      <c r="Y23" s="159">
        <v>4452403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368359808</v>
      </c>
      <c r="F24" s="77">
        <f t="shared" si="1"/>
        <v>368359808</v>
      </c>
      <c r="G24" s="77">
        <f t="shared" si="1"/>
        <v>526335893</v>
      </c>
      <c r="H24" s="77">
        <f t="shared" si="1"/>
        <v>342323320</v>
      </c>
      <c r="I24" s="77">
        <f t="shared" si="1"/>
        <v>342353586</v>
      </c>
      <c r="J24" s="77">
        <f t="shared" si="1"/>
        <v>342353586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342353586</v>
      </c>
      <c r="X24" s="77">
        <f t="shared" si="1"/>
        <v>92089953</v>
      </c>
      <c r="Y24" s="77">
        <f t="shared" si="1"/>
        <v>250263633</v>
      </c>
      <c r="Z24" s="212">
        <f>+IF(X24&lt;&gt;0,+(Y24/X24)*100,0)</f>
        <v>271.7599747281878</v>
      </c>
      <c r="AA24" s="79">
        <f>SUM(AA15:AA23)</f>
        <v>368359808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388598190</v>
      </c>
      <c r="F25" s="73">
        <f t="shared" si="2"/>
        <v>388598190</v>
      </c>
      <c r="G25" s="73">
        <f t="shared" si="2"/>
        <v>565219533</v>
      </c>
      <c r="H25" s="73">
        <f t="shared" si="2"/>
        <v>392229458</v>
      </c>
      <c r="I25" s="73">
        <f t="shared" si="2"/>
        <v>389937700</v>
      </c>
      <c r="J25" s="73">
        <f t="shared" si="2"/>
        <v>389937700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389937700</v>
      </c>
      <c r="X25" s="73">
        <f t="shared" si="2"/>
        <v>97149549</v>
      </c>
      <c r="Y25" s="73">
        <f t="shared" si="2"/>
        <v>292788151</v>
      </c>
      <c r="Z25" s="170">
        <f>+IF(X25&lt;&gt;0,+(Y25/X25)*100,0)</f>
        <v>301.37880619497264</v>
      </c>
      <c r="AA25" s="74">
        <f>+AA12+AA24</f>
        <v>388598190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73500</v>
      </c>
      <c r="F30" s="60">
        <v>73500</v>
      </c>
      <c r="G30" s="60">
        <v>223260</v>
      </c>
      <c r="H30" s="60">
        <v>223260</v>
      </c>
      <c r="I30" s="60">
        <v>223260</v>
      </c>
      <c r="J30" s="60">
        <v>223260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223260</v>
      </c>
      <c r="X30" s="60">
        <v>18375</v>
      </c>
      <c r="Y30" s="60">
        <v>204885</v>
      </c>
      <c r="Z30" s="140">
        <v>1115.02</v>
      </c>
      <c r="AA30" s="62">
        <v>73500</v>
      </c>
    </row>
    <row r="31" spans="1:27" ht="13.5">
      <c r="A31" s="249" t="s">
        <v>163</v>
      </c>
      <c r="B31" s="182"/>
      <c r="C31" s="155"/>
      <c r="D31" s="155"/>
      <c r="E31" s="59">
        <v>405477</v>
      </c>
      <c r="F31" s="60">
        <v>405477</v>
      </c>
      <c r="G31" s="60">
        <v>383232</v>
      </c>
      <c r="H31" s="60">
        <v>383232</v>
      </c>
      <c r="I31" s="60">
        <v>383232</v>
      </c>
      <c r="J31" s="60">
        <v>383232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383232</v>
      </c>
      <c r="X31" s="60">
        <v>101369</v>
      </c>
      <c r="Y31" s="60">
        <v>281863</v>
      </c>
      <c r="Z31" s="140">
        <v>278.06</v>
      </c>
      <c r="AA31" s="62">
        <v>405477</v>
      </c>
    </row>
    <row r="32" spans="1:27" ht="13.5">
      <c r="A32" s="249" t="s">
        <v>164</v>
      </c>
      <c r="B32" s="182"/>
      <c r="C32" s="155"/>
      <c r="D32" s="155"/>
      <c r="E32" s="59">
        <v>2100000</v>
      </c>
      <c r="F32" s="60">
        <v>2100000</v>
      </c>
      <c r="G32" s="60">
        <v>9984236</v>
      </c>
      <c r="H32" s="60">
        <v>13024485</v>
      </c>
      <c r="I32" s="60">
        <v>13639481</v>
      </c>
      <c r="J32" s="60">
        <v>13639481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13639481</v>
      </c>
      <c r="X32" s="60">
        <v>525000</v>
      </c>
      <c r="Y32" s="60">
        <v>13114481</v>
      </c>
      <c r="Z32" s="140">
        <v>2498</v>
      </c>
      <c r="AA32" s="62">
        <v>2100000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2546027</v>
      </c>
      <c r="H33" s="60">
        <v>2546027</v>
      </c>
      <c r="I33" s="60">
        <v>2546027</v>
      </c>
      <c r="J33" s="60">
        <v>2546027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2546027</v>
      </c>
      <c r="X33" s="60"/>
      <c r="Y33" s="60">
        <v>2546027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2578977</v>
      </c>
      <c r="F34" s="73">
        <f t="shared" si="3"/>
        <v>2578977</v>
      </c>
      <c r="G34" s="73">
        <f t="shared" si="3"/>
        <v>13136755</v>
      </c>
      <c r="H34" s="73">
        <f t="shared" si="3"/>
        <v>16177004</v>
      </c>
      <c r="I34" s="73">
        <f t="shared" si="3"/>
        <v>16792000</v>
      </c>
      <c r="J34" s="73">
        <f t="shared" si="3"/>
        <v>16792000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16792000</v>
      </c>
      <c r="X34" s="73">
        <f t="shared" si="3"/>
        <v>644744</v>
      </c>
      <c r="Y34" s="73">
        <f t="shared" si="3"/>
        <v>16147256</v>
      </c>
      <c r="Z34" s="170">
        <f>+IF(X34&lt;&gt;0,+(Y34/X34)*100,0)</f>
        <v>2504.4445547380046</v>
      </c>
      <c r="AA34" s="74">
        <f>SUM(AA29:AA33)</f>
        <v>2578977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93038</v>
      </c>
      <c r="F37" s="60">
        <v>93038</v>
      </c>
      <c r="G37" s="60">
        <v>19648</v>
      </c>
      <c r="H37" s="60">
        <v>19648</v>
      </c>
      <c r="I37" s="60">
        <v>19648</v>
      </c>
      <c r="J37" s="60">
        <v>19648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19648</v>
      </c>
      <c r="X37" s="60">
        <v>23260</v>
      </c>
      <c r="Y37" s="60">
        <v>-3612</v>
      </c>
      <c r="Z37" s="140">
        <v>-15.53</v>
      </c>
      <c r="AA37" s="62">
        <v>93038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2859405</v>
      </c>
      <c r="H38" s="60">
        <v>2859405</v>
      </c>
      <c r="I38" s="60">
        <v>2859405</v>
      </c>
      <c r="J38" s="60">
        <v>2859405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2859405</v>
      </c>
      <c r="X38" s="60"/>
      <c r="Y38" s="60">
        <v>2859405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93038</v>
      </c>
      <c r="F39" s="77">
        <f t="shared" si="4"/>
        <v>93038</v>
      </c>
      <c r="G39" s="77">
        <f t="shared" si="4"/>
        <v>2879053</v>
      </c>
      <c r="H39" s="77">
        <f t="shared" si="4"/>
        <v>2879053</v>
      </c>
      <c r="I39" s="77">
        <f t="shared" si="4"/>
        <v>2879053</v>
      </c>
      <c r="J39" s="77">
        <f t="shared" si="4"/>
        <v>2879053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2879053</v>
      </c>
      <c r="X39" s="77">
        <f t="shared" si="4"/>
        <v>23260</v>
      </c>
      <c r="Y39" s="77">
        <f t="shared" si="4"/>
        <v>2855793</v>
      </c>
      <c r="Z39" s="212">
        <f>+IF(X39&lt;&gt;0,+(Y39/X39)*100,0)</f>
        <v>12277.699914015477</v>
      </c>
      <c r="AA39" s="79">
        <f>SUM(AA37:AA38)</f>
        <v>93038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2672015</v>
      </c>
      <c r="F40" s="73">
        <f t="shared" si="5"/>
        <v>2672015</v>
      </c>
      <c r="G40" s="73">
        <f t="shared" si="5"/>
        <v>16015808</v>
      </c>
      <c r="H40" s="73">
        <f t="shared" si="5"/>
        <v>19056057</v>
      </c>
      <c r="I40" s="73">
        <f t="shared" si="5"/>
        <v>19671053</v>
      </c>
      <c r="J40" s="73">
        <f t="shared" si="5"/>
        <v>19671053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19671053</v>
      </c>
      <c r="X40" s="73">
        <f t="shared" si="5"/>
        <v>668004</v>
      </c>
      <c r="Y40" s="73">
        <f t="shared" si="5"/>
        <v>19003049</v>
      </c>
      <c r="Z40" s="170">
        <f>+IF(X40&lt;&gt;0,+(Y40/X40)*100,0)</f>
        <v>2844.7507799354494</v>
      </c>
      <c r="AA40" s="74">
        <f>+AA34+AA39</f>
        <v>2672015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385926175</v>
      </c>
      <c r="F42" s="259">
        <f t="shared" si="6"/>
        <v>385926175</v>
      </c>
      <c r="G42" s="259">
        <f t="shared" si="6"/>
        <v>549203725</v>
      </c>
      <c r="H42" s="259">
        <f t="shared" si="6"/>
        <v>373173401</v>
      </c>
      <c r="I42" s="259">
        <f t="shared" si="6"/>
        <v>370266647</v>
      </c>
      <c r="J42" s="259">
        <f t="shared" si="6"/>
        <v>370266647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370266647</v>
      </c>
      <c r="X42" s="259">
        <f t="shared" si="6"/>
        <v>96481545</v>
      </c>
      <c r="Y42" s="259">
        <f t="shared" si="6"/>
        <v>273785102</v>
      </c>
      <c r="Z42" s="260">
        <f>+IF(X42&lt;&gt;0,+(Y42/X42)*100,0)</f>
        <v>283.76940066621034</v>
      </c>
      <c r="AA42" s="261">
        <f>+AA25-AA40</f>
        <v>385926175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385926175</v>
      </c>
      <c r="F45" s="60">
        <v>385926175</v>
      </c>
      <c r="G45" s="60">
        <v>549185550</v>
      </c>
      <c r="H45" s="60">
        <v>373155226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96481544</v>
      </c>
      <c r="Y45" s="60">
        <v>-96481544</v>
      </c>
      <c r="Z45" s="139">
        <v>-100</v>
      </c>
      <c r="AA45" s="62">
        <v>385926175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18175</v>
      </c>
      <c r="H46" s="60">
        <v>18175</v>
      </c>
      <c r="I46" s="60">
        <v>18175</v>
      </c>
      <c r="J46" s="60">
        <v>18175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18175</v>
      </c>
      <c r="X46" s="60"/>
      <c r="Y46" s="60">
        <v>18175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>
        <v>370248472</v>
      </c>
      <c r="J47" s="60">
        <v>370248472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>
        <v>370248472</v>
      </c>
      <c r="X47" s="60"/>
      <c r="Y47" s="60">
        <v>370248472</v>
      </c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385926175</v>
      </c>
      <c r="F48" s="219">
        <f t="shared" si="7"/>
        <v>385926175</v>
      </c>
      <c r="G48" s="219">
        <f t="shared" si="7"/>
        <v>549203725</v>
      </c>
      <c r="H48" s="219">
        <f t="shared" si="7"/>
        <v>373173401</v>
      </c>
      <c r="I48" s="219">
        <f t="shared" si="7"/>
        <v>370266647</v>
      </c>
      <c r="J48" s="219">
        <f t="shared" si="7"/>
        <v>370266647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370266647</v>
      </c>
      <c r="X48" s="219">
        <f t="shared" si="7"/>
        <v>96481544</v>
      </c>
      <c r="Y48" s="219">
        <f t="shared" si="7"/>
        <v>273785103</v>
      </c>
      <c r="Z48" s="265">
        <f>+IF(X48&lt;&gt;0,+(Y48/X48)*100,0)</f>
        <v>283.76940464385603</v>
      </c>
      <c r="AA48" s="232">
        <f>SUM(AA45:AA47)</f>
        <v>385926175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21458976</v>
      </c>
      <c r="F6" s="60">
        <v>21458976</v>
      </c>
      <c r="G6" s="60">
        <v>10149312</v>
      </c>
      <c r="H6" s="60">
        <v>1280011</v>
      </c>
      <c r="I6" s="60">
        <v>1375155</v>
      </c>
      <c r="J6" s="60">
        <v>12804478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12804478</v>
      </c>
      <c r="X6" s="60">
        <v>5492991</v>
      </c>
      <c r="Y6" s="60">
        <v>7311487</v>
      </c>
      <c r="Z6" s="140">
        <v>133.11</v>
      </c>
      <c r="AA6" s="62">
        <v>21458976</v>
      </c>
    </row>
    <row r="7" spans="1:27" ht="13.5">
      <c r="A7" s="249" t="s">
        <v>178</v>
      </c>
      <c r="B7" s="182"/>
      <c r="C7" s="155"/>
      <c r="D7" s="155"/>
      <c r="E7" s="59">
        <v>48640992</v>
      </c>
      <c r="F7" s="60">
        <v>48640992</v>
      </c>
      <c r="G7" s="60">
        <v>9359905</v>
      </c>
      <c r="H7" s="60">
        <v>18137829</v>
      </c>
      <c r="I7" s="60"/>
      <c r="J7" s="60">
        <v>27497734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27497734</v>
      </c>
      <c r="X7" s="60">
        <v>12160248</v>
      </c>
      <c r="Y7" s="60">
        <v>15337486</v>
      </c>
      <c r="Z7" s="140">
        <v>126.13</v>
      </c>
      <c r="AA7" s="62">
        <v>48640992</v>
      </c>
    </row>
    <row r="8" spans="1:27" ht="13.5">
      <c r="A8" s="249" t="s">
        <v>179</v>
      </c>
      <c r="B8" s="182"/>
      <c r="C8" s="155"/>
      <c r="D8" s="155"/>
      <c r="E8" s="59">
        <v>53353992</v>
      </c>
      <c r="F8" s="60">
        <v>53353992</v>
      </c>
      <c r="G8" s="60"/>
      <c r="H8" s="60">
        <v>9347252</v>
      </c>
      <c r="I8" s="60"/>
      <c r="J8" s="60">
        <v>9347252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9347252</v>
      </c>
      <c r="X8" s="60">
        <v>13338498</v>
      </c>
      <c r="Y8" s="60">
        <v>-3991246</v>
      </c>
      <c r="Z8" s="140">
        <v>-29.92</v>
      </c>
      <c r="AA8" s="62">
        <v>53353992</v>
      </c>
    </row>
    <row r="9" spans="1:27" ht="13.5">
      <c r="A9" s="249" t="s">
        <v>180</v>
      </c>
      <c r="B9" s="182"/>
      <c r="C9" s="155"/>
      <c r="D9" s="155"/>
      <c r="E9" s="59">
        <v>524000</v>
      </c>
      <c r="F9" s="60">
        <v>524000</v>
      </c>
      <c r="G9" s="60">
        <v>92417</v>
      </c>
      <c r="H9" s="60">
        <v>106044</v>
      </c>
      <c r="I9" s="60">
        <v>99198</v>
      </c>
      <c r="J9" s="60">
        <v>297659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297659</v>
      </c>
      <c r="X9" s="60">
        <v>130998</v>
      </c>
      <c r="Y9" s="60">
        <v>166661</v>
      </c>
      <c r="Z9" s="140">
        <v>127.22</v>
      </c>
      <c r="AA9" s="62">
        <v>524000</v>
      </c>
    </row>
    <row r="10" spans="1:27" ht="13.5">
      <c r="A10" s="249" t="s">
        <v>181</v>
      </c>
      <c r="B10" s="182"/>
      <c r="C10" s="155"/>
      <c r="D10" s="155"/>
      <c r="E10" s="59">
        <v>3000</v>
      </c>
      <c r="F10" s="60">
        <v>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</v>
      </c>
      <c r="Y10" s="60">
        <v>-750</v>
      </c>
      <c r="Z10" s="140">
        <v>-100</v>
      </c>
      <c r="AA10" s="62">
        <v>3000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-62570208</v>
      </c>
      <c r="F12" s="60">
        <v>-62570208</v>
      </c>
      <c r="G12" s="60">
        <v>-7879881</v>
      </c>
      <c r="H12" s="60">
        <v>-7227217</v>
      </c>
      <c r="I12" s="60">
        <v>-3757741</v>
      </c>
      <c r="J12" s="60">
        <v>-18864839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-18864839</v>
      </c>
      <c r="X12" s="60">
        <v>-15642552</v>
      </c>
      <c r="Y12" s="60">
        <v>-3222287</v>
      </c>
      <c r="Z12" s="140">
        <v>20.6</v>
      </c>
      <c r="AA12" s="62">
        <v>-62570208</v>
      </c>
    </row>
    <row r="13" spans="1:27" ht="13.5">
      <c r="A13" s="249" t="s">
        <v>40</v>
      </c>
      <c r="B13" s="182"/>
      <c r="C13" s="155"/>
      <c r="D13" s="155"/>
      <c r="E13" s="59">
        <v>-157944</v>
      </c>
      <c r="F13" s="60">
        <v>-157944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-39486</v>
      </c>
      <c r="Y13" s="60">
        <v>39486</v>
      </c>
      <c r="Z13" s="140">
        <v>-100</v>
      </c>
      <c r="AA13" s="62">
        <v>-157944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61252808</v>
      </c>
      <c r="F15" s="73">
        <f t="shared" si="0"/>
        <v>61252808</v>
      </c>
      <c r="G15" s="73">
        <f t="shared" si="0"/>
        <v>11721753</v>
      </c>
      <c r="H15" s="73">
        <f t="shared" si="0"/>
        <v>21643919</v>
      </c>
      <c r="I15" s="73">
        <f t="shared" si="0"/>
        <v>-2283388</v>
      </c>
      <c r="J15" s="73">
        <f t="shared" si="0"/>
        <v>31082284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31082284</v>
      </c>
      <c r="X15" s="73">
        <f t="shared" si="0"/>
        <v>15441447</v>
      </c>
      <c r="Y15" s="73">
        <f t="shared" si="0"/>
        <v>15640837</v>
      </c>
      <c r="Z15" s="170">
        <f>+IF(X15&lt;&gt;0,+(Y15/X15)*100,0)</f>
        <v>101.29126499608489</v>
      </c>
      <c r="AA15" s="74">
        <f>SUM(AA6:AA14)</f>
        <v>61252808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-57353904</v>
      </c>
      <c r="F24" s="60">
        <v>-57353904</v>
      </c>
      <c r="G24" s="60"/>
      <c r="H24" s="60">
        <v>-3799675</v>
      </c>
      <c r="I24" s="60"/>
      <c r="J24" s="60">
        <v>-3799675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-3799675</v>
      </c>
      <c r="X24" s="60">
        <v>-14338476</v>
      </c>
      <c r="Y24" s="60">
        <v>10538801</v>
      </c>
      <c r="Z24" s="140">
        <v>-73.5</v>
      </c>
      <c r="AA24" s="62">
        <v>-57353904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-57353904</v>
      </c>
      <c r="F25" s="73">
        <f t="shared" si="1"/>
        <v>-57353904</v>
      </c>
      <c r="G25" s="73">
        <f t="shared" si="1"/>
        <v>0</v>
      </c>
      <c r="H25" s="73">
        <f t="shared" si="1"/>
        <v>-3799675</v>
      </c>
      <c r="I25" s="73">
        <f t="shared" si="1"/>
        <v>0</v>
      </c>
      <c r="J25" s="73">
        <f t="shared" si="1"/>
        <v>-3799675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-3799675</v>
      </c>
      <c r="X25" s="73">
        <f t="shared" si="1"/>
        <v>-14338476</v>
      </c>
      <c r="Y25" s="73">
        <f t="shared" si="1"/>
        <v>10538801</v>
      </c>
      <c r="Z25" s="170">
        <f>+IF(X25&lt;&gt;0,+(Y25/X25)*100,0)</f>
        <v>-73.50014743547362</v>
      </c>
      <c r="AA25" s="74">
        <f>SUM(AA19:AA24)</f>
        <v>-57353904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3898904</v>
      </c>
      <c r="F36" s="100">
        <f t="shared" si="3"/>
        <v>3898904</v>
      </c>
      <c r="G36" s="100">
        <f t="shared" si="3"/>
        <v>11721753</v>
      </c>
      <c r="H36" s="100">
        <f t="shared" si="3"/>
        <v>17844244</v>
      </c>
      <c r="I36" s="100">
        <f t="shared" si="3"/>
        <v>-2283388</v>
      </c>
      <c r="J36" s="100">
        <f t="shared" si="3"/>
        <v>27282609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27282609</v>
      </c>
      <c r="X36" s="100">
        <f t="shared" si="3"/>
        <v>1102971</v>
      </c>
      <c r="Y36" s="100">
        <f t="shared" si="3"/>
        <v>26179638</v>
      </c>
      <c r="Z36" s="137">
        <f>+IF(X36&lt;&gt;0,+(Y36/X36)*100,0)</f>
        <v>2373.556331036809</v>
      </c>
      <c r="AA36" s="102">
        <f>+AA15+AA25+AA34</f>
        <v>3898904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11721753</v>
      </c>
      <c r="I37" s="100">
        <v>29565997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3898904</v>
      </c>
      <c r="F38" s="259">
        <v>3898904</v>
      </c>
      <c r="G38" s="259">
        <v>11721753</v>
      </c>
      <c r="H38" s="259">
        <v>29565997</v>
      </c>
      <c r="I38" s="259">
        <v>27282609</v>
      </c>
      <c r="J38" s="259">
        <v>27282609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27282609</v>
      </c>
      <c r="X38" s="259">
        <v>1102971</v>
      </c>
      <c r="Y38" s="259">
        <v>26179638</v>
      </c>
      <c r="Z38" s="260">
        <v>2373.56</v>
      </c>
      <c r="AA38" s="261">
        <v>3898904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57353901</v>
      </c>
      <c r="F5" s="106">
        <f t="shared" si="0"/>
        <v>57353901</v>
      </c>
      <c r="G5" s="106">
        <f t="shared" si="0"/>
        <v>3402992</v>
      </c>
      <c r="H5" s="106">
        <f t="shared" si="0"/>
        <v>3799674</v>
      </c>
      <c r="I5" s="106">
        <f t="shared" si="0"/>
        <v>0</v>
      </c>
      <c r="J5" s="106">
        <f t="shared" si="0"/>
        <v>7202666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7202666</v>
      </c>
      <c r="X5" s="106">
        <f t="shared" si="0"/>
        <v>14338475</v>
      </c>
      <c r="Y5" s="106">
        <f t="shared" si="0"/>
        <v>-7135809</v>
      </c>
      <c r="Z5" s="201">
        <f>+IF(X5&lt;&gt;0,+(Y5/X5)*100,0)</f>
        <v>-49.76686153862248</v>
      </c>
      <c r="AA5" s="199">
        <f>SUM(AA11:AA18)</f>
        <v>57353901</v>
      </c>
    </row>
    <row r="6" spans="1:27" ht="13.5">
      <c r="A6" s="291" t="s">
        <v>204</v>
      </c>
      <c r="B6" s="142"/>
      <c r="C6" s="62"/>
      <c r="D6" s="156"/>
      <c r="E6" s="60">
        <v>566580</v>
      </c>
      <c r="F6" s="60">
        <v>566580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141645</v>
      </c>
      <c r="Y6" s="60">
        <v>-141645</v>
      </c>
      <c r="Z6" s="140">
        <v>-100</v>
      </c>
      <c r="AA6" s="155">
        <v>566580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33980808</v>
      </c>
      <c r="F8" s="60">
        <v>33980808</v>
      </c>
      <c r="G8" s="60">
        <v>3402992</v>
      </c>
      <c r="H8" s="60">
        <v>3799674</v>
      </c>
      <c r="I8" s="60"/>
      <c r="J8" s="60">
        <v>7202666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7202666</v>
      </c>
      <c r="X8" s="60">
        <v>8495202</v>
      </c>
      <c r="Y8" s="60">
        <v>-1292536</v>
      </c>
      <c r="Z8" s="140">
        <v>-15.21</v>
      </c>
      <c r="AA8" s="155">
        <v>33980808</v>
      </c>
    </row>
    <row r="9" spans="1:27" ht="13.5">
      <c r="A9" s="291" t="s">
        <v>207</v>
      </c>
      <c r="B9" s="142"/>
      <c r="C9" s="62"/>
      <c r="D9" s="156"/>
      <c r="E9" s="60">
        <v>6821211</v>
      </c>
      <c r="F9" s="60">
        <v>6821211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1705303</v>
      </c>
      <c r="Y9" s="60">
        <v>-1705303</v>
      </c>
      <c r="Z9" s="140">
        <v>-100</v>
      </c>
      <c r="AA9" s="155">
        <v>6821211</v>
      </c>
    </row>
    <row r="10" spans="1:27" ht="13.5">
      <c r="A10" s="291" t="s">
        <v>208</v>
      </c>
      <c r="B10" s="142"/>
      <c r="C10" s="62"/>
      <c r="D10" s="156"/>
      <c r="E10" s="60">
        <v>9124569</v>
      </c>
      <c r="F10" s="60">
        <v>9124569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2281142</v>
      </c>
      <c r="Y10" s="60">
        <v>-2281142</v>
      </c>
      <c r="Z10" s="140">
        <v>-100</v>
      </c>
      <c r="AA10" s="155">
        <v>9124569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50493168</v>
      </c>
      <c r="F11" s="295">
        <f t="shared" si="1"/>
        <v>50493168</v>
      </c>
      <c r="G11" s="295">
        <f t="shared" si="1"/>
        <v>3402992</v>
      </c>
      <c r="H11" s="295">
        <f t="shared" si="1"/>
        <v>3799674</v>
      </c>
      <c r="I11" s="295">
        <f t="shared" si="1"/>
        <v>0</v>
      </c>
      <c r="J11" s="295">
        <f t="shared" si="1"/>
        <v>7202666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7202666</v>
      </c>
      <c r="X11" s="295">
        <f t="shared" si="1"/>
        <v>12623292</v>
      </c>
      <c r="Y11" s="295">
        <f t="shared" si="1"/>
        <v>-5420626</v>
      </c>
      <c r="Z11" s="296">
        <f>+IF(X11&lt;&gt;0,+(Y11/X11)*100,0)</f>
        <v>-42.94146091209805</v>
      </c>
      <c r="AA11" s="297">
        <f>SUM(AA6:AA10)</f>
        <v>50493168</v>
      </c>
    </row>
    <row r="12" spans="1:27" ht="13.5">
      <c r="A12" s="298" t="s">
        <v>210</v>
      </c>
      <c r="B12" s="136"/>
      <c r="C12" s="62"/>
      <c r="D12" s="156"/>
      <c r="E12" s="60">
        <v>6260733</v>
      </c>
      <c r="F12" s="60">
        <v>6260733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1565183</v>
      </c>
      <c r="Y12" s="60">
        <v>-1565183</v>
      </c>
      <c r="Z12" s="140">
        <v>-100</v>
      </c>
      <c r="AA12" s="155">
        <v>6260733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600000</v>
      </c>
      <c r="F15" s="60">
        <v>600000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150000</v>
      </c>
      <c r="Y15" s="60">
        <v>-150000</v>
      </c>
      <c r="Z15" s="140">
        <v>-100</v>
      </c>
      <c r="AA15" s="155">
        <v>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566580</v>
      </c>
      <c r="F36" s="60">
        <f t="shared" si="4"/>
        <v>566580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141645</v>
      </c>
      <c r="Y36" s="60">
        <f t="shared" si="4"/>
        <v>-141645</v>
      </c>
      <c r="Z36" s="140">
        <f aca="true" t="shared" si="5" ref="Z36:Z49">+IF(X36&lt;&gt;0,+(Y36/X36)*100,0)</f>
        <v>-100</v>
      </c>
      <c r="AA36" s="155">
        <f>AA6+AA21</f>
        <v>566580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33980808</v>
      </c>
      <c r="F38" s="60">
        <f t="shared" si="4"/>
        <v>33980808</v>
      </c>
      <c r="G38" s="60">
        <f t="shared" si="4"/>
        <v>3402992</v>
      </c>
      <c r="H38" s="60">
        <f t="shared" si="4"/>
        <v>3799674</v>
      </c>
      <c r="I38" s="60">
        <f t="shared" si="4"/>
        <v>0</v>
      </c>
      <c r="J38" s="60">
        <f t="shared" si="4"/>
        <v>7202666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7202666</v>
      </c>
      <c r="X38" s="60">
        <f t="shared" si="4"/>
        <v>8495202</v>
      </c>
      <c r="Y38" s="60">
        <f t="shared" si="4"/>
        <v>-1292536</v>
      </c>
      <c r="Z38" s="140">
        <f t="shared" si="5"/>
        <v>-15.21489424265603</v>
      </c>
      <c r="AA38" s="155">
        <f>AA8+AA23</f>
        <v>33980808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6821211</v>
      </c>
      <c r="F39" s="60">
        <f t="shared" si="4"/>
        <v>6821211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1705303</v>
      </c>
      <c r="Y39" s="60">
        <f t="shared" si="4"/>
        <v>-1705303</v>
      </c>
      <c r="Z39" s="140">
        <f t="shared" si="5"/>
        <v>-100</v>
      </c>
      <c r="AA39" s="155">
        <f>AA9+AA24</f>
        <v>6821211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9124569</v>
      </c>
      <c r="F40" s="60">
        <f t="shared" si="4"/>
        <v>9124569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2281142</v>
      </c>
      <c r="Y40" s="60">
        <f t="shared" si="4"/>
        <v>-2281142</v>
      </c>
      <c r="Z40" s="140">
        <f t="shared" si="5"/>
        <v>-100</v>
      </c>
      <c r="AA40" s="155">
        <f>AA10+AA25</f>
        <v>9124569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50493168</v>
      </c>
      <c r="F41" s="295">
        <f t="shared" si="6"/>
        <v>50493168</v>
      </c>
      <c r="G41" s="295">
        <f t="shared" si="6"/>
        <v>3402992</v>
      </c>
      <c r="H41" s="295">
        <f t="shared" si="6"/>
        <v>3799674</v>
      </c>
      <c r="I41" s="295">
        <f t="shared" si="6"/>
        <v>0</v>
      </c>
      <c r="J41" s="295">
        <f t="shared" si="6"/>
        <v>7202666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7202666</v>
      </c>
      <c r="X41" s="295">
        <f t="shared" si="6"/>
        <v>12623292</v>
      </c>
      <c r="Y41" s="295">
        <f t="shared" si="6"/>
        <v>-5420626</v>
      </c>
      <c r="Z41" s="296">
        <f t="shared" si="5"/>
        <v>-42.94146091209805</v>
      </c>
      <c r="AA41" s="297">
        <f>SUM(AA36:AA40)</f>
        <v>50493168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6260733</v>
      </c>
      <c r="F42" s="54">
        <f t="shared" si="7"/>
        <v>6260733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1565183</v>
      </c>
      <c r="Y42" s="54">
        <f t="shared" si="7"/>
        <v>-1565183</v>
      </c>
      <c r="Z42" s="184">
        <f t="shared" si="5"/>
        <v>-100</v>
      </c>
      <c r="AA42" s="130">
        <f aca="true" t="shared" si="8" ref="AA42:AA48">AA12+AA27</f>
        <v>6260733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600000</v>
      </c>
      <c r="F45" s="54">
        <f t="shared" si="7"/>
        <v>600000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150000</v>
      </c>
      <c r="Y45" s="54">
        <f t="shared" si="7"/>
        <v>-150000</v>
      </c>
      <c r="Z45" s="184">
        <f t="shared" si="5"/>
        <v>-100</v>
      </c>
      <c r="AA45" s="130">
        <f t="shared" si="8"/>
        <v>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57353901</v>
      </c>
      <c r="F49" s="220">
        <f t="shared" si="9"/>
        <v>57353901</v>
      </c>
      <c r="G49" s="220">
        <f t="shared" si="9"/>
        <v>3402992</v>
      </c>
      <c r="H49" s="220">
        <f t="shared" si="9"/>
        <v>3799674</v>
      </c>
      <c r="I49" s="220">
        <f t="shared" si="9"/>
        <v>0</v>
      </c>
      <c r="J49" s="220">
        <f t="shared" si="9"/>
        <v>7202666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7202666</v>
      </c>
      <c r="X49" s="220">
        <f t="shared" si="9"/>
        <v>14338475</v>
      </c>
      <c r="Y49" s="220">
        <f t="shared" si="9"/>
        <v>-7135809</v>
      </c>
      <c r="Z49" s="221">
        <f t="shared" si="5"/>
        <v>-49.76686153862248</v>
      </c>
      <c r="AA49" s="222">
        <f>SUM(AA41:AA48)</f>
        <v>57353901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7814286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>
        <v>234818</v>
      </c>
      <c r="J66" s="275">
        <v>234818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234818</v>
      </c>
      <c r="X66" s="275"/>
      <c r="Y66" s="275">
        <v>234818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4276951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354988</v>
      </c>
      <c r="H68" s="60">
        <v>974401</v>
      </c>
      <c r="I68" s="60"/>
      <c r="J68" s="60">
        <v>1329389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1329389</v>
      </c>
      <c r="X68" s="60"/>
      <c r="Y68" s="60">
        <v>1329389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12091237</v>
      </c>
      <c r="F69" s="220">
        <f t="shared" si="12"/>
        <v>0</v>
      </c>
      <c r="G69" s="220">
        <f t="shared" si="12"/>
        <v>354988</v>
      </c>
      <c r="H69" s="220">
        <f t="shared" si="12"/>
        <v>974401</v>
      </c>
      <c r="I69" s="220">
        <f t="shared" si="12"/>
        <v>234818</v>
      </c>
      <c r="J69" s="220">
        <f t="shared" si="12"/>
        <v>1564207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1564207</v>
      </c>
      <c r="X69" s="220">
        <f t="shared" si="12"/>
        <v>0</v>
      </c>
      <c r="Y69" s="220">
        <f t="shared" si="12"/>
        <v>1564207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50493168</v>
      </c>
      <c r="F5" s="358">
        <f t="shared" si="0"/>
        <v>50493168</v>
      </c>
      <c r="G5" s="358">
        <f t="shared" si="0"/>
        <v>3402992</v>
      </c>
      <c r="H5" s="356">
        <f t="shared" si="0"/>
        <v>3799674</v>
      </c>
      <c r="I5" s="356">
        <f t="shared" si="0"/>
        <v>0</v>
      </c>
      <c r="J5" s="358">
        <f t="shared" si="0"/>
        <v>7202666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7202666</v>
      </c>
      <c r="X5" s="356">
        <f t="shared" si="0"/>
        <v>12623292</v>
      </c>
      <c r="Y5" s="358">
        <f t="shared" si="0"/>
        <v>-5420626</v>
      </c>
      <c r="Z5" s="359">
        <f>+IF(X5&lt;&gt;0,+(Y5/X5)*100,0)</f>
        <v>-42.94146091209805</v>
      </c>
      <c r="AA5" s="360">
        <f>+AA6+AA8+AA11+AA13+AA15</f>
        <v>50493168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566580</v>
      </c>
      <c r="F6" s="59">
        <f t="shared" si="1"/>
        <v>566580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141645</v>
      </c>
      <c r="Y6" s="59">
        <f t="shared" si="1"/>
        <v>-141645</v>
      </c>
      <c r="Z6" s="61">
        <f>+IF(X6&lt;&gt;0,+(Y6/X6)*100,0)</f>
        <v>-100</v>
      </c>
      <c r="AA6" s="62">
        <f t="shared" si="1"/>
        <v>566580</v>
      </c>
    </row>
    <row r="7" spans="1:27" ht="13.5">
      <c r="A7" s="291" t="s">
        <v>228</v>
      </c>
      <c r="B7" s="142"/>
      <c r="C7" s="60"/>
      <c r="D7" s="340"/>
      <c r="E7" s="60">
        <v>566580</v>
      </c>
      <c r="F7" s="59">
        <v>566580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141645</v>
      </c>
      <c r="Y7" s="59">
        <v>-141645</v>
      </c>
      <c r="Z7" s="61">
        <v>-100</v>
      </c>
      <c r="AA7" s="62">
        <v>566580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33980808</v>
      </c>
      <c r="F11" s="364">
        <f t="shared" si="3"/>
        <v>33980808</v>
      </c>
      <c r="G11" s="364">
        <f t="shared" si="3"/>
        <v>3402992</v>
      </c>
      <c r="H11" s="362">
        <f t="shared" si="3"/>
        <v>3799674</v>
      </c>
      <c r="I11" s="362">
        <f t="shared" si="3"/>
        <v>0</v>
      </c>
      <c r="J11" s="364">
        <f t="shared" si="3"/>
        <v>7202666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7202666</v>
      </c>
      <c r="X11" s="362">
        <f t="shared" si="3"/>
        <v>8495202</v>
      </c>
      <c r="Y11" s="364">
        <f t="shared" si="3"/>
        <v>-1292536</v>
      </c>
      <c r="Z11" s="365">
        <f>+IF(X11&lt;&gt;0,+(Y11/X11)*100,0)</f>
        <v>-15.21489424265603</v>
      </c>
      <c r="AA11" s="366">
        <f t="shared" si="3"/>
        <v>33980808</v>
      </c>
    </row>
    <row r="12" spans="1:27" ht="13.5">
      <c r="A12" s="291" t="s">
        <v>231</v>
      </c>
      <c r="B12" s="136"/>
      <c r="C12" s="60"/>
      <c r="D12" s="340"/>
      <c r="E12" s="60">
        <v>33980808</v>
      </c>
      <c r="F12" s="59">
        <v>33980808</v>
      </c>
      <c r="G12" s="59">
        <v>3402992</v>
      </c>
      <c r="H12" s="60">
        <v>3799674</v>
      </c>
      <c r="I12" s="60"/>
      <c r="J12" s="59">
        <v>7202666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7202666</v>
      </c>
      <c r="X12" s="60">
        <v>8495202</v>
      </c>
      <c r="Y12" s="59">
        <v>-1292536</v>
      </c>
      <c r="Z12" s="61">
        <v>-15.21</v>
      </c>
      <c r="AA12" s="62">
        <v>33980808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6821211</v>
      </c>
      <c r="F13" s="342">
        <f t="shared" si="4"/>
        <v>6821211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1705303</v>
      </c>
      <c r="Y13" s="342">
        <f t="shared" si="4"/>
        <v>-1705303</v>
      </c>
      <c r="Z13" s="335">
        <f>+IF(X13&lt;&gt;0,+(Y13/X13)*100,0)</f>
        <v>-100</v>
      </c>
      <c r="AA13" s="273">
        <f t="shared" si="4"/>
        <v>6821211</v>
      </c>
    </row>
    <row r="14" spans="1:27" ht="13.5">
      <c r="A14" s="291" t="s">
        <v>232</v>
      </c>
      <c r="B14" s="136"/>
      <c r="C14" s="60"/>
      <c r="D14" s="340"/>
      <c r="E14" s="60">
        <v>6821211</v>
      </c>
      <c r="F14" s="59">
        <v>6821211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1705303</v>
      </c>
      <c r="Y14" s="59">
        <v>-1705303</v>
      </c>
      <c r="Z14" s="61">
        <v>-100</v>
      </c>
      <c r="AA14" s="62">
        <v>6821211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9124569</v>
      </c>
      <c r="F15" s="59">
        <f t="shared" si="5"/>
        <v>9124569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2281142</v>
      </c>
      <c r="Y15" s="59">
        <f t="shared" si="5"/>
        <v>-2281142</v>
      </c>
      <c r="Z15" s="61">
        <f>+IF(X15&lt;&gt;0,+(Y15/X15)*100,0)</f>
        <v>-100</v>
      </c>
      <c r="AA15" s="62">
        <f>SUM(AA16:AA20)</f>
        <v>9124569</v>
      </c>
    </row>
    <row r="16" spans="1:27" ht="13.5">
      <c r="A16" s="291" t="s">
        <v>233</v>
      </c>
      <c r="B16" s="300"/>
      <c r="C16" s="60"/>
      <c r="D16" s="340"/>
      <c r="E16" s="60">
        <v>9124569</v>
      </c>
      <c r="F16" s="59">
        <v>9124569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2281142</v>
      </c>
      <c r="Y16" s="59">
        <v>-2281142</v>
      </c>
      <c r="Z16" s="61">
        <v>-100</v>
      </c>
      <c r="AA16" s="62">
        <v>9124569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6260733</v>
      </c>
      <c r="F22" s="345">
        <f t="shared" si="6"/>
        <v>6260733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1565183</v>
      </c>
      <c r="Y22" s="345">
        <f t="shared" si="6"/>
        <v>-1565183</v>
      </c>
      <c r="Z22" s="336">
        <f>+IF(X22&lt;&gt;0,+(Y22/X22)*100,0)</f>
        <v>-100</v>
      </c>
      <c r="AA22" s="350">
        <f>SUM(AA23:AA32)</f>
        <v>6260733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6260733</v>
      </c>
      <c r="F24" s="59">
        <v>6260733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1565183</v>
      </c>
      <c r="Y24" s="59">
        <v>-1565183</v>
      </c>
      <c r="Z24" s="61">
        <v>-100</v>
      </c>
      <c r="AA24" s="62">
        <v>6260733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600000</v>
      </c>
      <c r="F40" s="345">
        <f t="shared" si="9"/>
        <v>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</v>
      </c>
      <c r="Y40" s="345">
        <f t="shared" si="9"/>
        <v>-150000</v>
      </c>
      <c r="Z40" s="336">
        <f>+IF(X40&lt;&gt;0,+(Y40/X40)*100,0)</f>
        <v>-100</v>
      </c>
      <c r="AA40" s="350">
        <f>SUM(AA41:AA49)</f>
        <v>600000</v>
      </c>
    </row>
    <row r="41" spans="1:27" ht="13.5">
      <c r="A41" s="361" t="s">
        <v>247</v>
      </c>
      <c r="B41" s="142"/>
      <c r="C41" s="362"/>
      <c r="D41" s="363"/>
      <c r="E41" s="362">
        <v>532000</v>
      </c>
      <c r="F41" s="364">
        <v>532000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133000</v>
      </c>
      <c r="Y41" s="364">
        <v>-133000</v>
      </c>
      <c r="Z41" s="365">
        <v>-100</v>
      </c>
      <c r="AA41" s="366">
        <v>532000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43000</v>
      </c>
      <c r="F44" s="53">
        <v>43000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10750</v>
      </c>
      <c r="Y44" s="53">
        <v>-10750</v>
      </c>
      <c r="Z44" s="94">
        <v>-100</v>
      </c>
      <c r="AA44" s="95">
        <v>43000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</v>
      </c>
      <c r="F49" s="53">
        <v>25000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6250</v>
      </c>
      <c r="Y49" s="53">
        <v>-6250</v>
      </c>
      <c r="Z49" s="94">
        <v>-100</v>
      </c>
      <c r="AA49" s="95">
        <v>25000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57353901</v>
      </c>
      <c r="F60" s="264">
        <f t="shared" si="14"/>
        <v>57353901</v>
      </c>
      <c r="G60" s="264">
        <f t="shared" si="14"/>
        <v>3402992</v>
      </c>
      <c r="H60" s="219">
        <f t="shared" si="14"/>
        <v>3799674</v>
      </c>
      <c r="I60" s="219">
        <f t="shared" si="14"/>
        <v>0</v>
      </c>
      <c r="J60" s="264">
        <f t="shared" si="14"/>
        <v>7202666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7202666</v>
      </c>
      <c r="X60" s="219">
        <f t="shared" si="14"/>
        <v>14338475</v>
      </c>
      <c r="Y60" s="264">
        <f t="shared" si="14"/>
        <v>-7135809</v>
      </c>
      <c r="Z60" s="337">
        <f>+IF(X60&lt;&gt;0,+(Y60/X60)*100,0)</f>
        <v>-49.76686153862248</v>
      </c>
      <c r="AA60" s="232">
        <f>+AA57+AA54+AA51+AA40+AA37+AA34+AA22+AA5</f>
        <v>57353901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2013-11-04T12:38:13Z</dcterms:created>
  <dcterms:modified xsi:type="dcterms:W3CDTF">2013-11-04T12:38:17Z</dcterms:modified>
  <cp:category/>
  <cp:version/>
  <cp:contentType/>
  <cp:contentStatus/>
</cp:coreProperties>
</file>