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<sst xmlns="http://schemas.openxmlformats.org/spreadsheetml/2006/main" count="855" uniqueCount="302">
  <si>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Tswelopele(FS183)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</si>
  <si>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</si>
  <si>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</si>
  <si>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</si>
  <si>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</si>
  <si>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</si>
  <si>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</si>
  <si>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</si>
  <si>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</si>
  <si>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</si>
  <si>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</si>
  <si>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</si>
  <si>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</si>
  <si>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</si>
  <si>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</si>
  <si>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</si>
  <si>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</si>
  <si>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</si>
  <si>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</si>
  <si>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</si>
  <si>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</si>
  <si>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</si>
  <si>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</si>
  <si>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</si>
  <si>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</si>
  <si>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</si>
  <si>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</si>
  <si>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</si>
  <si>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</si>
  <si>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</si>
  <si>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</si>
  <si>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</si>
  <si>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</si>
  <si>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</si>
  <si>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</si>
  <si>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</si>
  <si>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</si>
  <si>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</si>
  <si>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</si>
  <si>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</si>
  <si>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</si>
  <si>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</si>
  <si>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</si>
  <si>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</si>
  <si>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</si>
  <si>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</si>
  <si>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</si>
  <si>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</si>
  <si>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</si>
  <si>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</si>
  <si>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</si>
  <si>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</si>
  <si>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</si>
  <si>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</si>
  <si>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</si>
  <si>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</si>
  <si>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</si>
  <si>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</si>
  <si>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</si>
  <si>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</si>
  <si>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</si>
  <si>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</si>
  <si>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</si>
  <si>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</si>
  <si>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</si>
  <si>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</si>
  <si>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</si>
  <si>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</si>
  <si>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</si>
  <si>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</si>
  <si>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Tswelopele(FS183)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</si>
  <si>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</si>
  <si>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</si>
  <si>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</si>
  <si>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</si>
  <si>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</si>
  <si>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</si>
  <si>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</si>
  <si>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</si>
  <si>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</si>
  <si>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</si>
  <si>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</si>
  <si>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</si>
  <si>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</si>
  <si>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</si>
  <si>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</si>
  <si>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</si>
  <si>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</si>
  <si>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</si>
  <si>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</si>
  <si>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</si>
  <si>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</si>
  <si>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</si>
  <si>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</si>
  <si>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</si>
  <si>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</si>
  <si>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</si>
  <si>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</si>
  <si>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</si>
  <si>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</si>
  <si>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Tswelopele(FS183)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</si>
  <si>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</si>
  <si>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</si>
  <si>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</si>
  <si>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</si>
  <si>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</si>
  <si>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</si>
  <si>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</si>
  <si>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</si>
  <si>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</si>
  <si>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</si>
  <si>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</si>
  <si>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</si>
  <si>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</si>
  <si>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</si>
  <si>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</si>
  <si>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</si>
  <si>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</si>
  <si>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</si>
  <si>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</si>
  <si>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</si>
  <si>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</si>
  <si>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</si>
  <si>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</si>
  <si>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</si>
  <si>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</si>
  <si>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</si>
  <si>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</si>
  <si>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</si>
  <si>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Tswelopele(FS183)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</si>
  <si>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</si>
  <si>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</si>
  <si>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</si>
  <si>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</si>
  <si>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</si>
  <si>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</si>
  <si>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</si>
  <si>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</si>
  <si>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</si>
  <si>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</si>
  <si>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Tswelopele(FS183)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</si>
  <si>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</si>
  <si>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</si>
  <si>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</si>
  <si>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</si>
  <si>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</si>
  <si>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</si>
  <si>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</si>
  <si>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</si>
  <si>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</si>
  <si>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</si>
  <si>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</si>
  <si>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</si>
  <si>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</si>
  <si>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</si>
  <si>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</si>
  <si>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</si>
  <si>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</si>
  <si>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</si>
  <si>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</si>
  <si>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</si>
  <si>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</si>
  <si>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</si>
  <si>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</si>
  <si>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</si>
  <si>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</si>
  <si>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</si>
  <si>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</si>
  <si>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</si>
  <si>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</si>
  <si>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</si>
  <si>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</si>
  <si>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</si>
  <si>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</si>
  <si>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Tswelopele(FS183)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</si>
  <si>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</si>
  <si>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</si>
  <si>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</si>
  <si>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</si>
  <si>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</si>
  <si>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</si>
  <si>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</si>
  <si>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</si>
  <si>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</si>
  <si>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</si>
  <si>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</si>
  <si>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</si>
  <si>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</si>
  <si>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</si>
  <si>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</si>
  <si>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</si>
  <si>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</si>
  <si>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</si>
  <si>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</si>
  <si>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</si>
  <si>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</si>
  <si>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</si>
  <si>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</si>
  <si>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</si>
  <si>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</si>
  <si>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</si>
  <si>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Tswelopele(FS183)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</si>
  <si>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</si>
  <si>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</si>
  <si>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</si>
  <si>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</si>
  <si>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</si>
  <si>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</si>
  <si>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</si>
  <si>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</si>
  <si>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</si>
  <si>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</si>
  <si>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</si>
  <si>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</si>
  <si>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</si>
  <si>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</si>
  <si>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</si>
  <si>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</si>
  <si>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</si>
  <si>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</si>
  <si>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</si>
  <si>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</si>
  <si>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</si>
  <si>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</si>
  <si>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</si>
  <si>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</si>
  <si>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Tswelopele(FS183)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</si>
  <si>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</si>
  <si>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</si>
  <si>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</si>
  <si>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</si>
  <si>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</si>
  <si>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</si>
  <si>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</si>
  <si>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</si>
  <si>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</si>
  <si>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</si>
  <si>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</si>
  <si>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</si>
  <si>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</si>
  <si>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</si>
  <si>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</si>
  <si>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</si>
  <si>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</si>
  <si>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</si>
  <si>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</si>
  <si>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</si>
  <si>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</si>
  <si>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</si>
  <si>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</si>
  <si>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</si>
  <si>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</si>
  <si>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</si>
  <si>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</si>
  <si>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</si>
  <si>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</si>
  <si>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</si>
  <si>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</si>
  <si>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</si>
  <si>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</si>
  <si>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</si>
  <si>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</si>
  <si>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Tswelopele(FS183)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</si>
  <si>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</si>
  <si>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</si>
  <si>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Tswelopele(FS183)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</si>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</sst>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7650241</v>
      </c>
      <c r="C5" s="19">
        <v>0</v>
      </c>
      <c r="D5" s="59">
        <v>4085000</v>
      </c>
      <c r="E5" s="60">
        <v>4085000</v>
      </c>
      <c r="F5" s="60">
        <v>49672</v>
      </c>
      <c r="G5" s="60">
        <v>29918374</v>
      </c>
      <c r="H5" s="60">
        <v>620405</v>
      </c>
      <c r="I5" s="60">
        <v>30588451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30588451</v>
      </c>
      <c r="W5" s="60">
        <v>1021250</v>
      </c>
      <c r="X5" s="60">
        <v>29567201</v>
      </c>
      <c r="Y5" s="61">
        <v>2895.2</v>
      </c>
      <c r="Z5" s="62">
        <v>4085000</v>
      </c>
    </row>
    <row r="6" spans="1:26" ht="13.5">
      <c r="A6" s="58" t="s">
        <v>32</v>
      </c>
      <c r="B6" s="19">
        <v>31319189</v>
      </c>
      <c r="C6" s="19">
        <v>0</v>
      </c>
      <c r="D6" s="59">
        <v>34670724</v>
      </c>
      <c r="E6" s="60">
        <v>34670724</v>
      </c>
      <c r="F6" s="60">
        <v>2918802</v>
      </c>
      <c r="G6" s="60">
        <v>3401228</v>
      </c>
      <c r="H6" s="60">
        <v>2823235</v>
      </c>
      <c r="I6" s="60">
        <v>9143265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9143265</v>
      </c>
      <c r="W6" s="60">
        <v>8667681</v>
      </c>
      <c r="X6" s="60">
        <v>475584</v>
      </c>
      <c r="Y6" s="61">
        <v>5.49</v>
      </c>
      <c r="Z6" s="62">
        <v>34670724</v>
      </c>
    </row>
    <row r="7" spans="1:26" ht="13.5">
      <c r="A7" s="58" t="s">
        <v>33</v>
      </c>
      <c r="B7" s="19">
        <v>478873</v>
      </c>
      <c r="C7" s="19">
        <v>0</v>
      </c>
      <c r="D7" s="59">
        <v>420000</v>
      </c>
      <c r="E7" s="60">
        <v>420000</v>
      </c>
      <c r="F7" s="60">
        <v>27</v>
      </c>
      <c r="G7" s="60">
        <v>174</v>
      </c>
      <c r="H7" s="60">
        <v>44</v>
      </c>
      <c r="I7" s="60">
        <v>245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245</v>
      </c>
      <c r="W7" s="60">
        <v>105000</v>
      </c>
      <c r="X7" s="60">
        <v>-104755</v>
      </c>
      <c r="Y7" s="61">
        <v>-99.77</v>
      </c>
      <c r="Z7" s="62">
        <v>420000</v>
      </c>
    </row>
    <row r="8" spans="1:26" ht="13.5">
      <c r="A8" s="58" t="s">
        <v>34</v>
      </c>
      <c r="B8" s="19">
        <v>65408000</v>
      </c>
      <c r="C8" s="19">
        <v>0</v>
      </c>
      <c r="D8" s="59">
        <v>65448999</v>
      </c>
      <c r="E8" s="60">
        <v>65448999</v>
      </c>
      <c r="F8" s="60">
        <v>25795000</v>
      </c>
      <c r="G8" s="60">
        <v>22708</v>
      </c>
      <c r="H8" s="60">
        <v>48818</v>
      </c>
      <c r="I8" s="60">
        <v>25866526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25866526</v>
      </c>
      <c r="W8" s="60">
        <v>16362250</v>
      </c>
      <c r="X8" s="60">
        <v>9504276</v>
      </c>
      <c r="Y8" s="61">
        <v>58.09</v>
      </c>
      <c r="Z8" s="62">
        <v>65448999</v>
      </c>
    </row>
    <row r="9" spans="1:26" ht="13.5">
      <c r="A9" s="58" t="s">
        <v>35</v>
      </c>
      <c r="B9" s="19">
        <v>3827440</v>
      </c>
      <c r="C9" s="19">
        <v>0</v>
      </c>
      <c r="D9" s="59">
        <v>2666200</v>
      </c>
      <c r="E9" s="60">
        <v>2666200</v>
      </c>
      <c r="F9" s="60">
        <v>363510</v>
      </c>
      <c r="G9" s="60">
        <v>353234</v>
      </c>
      <c r="H9" s="60">
        <v>139160</v>
      </c>
      <c r="I9" s="60">
        <v>855904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855904</v>
      </c>
      <c r="W9" s="60">
        <v>666550</v>
      </c>
      <c r="X9" s="60">
        <v>189354</v>
      </c>
      <c r="Y9" s="61">
        <v>28.41</v>
      </c>
      <c r="Z9" s="62">
        <v>2666200</v>
      </c>
    </row>
    <row r="10" spans="1:26" ht="25.5">
      <c r="A10" s="63" t="s">
        <v>277</v>
      </c>
      <c r="B10" s="64">
        <f>SUM(B5:B9)</f>
        <v>108683743</v>
      </c>
      <c r="C10" s="64">
        <f>SUM(C5:C9)</f>
        <v>0</v>
      </c>
      <c r="D10" s="65">
        <f aca="true" t="shared" si="0" ref="D10:Z10">SUM(D5:D9)</f>
        <v>107290923</v>
      </c>
      <c r="E10" s="66">
        <f t="shared" si="0"/>
        <v>107290923</v>
      </c>
      <c r="F10" s="66">
        <f t="shared" si="0"/>
        <v>29127011</v>
      </c>
      <c r="G10" s="66">
        <f t="shared" si="0"/>
        <v>33695718</v>
      </c>
      <c r="H10" s="66">
        <f t="shared" si="0"/>
        <v>3631662</v>
      </c>
      <c r="I10" s="66">
        <f t="shared" si="0"/>
        <v>66454391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66454391</v>
      </c>
      <c r="W10" s="66">
        <f t="shared" si="0"/>
        <v>26822731</v>
      </c>
      <c r="X10" s="66">
        <f t="shared" si="0"/>
        <v>39631660</v>
      </c>
      <c r="Y10" s="67">
        <f>+IF(W10&lt;&gt;0,(X10/W10)*100,0)</f>
        <v>147.7540075990025</v>
      </c>
      <c r="Z10" s="68">
        <f t="shared" si="0"/>
        <v>107290923</v>
      </c>
    </row>
    <row r="11" spans="1:26" ht="13.5">
      <c r="A11" s="58" t="s">
        <v>37</v>
      </c>
      <c r="B11" s="19">
        <v>38402466</v>
      </c>
      <c r="C11" s="19">
        <v>0</v>
      </c>
      <c r="D11" s="59">
        <v>43515587</v>
      </c>
      <c r="E11" s="60">
        <v>43515587</v>
      </c>
      <c r="F11" s="60">
        <v>3217137</v>
      </c>
      <c r="G11" s="60">
        <v>3308886</v>
      </c>
      <c r="H11" s="60">
        <v>3285930</v>
      </c>
      <c r="I11" s="60">
        <v>9811953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9811953</v>
      </c>
      <c r="W11" s="60">
        <v>10878897</v>
      </c>
      <c r="X11" s="60">
        <v>-1066944</v>
      </c>
      <c r="Y11" s="61">
        <v>-9.81</v>
      </c>
      <c r="Z11" s="62">
        <v>43515587</v>
      </c>
    </row>
    <row r="12" spans="1:26" ht="13.5">
      <c r="A12" s="58" t="s">
        <v>38</v>
      </c>
      <c r="B12" s="19">
        <v>4743359</v>
      </c>
      <c r="C12" s="19">
        <v>0</v>
      </c>
      <c r="D12" s="59">
        <v>4858534</v>
      </c>
      <c r="E12" s="60">
        <v>4858534</v>
      </c>
      <c r="F12" s="60">
        <v>383948</v>
      </c>
      <c r="G12" s="60">
        <v>380278</v>
      </c>
      <c r="H12" s="60">
        <v>377029</v>
      </c>
      <c r="I12" s="60">
        <v>1141255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1141255</v>
      </c>
      <c r="W12" s="60">
        <v>1214634</v>
      </c>
      <c r="X12" s="60">
        <v>-73379</v>
      </c>
      <c r="Y12" s="61">
        <v>-6.04</v>
      </c>
      <c r="Z12" s="62">
        <v>4858534</v>
      </c>
    </row>
    <row r="13" spans="1:26" ht="13.5">
      <c r="A13" s="58" t="s">
        <v>278</v>
      </c>
      <c r="B13" s="19">
        <v>18770744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1536141</v>
      </c>
      <c r="C14" s="19">
        <v>0</v>
      </c>
      <c r="D14" s="59">
        <v>2106688</v>
      </c>
      <c r="E14" s="60">
        <v>2106688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526672</v>
      </c>
      <c r="X14" s="60">
        <v>-526672</v>
      </c>
      <c r="Y14" s="61">
        <v>-100</v>
      </c>
      <c r="Z14" s="62">
        <v>2106688</v>
      </c>
    </row>
    <row r="15" spans="1:26" ht="13.5">
      <c r="A15" s="58" t="s">
        <v>41</v>
      </c>
      <c r="B15" s="19">
        <v>22882399</v>
      </c>
      <c r="C15" s="19">
        <v>0</v>
      </c>
      <c r="D15" s="59">
        <v>27531640</v>
      </c>
      <c r="E15" s="60">
        <v>27531640</v>
      </c>
      <c r="F15" s="60">
        <v>52286</v>
      </c>
      <c r="G15" s="60">
        <v>3353362</v>
      </c>
      <c r="H15" s="60">
        <v>3287328</v>
      </c>
      <c r="I15" s="60">
        <v>6692976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6692976</v>
      </c>
      <c r="W15" s="60">
        <v>6882910</v>
      </c>
      <c r="X15" s="60">
        <v>-189934</v>
      </c>
      <c r="Y15" s="61">
        <v>-2.76</v>
      </c>
      <c r="Z15" s="62">
        <v>27531640</v>
      </c>
    </row>
    <row r="16" spans="1:26" ht="13.5">
      <c r="A16" s="69" t="s">
        <v>42</v>
      </c>
      <c r="B16" s="19">
        <v>2320309</v>
      </c>
      <c r="C16" s="19">
        <v>0</v>
      </c>
      <c r="D16" s="59">
        <v>4600000</v>
      </c>
      <c r="E16" s="60">
        <v>4600000</v>
      </c>
      <c r="F16" s="60">
        <v>281785</v>
      </c>
      <c r="G16" s="60">
        <v>202665</v>
      </c>
      <c r="H16" s="60">
        <v>2315172</v>
      </c>
      <c r="I16" s="60">
        <v>2799622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2799622</v>
      </c>
      <c r="W16" s="60">
        <v>1150000</v>
      </c>
      <c r="X16" s="60">
        <v>1649622</v>
      </c>
      <c r="Y16" s="61">
        <v>143.45</v>
      </c>
      <c r="Z16" s="62">
        <v>4600000</v>
      </c>
    </row>
    <row r="17" spans="1:26" ht="13.5">
      <c r="A17" s="58" t="s">
        <v>43</v>
      </c>
      <c r="B17" s="19">
        <v>35795072</v>
      </c>
      <c r="C17" s="19">
        <v>0</v>
      </c>
      <c r="D17" s="59">
        <v>24509500</v>
      </c>
      <c r="E17" s="60">
        <v>24509500</v>
      </c>
      <c r="F17" s="60">
        <v>1526447</v>
      </c>
      <c r="G17" s="60">
        <v>1553150</v>
      </c>
      <c r="H17" s="60">
        <v>1860691</v>
      </c>
      <c r="I17" s="60">
        <v>4940288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4940288</v>
      </c>
      <c r="W17" s="60">
        <v>6127375</v>
      </c>
      <c r="X17" s="60">
        <v>-1187087</v>
      </c>
      <c r="Y17" s="61">
        <v>-19.37</v>
      </c>
      <c r="Z17" s="62">
        <v>24509500</v>
      </c>
    </row>
    <row r="18" spans="1:26" ht="13.5">
      <c r="A18" s="70" t="s">
        <v>44</v>
      </c>
      <c r="B18" s="71">
        <f>SUM(B11:B17)</f>
        <v>124450490</v>
      </c>
      <c r="C18" s="71">
        <f>SUM(C11:C17)</f>
        <v>0</v>
      </c>
      <c r="D18" s="72">
        <f aca="true" t="shared" si="1" ref="D18:Z18">SUM(D11:D17)</f>
        <v>107121949</v>
      </c>
      <c r="E18" s="73">
        <f t="shared" si="1"/>
        <v>107121949</v>
      </c>
      <c r="F18" s="73">
        <f t="shared" si="1"/>
        <v>5461603</v>
      </c>
      <c r="G18" s="73">
        <f t="shared" si="1"/>
        <v>8798341</v>
      </c>
      <c r="H18" s="73">
        <f t="shared" si="1"/>
        <v>11126150</v>
      </c>
      <c r="I18" s="73">
        <f t="shared" si="1"/>
        <v>25386094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25386094</v>
      </c>
      <c r="W18" s="73">
        <f t="shared" si="1"/>
        <v>26780488</v>
      </c>
      <c r="X18" s="73">
        <f t="shared" si="1"/>
        <v>-1394394</v>
      </c>
      <c r="Y18" s="67">
        <f>+IF(W18&lt;&gt;0,(X18/W18)*100,0)</f>
        <v>-5.206753513976295</v>
      </c>
      <c r="Z18" s="74">
        <f t="shared" si="1"/>
        <v>107121949</v>
      </c>
    </row>
    <row r="19" spans="1:26" ht="13.5">
      <c r="A19" s="70" t="s">
        <v>45</v>
      </c>
      <c r="B19" s="75">
        <f>+B10-B18</f>
        <v>-15766747</v>
      </c>
      <c r="C19" s="75">
        <f>+C10-C18</f>
        <v>0</v>
      </c>
      <c r="D19" s="76">
        <f aca="true" t="shared" si="2" ref="D19:Z19">+D10-D18</f>
        <v>168974</v>
      </c>
      <c r="E19" s="77">
        <f t="shared" si="2"/>
        <v>168974</v>
      </c>
      <c r="F19" s="77">
        <f t="shared" si="2"/>
        <v>23665408</v>
      </c>
      <c r="G19" s="77">
        <f t="shared" si="2"/>
        <v>24897377</v>
      </c>
      <c r="H19" s="77">
        <f t="shared" si="2"/>
        <v>-7494488</v>
      </c>
      <c r="I19" s="77">
        <f t="shared" si="2"/>
        <v>41068297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41068297</v>
      </c>
      <c r="W19" s="77">
        <f>IF(E10=E18,0,W10-W18)</f>
        <v>42243</v>
      </c>
      <c r="X19" s="77">
        <f t="shared" si="2"/>
        <v>41026054</v>
      </c>
      <c r="Y19" s="78">
        <f>+IF(W19&lt;&gt;0,(X19/W19)*100,0)</f>
        <v>97119.17714177497</v>
      </c>
      <c r="Z19" s="79">
        <f t="shared" si="2"/>
        <v>168974</v>
      </c>
    </row>
    <row r="20" spans="1:26" ht="13.5">
      <c r="A20" s="58" t="s">
        <v>46</v>
      </c>
      <c r="B20" s="19">
        <v>32673305</v>
      </c>
      <c r="C20" s="19">
        <v>0</v>
      </c>
      <c r="D20" s="59">
        <v>28809000</v>
      </c>
      <c r="E20" s="60">
        <v>28809000</v>
      </c>
      <c r="F20" s="60">
        <v>0</v>
      </c>
      <c r="G20" s="60">
        <v>111018</v>
      </c>
      <c r="H20" s="60">
        <v>2166622</v>
      </c>
      <c r="I20" s="60">
        <v>2277640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2277640</v>
      </c>
      <c r="W20" s="60">
        <v>7202250</v>
      </c>
      <c r="X20" s="60">
        <v>-4924610</v>
      </c>
      <c r="Y20" s="61">
        <v>-68.38</v>
      </c>
      <c r="Z20" s="62">
        <v>28809000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16906558</v>
      </c>
      <c r="C22" s="86">
        <f>SUM(C19:C21)</f>
        <v>0</v>
      </c>
      <c r="D22" s="87">
        <f aca="true" t="shared" si="3" ref="D22:Z22">SUM(D19:D21)</f>
        <v>28977974</v>
      </c>
      <c r="E22" s="88">
        <f t="shared" si="3"/>
        <v>28977974</v>
      </c>
      <c r="F22" s="88">
        <f t="shared" si="3"/>
        <v>23665408</v>
      </c>
      <c r="G22" s="88">
        <f t="shared" si="3"/>
        <v>25008395</v>
      </c>
      <c r="H22" s="88">
        <f t="shared" si="3"/>
        <v>-5327866</v>
      </c>
      <c r="I22" s="88">
        <f t="shared" si="3"/>
        <v>43345937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43345937</v>
      </c>
      <c r="W22" s="88">
        <f t="shared" si="3"/>
        <v>7244493</v>
      </c>
      <c r="X22" s="88">
        <f t="shared" si="3"/>
        <v>36101444</v>
      </c>
      <c r="Y22" s="89">
        <f>+IF(W22&lt;&gt;0,(X22/W22)*100,0)</f>
        <v>498.3294759205371</v>
      </c>
      <c r="Z22" s="90">
        <f t="shared" si="3"/>
        <v>28977974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16906558</v>
      </c>
      <c r="C24" s="75">
        <f>SUM(C22:C23)</f>
        <v>0</v>
      </c>
      <c r="D24" s="76">
        <f aca="true" t="shared" si="4" ref="D24:Z24">SUM(D22:D23)</f>
        <v>28977974</v>
      </c>
      <c r="E24" s="77">
        <f t="shared" si="4"/>
        <v>28977974</v>
      </c>
      <c r="F24" s="77">
        <f t="shared" si="4"/>
        <v>23665408</v>
      </c>
      <c r="G24" s="77">
        <f t="shared" si="4"/>
        <v>25008395</v>
      </c>
      <c r="H24" s="77">
        <f t="shared" si="4"/>
        <v>-5327866</v>
      </c>
      <c r="I24" s="77">
        <f t="shared" si="4"/>
        <v>43345937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43345937</v>
      </c>
      <c r="W24" s="77">
        <f t="shared" si="4"/>
        <v>7244493</v>
      </c>
      <c r="X24" s="77">
        <f t="shared" si="4"/>
        <v>36101444</v>
      </c>
      <c r="Y24" s="78">
        <f>+IF(W24&lt;&gt;0,(X24/W24)*100,0)</f>
        <v>498.3294759205371</v>
      </c>
      <c r="Z24" s="79">
        <f t="shared" si="4"/>
        <v>28977974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120081891</v>
      </c>
      <c r="C27" s="22">
        <v>0</v>
      </c>
      <c r="D27" s="99">
        <v>31309000</v>
      </c>
      <c r="E27" s="100">
        <v>31309000</v>
      </c>
      <c r="F27" s="100">
        <v>14762</v>
      </c>
      <c r="G27" s="100">
        <v>120266</v>
      </c>
      <c r="H27" s="100">
        <v>2178051</v>
      </c>
      <c r="I27" s="100">
        <v>2313079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2313079</v>
      </c>
      <c r="W27" s="100">
        <v>7827250</v>
      </c>
      <c r="X27" s="100">
        <v>-5514171</v>
      </c>
      <c r="Y27" s="101">
        <v>-70.45</v>
      </c>
      <c r="Z27" s="102">
        <v>31309000</v>
      </c>
    </row>
    <row r="28" spans="1:26" ht="13.5">
      <c r="A28" s="103" t="s">
        <v>46</v>
      </c>
      <c r="B28" s="19">
        <v>119638298</v>
      </c>
      <c r="C28" s="19">
        <v>0</v>
      </c>
      <c r="D28" s="59">
        <v>28809000</v>
      </c>
      <c r="E28" s="60">
        <v>28809000</v>
      </c>
      <c r="F28" s="60">
        <v>0</v>
      </c>
      <c r="G28" s="60">
        <v>111018</v>
      </c>
      <c r="H28" s="60">
        <v>2166622</v>
      </c>
      <c r="I28" s="60">
        <v>2277640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2277640</v>
      </c>
      <c r="W28" s="60">
        <v>7202250</v>
      </c>
      <c r="X28" s="60">
        <v>-4924610</v>
      </c>
      <c r="Y28" s="61">
        <v>-68.38</v>
      </c>
      <c r="Z28" s="62">
        <v>28809000</v>
      </c>
    </row>
    <row r="29" spans="1:26" ht="13.5">
      <c r="A29" s="58" t="s">
        <v>282</v>
      </c>
      <c r="B29" s="19">
        <v>183014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260579</v>
      </c>
      <c r="C31" s="19">
        <v>0</v>
      </c>
      <c r="D31" s="59">
        <v>2500000</v>
      </c>
      <c r="E31" s="60">
        <v>2500000</v>
      </c>
      <c r="F31" s="60">
        <v>14762</v>
      </c>
      <c r="G31" s="60">
        <v>9248</v>
      </c>
      <c r="H31" s="60">
        <v>11429</v>
      </c>
      <c r="I31" s="60">
        <v>35439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35439</v>
      </c>
      <c r="W31" s="60">
        <v>625000</v>
      </c>
      <c r="X31" s="60">
        <v>-589561</v>
      </c>
      <c r="Y31" s="61">
        <v>-94.33</v>
      </c>
      <c r="Z31" s="62">
        <v>2500000</v>
      </c>
    </row>
    <row r="32" spans="1:26" ht="13.5">
      <c r="A32" s="70" t="s">
        <v>54</v>
      </c>
      <c r="B32" s="22">
        <f>SUM(B28:B31)</f>
        <v>120081891</v>
      </c>
      <c r="C32" s="22">
        <f>SUM(C28:C31)</f>
        <v>0</v>
      </c>
      <c r="D32" s="99">
        <f aca="true" t="shared" si="5" ref="D32:Z32">SUM(D28:D31)</f>
        <v>31309000</v>
      </c>
      <c r="E32" s="100">
        <f t="shared" si="5"/>
        <v>31309000</v>
      </c>
      <c r="F32" s="100">
        <f t="shared" si="5"/>
        <v>14762</v>
      </c>
      <c r="G32" s="100">
        <f t="shared" si="5"/>
        <v>120266</v>
      </c>
      <c r="H32" s="100">
        <f t="shared" si="5"/>
        <v>2178051</v>
      </c>
      <c r="I32" s="100">
        <f t="shared" si="5"/>
        <v>2313079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2313079</v>
      </c>
      <c r="W32" s="100">
        <f t="shared" si="5"/>
        <v>7827250</v>
      </c>
      <c r="X32" s="100">
        <f t="shared" si="5"/>
        <v>-5514171</v>
      </c>
      <c r="Y32" s="101">
        <f>+IF(W32&lt;&gt;0,(X32/W32)*100,0)</f>
        <v>-70.44838225430388</v>
      </c>
      <c r="Z32" s="102">
        <f t="shared" si="5"/>
        <v>31309000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24939581</v>
      </c>
      <c r="C35" s="19">
        <v>0</v>
      </c>
      <c r="D35" s="59">
        <v>17914000</v>
      </c>
      <c r="E35" s="60">
        <v>17914000</v>
      </c>
      <c r="F35" s="60">
        <v>37351441</v>
      </c>
      <c r="G35" s="60">
        <v>36910198</v>
      </c>
      <c r="H35" s="60">
        <v>42751675</v>
      </c>
      <c r="I35" s="60">
        <v>42751675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42751675</v>
      </c>
      <c r="W35" s="60">
        <v>4478500</v>
      </c>
      <c r="X35" s="60">
        <v>38273175</v>
      </c>
      <c r="Y35" s="61">
        <v>854.6</v>
      </c>
      <c r="Z35" s="62">
        <v>17914000</v>
      </c>
    </row>
    <row r="36" spans="1:26" ht="13.5">
      <c r="A36" s="58" t="s">
        <v>57</v>
      </c>
      <c r="B36" s="19">
        <v>375920181</v>
      </c>
      <c r="C36" s="19">
        <v>0</v>
      </c>
      <c r="D36" s="59">
        <v>348369000</v>
      </c>
      <c r="E36" s="60">
        <v>348369000</v>
      </c>
      <c r="F36" s="60">
        <v>389885503</v>
      </c>
      <c r="G36" s="60">
        <v>375427701</v>
      </c>
      <c r="H36" s="60">
        <v>409327563</v>
      </c>
      <c r="I36" s="60">
        <v>409327563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409327563</v>
      </c>
      <c r="W36" s="60">
        <v>87092250</v>
      </c>
      <c r="X36" s="60">
        <v>322235313</v>
      </c>
      <c r="Y36" s="61">
        <v>369.99</v>
      </c>
      <c r="Z36" s="62">
        <v>348369000</v>
      </c>
    </row>
    <row r="37" spans="1:26" ht="13.5">
      <c r="A37" s="58" t="s">
        <v>58</v>
      </c>
      <c r="B37" s="19">
        <v>20048734</v>
      </c>
      <c r="C37" s="19">
        <v>0</v>
      </c>
      <c r="D37" s="59">
        <v>13050000</v>
      </c>
      <c r="E37" s="60">
        <v>13050000</v>
      </c>
      <c r="F37" s="60">
        <v>72553618</v>
      </c>
      <c r="G37" s="60">
        <v>17184035</v>
      </c>
      <c r="H37" s="60">
        <v>14312468</v>
      </c>
      <c r="I37" s="60">
        <v>14312468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14312468</v>
      </c>
      <c r="W37" s="60">
        <v>3262500</v>
      </c>
      <c r="X37" s="60">
        <v>11049968</v>
      </c>
      <c r="Y37" s="61">
        <v>338.7</v>
      </c>
      <c r="Z37" s="62">
        <v>13050000</v>
      </c>
    </row>
    <row r="38" spans="1:26" ht="13.5">
      <c r="A38" s="58" t="s">
        <v>59</v>
      </c>
      <c r="B38" s="19">
        <v>21013754</v>
      </c>
      <c r="C38" s="19">
        <v>0</v>
      </c>
      <c r="D38" s="59">
        <v>17233000</v>
      </c>
      <c r="E38" s="60">
        <v>17233000</v>
      </c>
      <c r="F38" s="60">
        <v>16199105</v>
      </c>
      <c r="G38" s="60">
        <v>20652780</v>
      </c>
      <c r="H38" s="60">
        <v>20652780</v>
      </c>
      <c r="I38" s="60">
        <v>20652780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20652780</v>
      </c>
      <c r="W38" s="60">
        <v>4308250</v>
      </c>
      <c r="X38" s="60">
        <v>16344530</v>
      </c>
      <c r="Y38" s="61">
        <v>379.38</v>
      </c>
      <c r="Z38" s="62">
        <v>17233000</v>
      </c>
    </row>
    <row r="39" spans="1:26" ht="13.5">
      <c r="A39" s="58" t="s">
        <v>60</v>
      </c>
      <c r="B39" s="19">
        <v>359797274</v>
      </c>
      <c r="C39" s="19">
        <v>0</v>
      </c>
      <c r="D39" s="59">
        <v>336000000</v>
      </c>
      <c r="E39" s="60">
        <v>336000000</v>
      </c>
      <c r="F39" s="60">
        <v>338484221</v>
      </c>
      <c r="G39" s="60">
        <v>374501084</v>
      </c>
      <c r="H39" s="60">
        <v>417113990</v>
      </c>
      <c r="I39" s="60">
        <v>417113990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417113990</v>
      </c>
      <c r="W39" s="60">
        <v>84000000</v>
      </c>
      <c r="X39" s="60">
        <v>333113990</v>
      </c>
      <c r="Y39" s="61">
        <v>396.56</v>
      </c>
      <c r="Z39" s="62">
        <v>336000000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121494450</v>
      </c>
      <c r="C42" s="19">
        <v>0</v>
      </c>
      <c r="D42" s="59">
        <v>35878032</v>
      </c>
      <c r="E42" s="60">
        <v>35878032</v>
      </c>
      <c r="F42" s="60">
        <v>37777444</v>
      </c>
      <c r="G42" s="60">
        <v>568924</v>
      </c>
      <c r="H42" s="60">
        <v>-3975952</v>
      </c>
      <c r="I42" s="60">
        <v>34370416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34370416</v>
      </c>
      <c r="W42" s="60">
        <v>32449083</v>
      </c>
      <c r="X42" s="60">
        <v>1921333</v>
      </c>
      <c r="Y42" s="61">
        <v>5.92</v>
      </c>
      <c r="Z42" s="62">
        <v>35878032</v>
      </c>
    </row>
    <row r="43" spans="1:26" ht="13.5">
      <c r="A43" s="58" t="s">
        <v>63</v>
      </c>
      <c r="B43" s="19">
        <v>-121289449</v>
      </c>
      <c r="C43" s="19">
        <v>0</v>
      </c>
      <c r="D43" s="59">
        <v>-31109000</v>
      </c>
      <c r="E43" s="60">
        <v>-31109000</v>
      </c>
      <c r="F43" s="60">
        <v>0</v>
      </c>
      <c r="G43" s="60">
        <v>-111018</v>
      </c>
      <c r="H43" s="60">
        <v>-2166622</v>
      </c>
      <c r="I43" s="60">
        <v>-2277640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-2277640</v>
      </c>
      <c r="W43" s="60">
        <v>-7870500</v>
      </c>
      <c r="X43" s="60">
        <v>5592860</v>
      </c>
      <c r="Y43" s="61">
        <v>-71.06</v>
      </c>
      <c r="Z43" s="62">
        <v>-31109000</v>
      </c>
    </row>
    <row r="44" spans="1:26" ht="13.5">
      <c r="A44" s="58" t="s">
        <v>64</v>
      </c>
      <c r="B44" s="19">
        <v>-1373255</v>
      </c>
      <c r="C44" s="19">
        <v>0</v>
      </c>
      <c r="D44" s="59">
        <v>-503230</v>
      </c>
      <c r="E44" s="60">
        <v>-503230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-503230</v>
      </c>
    </row>
    <row r="45" spans="1:26" ht="13.5">
      <c r="A45" s="70" t="s">
        <v>65</v>
      </c>
      <c r="B45" s="22">
        <v>14051500</v>
      </c>
      <c r="C45" s="22">
        <v>0</v>
      </c>
      <c r="D45" s="99">
        <v>9503802</v>
      </c>
      <c r="E45" s="100">
        <v>9503802</v>
      </c>
      <c r="F45" s="100">
        <v>40322538</v>
      </c>
      <c r="G45" s="100">
        <v>40780444</v>
      </c>
      <c r="H45" s="100">
        <v>34637870</v>
      </c>
      <c r="I45" s="100">
        <v>34637870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34637870</v>
      </c>
      <c r="W45" s="100">
        <v>29816583</v>
      </c>
      <c r="X45" s="100">
        <v>4821287</v>
      </c>
      <c r="Y45" s="101">
        <v>16.17</v>
      </c>
      <c r="Z45" s="102">
        <v>9503802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14108824</v>
      </c>
      <c r="C49" s="52">
        <v>0</v>
      </c>
      <c r="D49" s="129">
        <v>1347122</v>
      </c>
      <c r="E49" s="54">
        <v>994666</v>
      </c>
      <c r="F49" s="54">
        <v>0</v>
      </c>
      <c r="G49" s="54">
        <v>0</v>
      </c>
      <c r="H49" s="54">
        <v>0</v>
      </c>
      <c r="I49" s="54">
        <v>629279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716756</v>
      </c>
      <c r="W49" s="54">
        <v>568817</v>
      </c>
      <c r="X49" s="54">
        <v>3033371</v>
      </c>
      <c r="Y49" s="54">
        <v>26117371</v>
      </c>
      <c r="Z49" s="130">
        <v>47516206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103.54933383317983</v>
      </c>
      <c r="C58" s="5">
        <f>IF(C67=0,0,+(C76/C67)*100)</f>
        <v>0</v>
      </c>
      <c r="D58" s="6">
        <f aca="true" t="shared" si="6" ref="D58:Z58">IF(D67=0,0,+(D76/D67)*100)</f>
        <v>100.00119248163134</v>
      </c>
      <c r="E58" s="7">
        <f t="shared" si="6"/>
        <v>100.00119248163134</v>
      </c>
      <c r="F58" s="7">
        <f t="shared" si="6"/>
        <v>82.96380564559433</v>
      </c>
      <c r="G58" s="7">
        <f t="shared" si="6"/>
        <v>7.6942815823550355</v>
      </c>
      <c r="H58" s="7">
        <f t="shared" si="6"/>
        <v>106.2452811559861</v>
      </c>
      <c r="I58" s="7">
        <f t="shared" si="6"/>
        <v>21.85953408103491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21.85953408103491</v>
      </c>
      <c r="W58" s="7">
        <f t="shared" si="6"/>
        <v>117.15760392857439</v>
      </c>
      <c r="X58" s="7">
        <f t="shared" si="6"/>
        <v>0</v>
      </c>
      <c r="Y58" s="7">
        <f t="shared" si="6"/>
        <v>0</v>
      </c>
      <c r="Z58" s="8">
        <f t="shared" si="6"/>
        <v>100.00119248163134</v>
      </c>
    </row>
    <row r="59" spans="1:26" ht="13.5">
      <c r="A59" s="37" t="s">
        <v>31</v>
      </c>
      <c r="B59" s="9">
        <f aca="true" t="shared" si="7" ref="B59:Z66">IF(B68=0,0,+(B77/B68)*100)</f>
        <v>105.20275703557718</v>
      </c>
      <c r="C59" s="9">
        <f t="shared" si="7"/>
        <v>0</v>
      </c>
      <c r="D59" s="2">
        <f t="shared" si="7"/>
        <v>100.01305595408895</v>
      </c>
      <c r="E59" s="10">
        <f t="shared" si="7"/>
        <v>100.01305595408895</v>
      </c>
      <c r="F59" s="10">
        <f t="shared" si="7"/>
        <v>433.6004187469802</v>
      </c>
      <c r="G59" s="10">
        <f t="shared" si="7"/>
        <v>0.626173735243767</v>
      </c>
      <c r="H59" s="10">
        <f t="shared" si="7"/>
        <v>210.0203899065933</v>
      </c>
      <c r="I59" s="10">
        <f t="shared" si="7"/>
        <v>5.576274522694856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5.576274522694856</v>
      </c>
      <c r="W59" s="10">
        <f t="shared" si="7"/>
        <v>252.51076040172165</v>
      </c>
      <c r="X59" s="10">
        <f t="shared" si="7"/>
        <v>0</v>
      </c>
      <c r="Y59" s="10">
        <f t="shared" si="7"/>
        <v>0</v>
      </c>
      <c r="Z59" s="11">
        <f t="shared" si="7"/>
        <v>100.01305595408895</v>
      </c>
    </row>
    <row r="60" spans="1:26" ht="13.5">
      <c r="A60" s="38" t="s">
        <v>32</v>
      </c>
      <c r="B60" s="12">
        <f t="shared" si="7"/>
        <v>102.81836480504015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76.9966924786265</v>
      </c>
      <c r="G60" s="13">
        <f t="shared" si="7"/>
        <v>69.86779480822808</v>
      </c>
      <c r="H60" s="13">
        <f t="shared" si="7"/>
        <v>83.4407337681773</v>
      </c>
      <c r="I60" s="13">
        <f t="shared" si="7"/>
        <v>76.334569762552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76.334569762552</v>
      </c>
      <c r="W60" s="13">
        <f t="shared" si="7"/>
        <v>103.55229962893189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100.45102621840694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101.17280010533275</v>
      </c>
      <c r="G61" s="13">
        <f t="shared" si="7"/>
        <v>81.43834889643463</v>
      </c>
      <c r="H61" s="13">
        <f t="shared" si="7"/>
        <v>102.14984834822528</v>
      </c>
      <c r="I61" s="13">
        <f t="shared" si="7"/>
        <v>93.67606229921066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93.67606229921066</v>
      </c>
      <c r="W61" s="13">
        <f t="shared" si="7"/>
        <v>108.09752774595367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116.48614341998449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57.31696698674513</v>
      </c>
      <c r="G62" s="13">
        <f t="shared" si="7"/>
        <v>69.74401276958172</v>
      </c>
      <c r="H62" s="13">
        <f t="shared" si="7"/>
        <v>95.57341863351225</v>
      </c>
      <c r="I62" s="13">
        <f t="shared" si="7"/>
        <v>70.965625870032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70.965625870032</v>
      </c>
      <c r="W62" s="13">
        <f t="shared" si="7"/>
        <v>102.79388508170797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31.208648748755703</v>
      </c>
      <c r="G63" s="13">
        <f t="shared" si="7"/>
        <v>32.624373688615755</v>
      </c>
      <c r="H63" s="13">
        <f t="shared" si="7"/>
        <v>30.75104939672584</v>
      </c>
      <c r="I63" s="13">
        <f t="shared" si="7"/>
        <v>31.528961294467813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31.528961294467813</v>
      </c>
      <c r="W63" s="13">
        <f t="shared" si="7"/>
        <v>93.92818458645849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28.327216204001697</v>
      </c>
      <c r="G64" s="13">
        <f t="shared" si="7"/>
        <v>31.8662664745562</v>
      </c>
      <c r="H64" s="13">
        <f t="shared" si="7"/>
        <v>32.29331790371783</v>
      </c>
      <c r="I64" s="13">
        <f t="shared" si="7"/>
        <v>30.82907703332466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30.82907703332466</v>
      </c>
      <c r="W64" s="13">
        <f t="shared" si="7"/>
        <v>86.35492509227763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38865265</v>
      </c>
      <c r="C67" s="24"/>
      <c r="D67" s="25">
        <v>38155724</v>
      </c>
      <c r="E67" s="26">
        <v>38155724</v>
      </c>
      <c r="F67" s="26">
        <v>2968474</v>
      </c>
      <c r="G67" s="26">
        <v>33319602</v>
      </c>
      <c r="H67" s="26">
        <v>3443640</v>
      </c>
      <c r="I67" s="26">
        <v>39731716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39731716</v>
      </c>
      <c r="W67" s="26">
        <v>9538931</v>
      </c>
      <c r="X67" s="26"/>
      <c r="Y67" s="25"/>
      <c r="Z67" s="27">
        <v>38155724</v>
      </c>
    </row>
    <row r="68" spans="1:26" ht="13.5" hidden="1">
      <c r="A68" s="37" t="s">
        <v>31</v>
      </c>
      <c r="B68" s="19">
        <v>7546076</v>
      </c>
      <c r="C68" s="19"/>
      <c r="D68" s="20">
        <v>3485000</v>
      </c>
      <c r="E68" s="21">
        <v>3485000</v>
      </c>
      <c r="F68" s="21">
        <v>49672</v>
      </c>
      <c r="G68" s="21">
        <v>29918374</v>
      </c>
      <c r="H68" s="21">
        <v>620405</v>
      </c>
      <c r="I68" s="21">
        <v>30588451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30588451</v>
      </c>
      <c r="W68" s="21">
        <v>871250</v>
      </c>
      <c r="X68" s="21"/>
      <c r="Y68" s="20"/>
      <c r="Z68" s="23">
        <v>3485000</v>
      </c>
    </row>
    <row r="69" spans="1:26" ht="13.5" hidden="1">
      <c r="A69" s="38" t="s">
        <v>32</v>
      </c>
      <c r="B69" s="19">
        <v>31319189</v>
      </c>
      <c r="C69" s="19"/>
      <c r="D69" s="20">
        <v>34670724</v>
      </c>
      <c r="E69" s="21">
        <v>34670724</v>
      </c>
      <c r="F69" s="21">
        <v>2918802</v>
      </c>
      <c r="G69" s="21">
        <v>3401228</v>
      </c>
      <c r="H69" s="21">
        <v>2823235</v>
      </c>
      <c r="I69" s="21">
        <v>9143265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9143265</v>
      </c>
      <c r="W69" s="21">
        <v>8667681</v>
      </c>
      <c r="X69" s="21"/>
      <c r="Y69" s="20"/>
      <c r="Z69" s="23">
        <v>34670724</v>
      </c>
    </row>
    <row r="70" spans="1:26" ht="13.5" hidden="1">
      <c r="A70" s="39" t="s">
        <v>103</v>
      </c>
      <c r="B70" s="19">
        <v>18839703</v>
      </c>
      <c r="C70" s="19"/>
      <c r="D70" s="20">
        <v>21702624</v>
      </c>
      <c r="E70" s="21">
        <v>21702624</v>
      </c>
      <c r="F70" s="21">
        <v>1746845</v>
      </c>
      <c r="G70" s="21">
        <v>2337152</v>
      </c>
      <c r="H70" s="21">
        <v>1829850</v>
      </c>
      <c r="I70" s="21">
        <v>5913847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5913847</v>
      </c>
      <c r="W70" s="21">
        <v>5425656</v>
      </c>
      <c r="X70" s="21"/>
      <c r="Y70" s="20"/>
      <c r="Z70" s="23">
        <v>21702624</v>
      </c>
    </row>
    <row r="71" spans="1:26" ht="13.5" hidden="1">
      <c r="A71" s="39" t="s">
        <v>104</v>
      </c>
      <c r="B71" s="19">
        <v>4838712</v>
      </c>
      <c r="C71" s="19"/>
      <c r="D71" s="20">
        <v>5311600</v>
      </c>
      <c r="E71" s="21">
        <v>5311600</v>
      </c>
      <c r="F71" s="21">
        <v>447911</v>
      </c>
      <c r="G71" s="21">
        <v>335798</v>
      </c>
      <c r="H71" s="21">
        <v>265103</v>
      </c>
      <c r="I71" s="21">
        <v>1048812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1048812</v>
      </c>
      <c r="W71" s="21">
        <v>1327900</v>
      </c>
      <c r="X71" s="21"/>
      <c r="Y71" s="20"/>
      <c r="Z71" s="23">
        <v>5311600</v>
      </c>
    </row>
    <row r="72" spans="1:26" ht="13.5" hidden="1">
      <c r="A72" s="39" t="s">
        <v>105</v>
      </c>
      <c r="B72" s="19">
        <v>4925589</v>
      </c>
      <c r="C72" s="19"/>
      <c r="D72" s="20">
        <v>4893100</v>
      </c>
      <c r="E72" s="21">
        <v>4893100</v>
      </c>
      <c r="F72" s="21">
        <v>431970</v>
      </c>
      <c r="G72" s="21">
        <v>436085</v>
      </c>
      <c r="H72" s="21">
        <v>436203</v>
      </c>
      <c r="I72" s="21">
        <v>1304258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1304258</v>
      </c>
      <c r="W72" s="21">
        <v>1223275</v>
      </c>
      <c r="X72" s="21"/>
      <c r="Y72" s="20"/>
      <c r="Z72" s="23">
        <v>4893100</v>
      </c>
    </row>
    <row r="73" spans="1:26" ht="13.5" hidden="1">
      <c r="A73" s="39" t="s">
        <v>106</v>
      </c>
      <c r="B73" s="19">
        <v>2715185</v>
      </c>
      <c r="C73" s="19"/>
      <c r="D73" s="20">
        <v>2763400</v>
      </c>
      <c r="E73" s="21">
        <v>2763400</v>
      </c>
      <c r="F73" s="21">
        <v>292076</v>
      </c>
      <c r="G73" s="21">
        <v>292193</v>
      </c>
      <c r="H73" s="21">
        <v>292079</v>
      </c>
      <c r="I73" s="21">
        <v>876348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876348</v>
      </c>
      <c r="W73" s="21">
        <v>690850</v>
      </c>
      <c r="X73" s="21"/>
      <c r="Y73" s="20"/>
      <c r="Z73" s="23">
        <v>2763400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40244723</v>
      </c>
      <c r="C76" s="32"/>
      <c r="D76" s="33">
        <v>38156179</v>
      </c>
      <c r="E76" s="34">
        <v>38156179</v>
      </c>
      <c r="F76" s="34">
        <v>2462759</v>
      </c>
      <c r="G76" s="34">
        <v>2563704</v>
      </c>
      <c r="H76" s="34">
        <v>3658705</v>
      </c>
      <c r="I76" s="34">
        <v>8685168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8685168</v>
      </c>
      <c r="W76" s="34">
        <v>11175583</v>
      </c>
      <c r="X76" s="34"/>
      <c r="Y76" s="33"/>
      <c r="Z76" s="35">
        <v>38156179</v>
      </c>
    </row>
    <row r="77" spans="1:26" ht="13.5" hidden="1">
      <c r="A77" s="37" t="s">
        <v>31</v>
      </c>
      <c r="B77" s="19">
        <v>7938680</v>
      </c>
      <c r="C77" s="19"/>
      <c r="D77" s="20">
        <v>3485455</v>
      </c>
      <c r="E77" s="21">
        <v>3485455</v>
      </c>
      <c r="F77" s="21">
        <v>215378</v>
      </c>
      <c r="G77" s="21">
        <v>187341</v>
      </c>
      <c r="H77" s="21">
        <v>1302977</v>
      </c>
      <c r="I77" s="21">
        <v>1705696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1705696</v>
      </c>
      <c r="W77" s="21">
        <v>2200000</v>
      </c>
      <c r="X77" s="21"/>
      <c r="Y77" s="20"/>
      <c r="Z77" s="23">
        <v>3485455</v>
      </c>
    </row>
    <row r="78" spans="1:26" ht="13.5" hidden="1">
      <c r="A78" s="38" t="s">
        <v>32</v>
      </c>
      <c r="B78" s="19">
        <v>32201878</v>
      </c>
      <c r="C78" s="19"/>
      <c r="D78" s="20">
        <v>34670724</v>
      </c>
      <c r="E78" s="21">
        <v>34670724</v>
      </c>
      <c r="F78" s="21">
        <v>2247381</v>
      </c>
      <c r="G78" s="21">
        <v>2376363</v>
      </c>
      <c r="H78" s="21">
        <v>2355728</v>
      </c>
      <c r="I78" s="21">
        <v>6979472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6979472</v>
      </c>
      <c r="W78" s="21">
        <v>8975583</v>
      </c>
      <c r="X78" s="21"/>
      <c r="Y78" s="20"/>
      <c r="Z78" s="23">
        <v>34670724</v>
      </c>
    </row>
    <row r="79" spans="1:26" ht="13.5" hidden="1">
      <c r="A79" s="39" t="s">
        <v>103</v>
      </c>
      <c r="B79" s="19">
        <v>18924675</v>
      </c>
      <c r="C79" s="19"/>
      <c r="D79" s="20">
        <v>21702624</v>
      </c>
      <c r="E79" s="21">
        <v>21702624</v>
      </c>
      <c r="F79" s="21">
        <v>1767332</v>
      </c>
      <c r="G79" s="21">
        <v>1903338</v>
      </c>
      <c r="H79" s="21">
        <v>1869189</v>
      </c>
      <c r="I79" s="21">
        <v>5539859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5539859</v>
      </c>
      <c r="W79" s="21">
        <v>5865000</v>
      </c>
      <c r="X79" s="21"/>
      <c r="Y79" s="20"/>
      <c r="Z79" s="23">
        <v>21702624</v>
      </c>
    </row>
    <row r="80" spans="1:26" ht="13.5" hidden="1">
      <c r="A80" s="39" t="s">
        <v>104</v>
      </c>
      <c r="B80" s="19">
        <v>5636429</v>
      </c>
      <c r="C80" s="19"/>
      <c r="D80" s="20">
        <v>5311600</v>
      </c>
      <c r="E80" s="21">
        <v>5311600</v>
      </c>
      <c r="F80" s="21">
        <v>256729</v>
      </c>
      <c r="G80" s="21">
        <v>234199</v>
      </c>
      <c r="H80" s="21">
        <v>253368</v>
      </c>
      <c r="I80" s="21">
        <v>744296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744296</v>
      </c>
      <c r="W80" s="21">
        <v>1365000</v>
      </c>
      <c r="X80" s="21"/>
      <c r="Y80" s="20"/>
      <c r="Z80" s="23">
        <v>5311600</v>
      </c>
    </row>
    <row r="81" spans="1:26" ht="13.5" hidden="1">
      <c r="A81" s="39" t="s">
        <v>105</v>
      </c>
      <c r="B81" s="19">
        <v>4925589</v>
      </c>
      <c r="C81" s="19"/>
      <c r="D81" s="20">
        <v>4893100</v>
      </c>
      <c r="E81" s="21">
        <v>4893100</v>
      </c>
      <c r="F81" s="21">
        <v>134812</v>
      </c>
      <c r="G81" s="21">
        <v>142270</v>
      </c>
      <c r="H81" s="21">
        <v>134137</v>
      </c>
      <c r="I81" s="21">
        <v>411219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411219</v>
      </c>
      <c r="W81" s="21">
        <v>1149000</v>
      </c>
      <c r="X81" s="21"/>
      <c r="Y81" s="20"/>
      <c r="Z81" s="23">
        <v>4893100</v>
      </c>
    </row>
    <row r="82" spans="1:26" ht="13.5" hidden="1">
      <c r="A82" s="39" t="s">
        <v>106</v>
      </c>
      <c r="B82" s="19">
        <v>2715185</v>
      </c>
      <c r="C82" s="19"/>
      <c r="D82" s="20">
        <v>2763400</v>
      </c>
      <c r="E82" s="21">
        <v>2763400</v>
      </c>
      <c r="F82" s="21">
        <v>82737</v>
      </c>
      <c r="G82" s="21">
        <v>93111</v>
      </c>
      <c r="H82" s="21">
        <v>94322</v>
      </c>
      <c r="I82" s="21">
        <v>270170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270170</v>
      </c>
      <c r="W82" s="21">
        <v>596583</v>
      </c>
      <c r="X82" s="21"/>
      <c r="Y82" s="20"/>
      <c r="Z82" s="23">
        <v>2763400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5771</v>
      </c>
      <c r="G83" s="21">
        <v>3445</v>
      </c>
      <c r="H83" s="21">
        <v>4712</v>
      </c>
      <c r="I83" s="21">
        <v>13928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13928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104165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4765000</v>
      </c>
      <c r="F5" s="358">
        <f t="shared" si="0"/>
        <v>4765000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1191250</v>
      </c>
      <c r="Y5" s="358">
        <f t="shared" si="0"/>
        <v>-1191250</v>
      </c>
      <c r="Z5" s="359">
        <f>+IF(X5&lt;&gt;0,+(Y5/X5)*100,0)</f>
        <v>-100</v>
      </c>
      <c r="AA5" s="360">
        <f>+AA6+AA8+AA11+AA13+AA15</f>
        <v>4765000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1550000</v>
      </c>
      <c r="F6" s="59">
        <f t="shared" si="1"/>
        <v>1550000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387500</v>
      </c>
      <c r="Y6" s="59">
        <f t="shared" si="1"/>
        <v>-387500</v>
      </c>
      <c r="Z6" s="61">
        <f>+IF(X6&lt;&gt;0,+(Y6/X6)*100,0)</f>
        <v>-100</v>
      </c>
      <c r="AA6" s="62">
        <f t="shared" si="1"/>
        <v>1550000</v>
      </c>
    </row>
    <row r="7" spans="1:27" ht="13.5">
      <c r="A7" s="291" t="s">
        <v>228</v>
      </c>
      <c r="B7" s="142"/>
      <c r="C7" s="60"/>
      <c r="D7" s="340"/>
      <c r="E7" s="60">
        <v>1550000</v>
      </c>
      <c r="F7" s="59">
        <v>1550000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387500</v>
      </c>
      <c r="Y7" s="59">
        <v>-387500</v>
      </c>
      <c r="Z7" s="61">
        <v>-100</v>
      </c>
      <c r="AA7" s="62">
        <v>1550000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1085000</v>
      </c>
      <c r="F8" s="59">
        <f t="shared" si="2"/>
        <v>1085000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271250</v>
      </c>
      <c r="Y8" s="59">
        <f t="shared" si="2"/>
        <v>-271250</v>
      </c>
      <c r="Z8" s="61">
        <f>+IF(X8&lt;&gt;0,+(Y8/X8)*100,0)</f>
        <v>-100</v>
      </c>
      <c r="AA8" s="62">
        <f>SUM(AA9:AA10)</f>
        <v>1085000</v>
      </c>
    </row>
    <row r="9" spans="1:27" ht="13.5">
      <c r="A9" s="291" t="s">
        <v>229</v>
      </c>
      <c r="B9" s="142"/>
      <c r="C9" s="60"/>
      <c r="D9" s="340"/>
      <c r="E9" s="60">
        <v>1085000</v>
      </c>
      <c r="F9" s="59">
        <v>1085000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271250</v>
      </c>
      <c r="Y9" s="59">
        <v>-271250</v>
      </c>
      <c r="Z9" s="61">
        <v>-100</v>
      </c>
      <c r="AA9" s="62">
        <v>1085000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280000</v>
      </c>
      <c r="F11" s="364">
        <f t="shared" si="3"/>
        <v>280000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70000</v>
      </c>
      <c r="Y11" s="364">
        <f t="shared" si="3"/>
        <v>-70000</v>
      </c>
      <c r="Z11" s="365">
        <f>+IF(X11&lt;&gt;0,+(Y11/X11)*100,0)</f>
        <v>-100</v>
      </c>
      <c r="AA11" s="366">
        <f t="shared" si="3"/>
        <v>280000</v>
      </c>
    </row>
    <row r="12" spans="1:27" ht="13.5">
      <c r="A12" s="291" t="s">
        <v>231</v>
      </c>
      <c r="B12" s="136"/>
      <c r="C12" s="60"/>
      <c r="D12" s="340"/>
      <c r="E12" s="60">
        <v>280000</v>
      </c>
      <c r="F12" s="59">
        <v>280000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70000</v>
      </c>
      <c r="Y12" s="59">
        <v>-70000</v>
      </c>
      <c r="Z12" s="61">
        <v>-100</v>
      </c>
      <c r="AA12" s="62">
        <v>280000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1600000</v>
      </c>
      <c r="F13" s="342">
        <f t="shared" si="4"/>
        <v>1600000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400000</v>
      </c>
      <c r="Y13" s="342">
        <f t="shared" si="4"/>
        <v>-400000</v>
      </c>
      <c r="Z13" s="335">
        <f>+IF(X13&lt;&gt;0,+(Y13/X13)*100,0)</f>
        <v>-100</v>
      </c>
      <c r="AA13" s="273">
        <f t="shared" si="4"/>
        <v>1600000</v>
      </c>
    </row>
    <row r="14" spans="1:27" ht="13.5">
      <c r="A14" s="291" t="s">
        <v>232</v>
      </c>
      <c r="B14" s="136"/>
      <c r="C14" s="60"/>
      <c r="D14" s="340"/>
      <c r="E14" s="60">
        <v>1600000</v>
      </c>
      <c r="F14" s="59">
        <v>1600000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400000</v>
      </c>
      <c r="Y14" s="59">
        <v>-400000</v>
      </c>
      <c r="Z14" s="61">
        <v>-100</v>
      </c>
      <c r="AA14" s="62">
        <v>1600000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250000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62500</v>
      </c>
      <c r="Y15" s="59">
        <f t="shared" si="5"/>
        <v>-62500</v>
      </c>
      <c r="Z15" s="61">
        <f>+IF(X15&lt;&gt;0,+(Y15/X15)*100,0)</f>
        <v>-100</v>
      </c>
      <c r="AA15" s="62">
        <f>SUM(AA16:AA20)</f>
        <v>250000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250000</v>
      </c>
      <c r="F20" s="59">
        <v>250000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62500</v>
      </c>
      <c r="Y20" s="59">
        <v>-62500</v>
      </c>
      <c r="Z20" s="61">
        <v>-100</v>
      </c>
      <c r="AA20" s="62">
        <v>250000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369000</v>
      </c>
      <c r="F22" s="345">
        <f t="shared" si="6"/>
        <v>369000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92250</v>
      </c>
      <c r="Y22" s="345">
        <f t="shared" si="6"/>
        <v>-92250</v>
      </c>
      <c r="Z22" s="336">
        <f>+IF(X22&lt;&gt;0,+(Y22/X22)*100,0)</f>
        <v>-100</v>
      </c>
      <c r="AA22" s="350">
        <f>SUM(AA23:AA32)</f>
        <v>369000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109000</v>
      </c>
      <c r="F24" s="59">
        <v>109000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27250</v>
      </c>
      <c r="Y24" s="59">
        <v>-27250</v>
      </c>
      <c r="Z24" s="61">
        <v>-100</v>
      </c>
      <c r="AA24" s="62">
        <v>109000</v>
      </c>
    </row>
    <row r="25" spans="1:27" ht="13.5">
      <c r="A25" s="361" t="s">
        <v>238</v>
      </c>
      <c r="B25" s="142"/>
      <c r="C25" s="60"/>
      <c r="D25" s="340"/>
      <c r="E25" s="60">
        <v>180000</v>
      </c>
      <c r="F25" s="59">
        <v>180000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45000</v>
      </c>
      <c r="Y25" s="59">
        <v>-45000</v>
      </c>
      <c r="Z25" s="61">
        <v>-100</v>
      </c>
      <c r="AA25" s="62">
        <v>180000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80000</v>
      </c>
      <c r="F32" s="59">
        <v>80000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20000</v>
      </c>
      <c r="Y32" s="59">
        <v>-20000</v>
      </c>
      <c r="Z32" s="61">
        <v>-100</v>
      </c>
      <c r="AA32" s="62">
        <v>80000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648000</v>
      </c>
      <c r="F40" s="345">
        <f t="shared" si="9"/>
        <v>648000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162000</v>
      </c>
      <c r="Y40" s="345">
        <f t="shared" si="9"/>
        <v>-162000</v>
      </c>
      <c r="Z40" s="336">
        <f>+IF(X40&lt;&gt;0,+(Y40/X40)*100,0)</f>
        <v>-100</v>
      </c>
      <c r="AA40" s="350">
        <f>SUM(AA41:AA49)</f>
        <v>648000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80000</v>
      </c>
      <c r="F43" s="370">
        <v>80000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20000</v>
      </c>
      <c r="Y43" s="370">
        <v>-20000</v>
      </c>
      <c r="Z43" s="371">
        <v>-100</v>
      </c>
      <c r="AA43" s="303">
        <v>80000</v>
      </c>
    </row>
    <row r="44" spans="1:27" ht="13.5">
      <c r="A44" s="361" t="s">
        <v>250</v>
      </c>
      <c r="B44" s="136"/>
      <c r="C44" s="60"/>
      <c r="D44" s="368"/>
      <c r="E44" s="54">
        <v>12000</v>
      </c>
      <c r="F44" s="53">
        <v>12000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</v>
      </c>
      <c r="Y44" s="53">
        <v>-3000</v>
      </c>
      <c r="Z44" s="94">
        <v>-100</v>
      </c>
      <c r="AA44" s="95">
        <v>12000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556000</v>
      </c>
      <c r="F49" s="53">
        <v>556000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139000</v>
      </c>
      <c r="Y49" s="53">
        <v>-139000</v>
      </c>
      <c r="Z49" s="94">
        <v>-100</v>
      </c>
      <c r="AA49" s="95">
        <v>556000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5782000</v>
      </c>
      <c r="F60" s="264">
        <f t="shared" si="14"/>
        <v>5782000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1445500</v>
      </c>
      <c r="Y60" s="264">
        <f t="shared" si="14"/>
        <v>-1445500</v>
      </c>
      <c r="Z60" s="337">
        <f>+IF(X60&lt;&gt;0,+(Y60/X60)*100,0)</f>
        <v>-100</v>
      </c>
      <c r="AA60" s="232">
        <f>+AA57+AA54+AA51+AA40+AA37+AA34+AA22+AA5</f>
        <v>5782000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50398547</v>
      </c>
      <c r="D5" s="153">
        <f>SUM(D6:D8)</f>
        <v>0</v>
      </c>
      <c r="E5" s="154">
        <f t="shared" si="0"/>
        <v>14943580</v>
      </c>
      <c r="F5" s="100">
        <f t="shared" si="0"/>
        <v>14943580</v>
      </c>
      <c r="G5" s="100">
        <f t="shared" si="0"/>
        <v>26159687</v>
      </c>
      <c r="H5" s="100">
        <f t="shared" si="0"/>
        <v>30262022</v>
      </c>
      <c r="I5" s="100">
        <f t="shared" si="0"/>
        <v>720257</v>
      </c>
      <c r="J5" s="100">
        <f t="shared" si="0"/>
        <v>57141966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57141966</v>
      </c>
      <c r="X5" s="100">
        <f t="shared" si="0"/>
        <v>3735895</v>
      </c>
      <c r="Y5" s="100">
        <f t="shared" si="0"/>
        <v>53406071</v>
      </c>
      <c r="Z5" s="137">
        <f>+IF(X5&lt;&gt;0,+(Y5/X5)*100,0)</f>
        <v>1429.5388655195075</v>
      </c>
      <c r="AA5" s="153">
        <f>SUM(AA6:AA8)</f>
        <v>14943580</v>
      </c>
    </row>
    <row r="6" spans="1:27" ht="13.5">
      <c r="A6" s="138" t="s">
        <v>75</v>
      </c>
      <c r="B6" s="136"/>
      <c r="C6" s="155">
        <v>3342085</v>
      </c>
      <c r="D6" s="155"/>
      <c r="E6" s="156">
        <v>3428000</v>
      </c>
      <c r="F6" s="60">
        <v>3428000</v>
      </c>
      <c r="G6" s="60">
        <v>396</v>
      </c>
      <c r="H6" s="60">
        <v>22708</v>
      </c>
      <c r="I6" s="60"/>
      <c r="J6" s="60">
        <v>23104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23104</v>
      </c>
      <c r="X6" s="60">
        <v>857000</v>
      </c>
      <c r="Y6" s="60">
        <v>-833896</v>
      </c>
      <c r="Z6" s="140">
        <v>-97.3</v>
      </c>
      <c r="AA6" s="155">
        <v>3428000</v>
      </c>
    </row>
    <row r="7" spans="1:27" ht="13.5">
      <c r="A7" s="138" t="s">
        <v>76</v>
      </c>
      <c r="B7" s="136"/>
      <c r="C7" s="157">
        <v>45613685</v>
      </c>
      <c r="D7" s="157"/>
      <c r="E7" s="158">
        <v>10550380</v>
      </c>
      <c r="F7" s="159">
        <v>10550380</v>
      </c>
      <c r="G7" s="159">
        <v>25877200</v>
      </c>
      <c r="H7" s="159">
        <v>29945055</v>
      </c>
      <c r="I7" s="159">
        <v>713997</v>
      </c>
      <c r="J7" s="159">
        <v>56536252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56536252</v>
      </c>
      <c r="X7" s="159">
        <v>2637595</v>
      </c>
      <c r="Y7" s="159">
        <v>53898657</v>
      </c>
      <c r="Z7" s="141">
        <v>2043.48</v>
      </c>
      <c r="AA7" s="157">
        <v>10550380</v>
      </c>
    </row>
    <row r="8" spans="1:27" ht="13.5">
      <c r="A8" s="138" t="s">
        <v>77</v>
      </c>
      <c r="B8" s="136"/>
      <c r="C8" s="155">
        <v>1442777</v>
      </c>
      <c r="D8" s="155"/>
      <c r="E8" s="156">
        <v>965200</v>
      </c>
      <c r="F8" s="60">
        <v>965200</v>
      </c>
      <c r="G8" s="60">
        <v>282091</v>
      </c>
      <c r="H8" s="60">
        <v>294259</v>
      </c>
      <c r="I8" s="60">
        <v>6260</v>
      </c>
      <c r="J8" s="60">
        <v>582610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582610</v>
      </c>
      <c r="X8" s="60">
        <v>241300</v>
      </c>
      <c r="Y8" s="60">
        <v>341310</v>
      </c>
      <c r="Z8" s="140">
        <v>141.45</v>
      </c>
      <c r="AA8" s="155">
        <v>965200</v>
      </c>
    </row>
    <row r="9" spans="1:27" ht="13.5">
      <c r="A9" s="135" t="s">
        <v>78</v>
      </c>
      <c r="B9" s="136"/>
      <c r="C9" s="153">
        <f aca="true" t="shared" si="1" ref="C9:Y9">SUM(C10:C14)</f>
        <v>6917689</v>
      </c>
      <c r="D9" s="153">
        <f>SUM(D10:D14)</f>
        <v>0</v>
      </c>
      <c r="E9" s="154">
        <f t="shared" si="1"/>
        <v>9033056</v>
      </c>
      <c r="F9" s="100">
        <f t="shared" si="1"/>
        <v>9033056</v>
      </c>
      <c r="G9" s="100">
        <f t="shared" si="1"/>
        <v>33264</v>
      </c>
      <c r="H9" s="100">
        <f t="shared" si="1"/>
        <v>19532</v>
      </c>
      <c r="I9" s="100">
        <f t="shared" si="1"/>
        <v>406424</v>
      </c>
      <c r="J9" s="100">
        <f t="shared" si="1"/>
        <v>459220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459220</v>
      </c>
      <c r="X9" s="100">
        <f t="shared" si="1"/>
        <v>2258264</v>
      </c>
      <c r="Y9" s="100">
        <f t="shared" si="1"/>
        <v>-1799044</v>
      </c>
      <c r="Z9" s="137">
        <f>+IF(X9&lt;&gt;0,+(Y9/X9)*100,0)</f>
        <v>-79.66491074559927</v>
      </c>
      <c r="AA9" s="153">
        <f>SUM(AA10:AA14)</f>
        <v>9033056</v>
      </c>
    </row>
    <row r="10" spans="1:27" ht="13.5">
      <c r="A10" s="138" t="s">
        <v>79</v>
      </c>
      <c r="B10" s="136"/>
      <c r="C10" s="155">
        <v>4754865</v>
      </c>
      <c r="D10" s="155"/>
      <c r="E10" s="156">
        <v>2342234</v>
      </c>
      <c r="F10" s="60">
        <v>2342234</v>
      </c>
      <c r="G10" s="60">
        <v>32844</v>
      </c>
      <c r="H10" s="60">
        <v>19532</v>
      </c>
      <c r="I10" s="60">
        <v>26987</v>
      </c>
      <c r="J10" s="60">
        <v>79363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79363</v>
      </c>
      <c r="X10" s="60">
        <v>585559</v>
      </c>
      <c r="Y10" s="60">
        <v>-506196</v>
      </c>
      <c r="Z10" s="140">
        <v>-86.45</v>
      </c>
      <c r="AA10" s="155">
        <v>2342234</v>
      </c>
    </row>
    <row r="11" spans="1:27" ht="13.5">
      <c r="A11" s="138" t="s">
        <v>80</v>
      </c>
      <c r="B11" s="136"/>
      <c r="C11" s="155">
        <v>582814</v>
      </c>
      <c r="D11" s="155"/>
      <c r="E11" s="156">
        <v>4809217</v>
      </c>
      <c r="F11" s="60">
        <v>4809217</v>
      </c>
      <c r="G11" s="60">
        <v>420</v>
      </c>
      <c r="H11" s="60"/>
      <c r="I11" s="60">
        <v>379437</v>
      </c>
      <c r="J11" s="60">
        <v>379857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379857</v>
      </c>
      <c r="X11" s="60">
        <v>1202304</v>
      </c>
      <c r="Y11" s="60">
        <v>-822447</v>
      </c>
      <c r="Z11" s="140">
        <v>-68.41</v>
      </c>
      <c r="AA11" s="155">
        <v>4809217</v>
      </c>
    </row>
    <row r="12" spans="1:27" ht="13.5">
      <c r="A12" s="138" t="s">
        <v>81</v>
      </c>
      <c r="B12" s="136"/>
      <c r="C12" s="155">
        <v>1580010</v>
      </c>
      <c r="D12" s="155"/>
      <c r="E12" s="156">
        <v>1881605</v>
      </c>
      <c r="F12" s="60">
        <v>1881605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470401</v>
      </c>
      <c r="Y12" s="60">
        <v>-470401</v>
      </c>
      <c r="Z12" s="140">
        <v>-100</v>
      </c>
      <c r="AA12" s="155">
        <v>1881605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17729</v>
      </c>
      <c r="D15" s="153">
        <f>SUM(D16:D18)</f>
        <v>0</v>
      </c>
      <c r="E15" s="154">
        <f t="shared" si="2"/>
        <v>641500</v>
      </c>
      <c r="F15" s="100">
        <f t="shared" si="2"/>
        <v>641500</v>
      </c>
      <c r="G15" s="100">
        <f t="shared" si="2"/>
        <v>1790</v>
      </c>
      <c r="H15" s="100">
        <f t="shared" si="2"/>
        <v>1340</v>
      </c>
      <c r="I15" s="100">
        <f t="shared" si="2"/>
        <v>0</v>
      </c>
      <c r="J15" s="100">
        <f t="shared" si="2"/>
        <v>3130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3130</v>
      </c>
      <c r="X15" s="100">
        <f t="shared" si="2"/>
        <v>160375</v>
      </c>
      <c r="Y15" s="100">
        <f t="shared" si="2"/>
        <v>-157245</v>
      </c>
      <c r="Z15" s="137">
        <f>+IF(X15&lt;&gt;0,+(Y15/X15)*100,0)</f>
        <v>-98.04832424006236</v>
      </c>
      <c r="AA15" s="153">
        <f>SUM(AA16:AA18)</f>
        <v>641500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17729</v>
      </c>
      <c r="D17" s="155"/>
      <c r="E17" s="156">
        <v>641500</v>
      </c>
      <c r="F17" s="60">
        <v>641500</v>
      </c>
      <c r="G17" s="60">
        <v>1790</v>
      </c>
      <c r="H17" s="60">
        <v>1340</v>
      </c>
      <c r="I17" s="60"/>
      <c r="J17" s="60">
        <v>3130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3130</v>
      </c>
      <c r="X17" s="60">
        <v>160375</v>
      </c>
      <c r="Y17" s="60">
        <v>-157245</v>
      </c>
      <c r="Z17" s="140">
        <v>-98.05</v>
      </c>
      <c r="AA17" s="155">
        <v>641500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84023083</v>
      </c>
      <c r="D19" s="153">
        <f>SUM(D20:D23)</f>
        <v>0</v>
      </c>
      <c r="E19" s="154">
        <f t="shared" si="3"/>
        <v>111481787</v>
      </c>
      <c r="F19" s="100">
        <f t="shared" si="3"/>
        <v>111481787</v>
      </c>
      <c r="G19" s="100">
        <f t="shared" si="3"/>
        <v>2932270</v>
      </c>
      <c r="H19" s="100">
        <f t="shared" si="3"/>
        <v>3523842</v>
      </c>
      <c r="I19" s="100">
        <f t="shared" si="3"/>
        <v>4671603</v>
      </c>
      <c r="J19" s="100">
        <f t="shared" si="3"/>
        <v>11127715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11127715</v>
      </c>
      <c r="X19" s="100">
        <f t="shared" si="3"/>
        <v>27870447</v>
      </c>
      <c r="Y19" s="100">
        <f t="shared" si="3"/>
        <v>-16742732</v>
      </c>
      <c r="Z19" s="137">
        <f>+IF(X19&lt;&gt;0,+(Y19/X19)*100,0)</f>
        <v>-60.07342472835114</v>
      </c>
      <c r="AA19" s="153">
        <f>SUM(AA20:AA23)</f>
        <v>111481787</v>
      </c>
    </row>
    <row r="20" spans="1:27" ht="13.5">
      <c r="A20" s="138" t="s">
        <v>89</v>
      </c>
      <c r="B20" s="136"/>
      <c r="C20" s="155">
        <v>36479338</v>
      </c>
      <c r="D20" s="155"/>
      <c r="E20" s="156">
        <v>39781924</v>
      </c>
      <c r="F20" s="60">
        <v>39781924</v>
      </c>
      <c r="G20" s="60">
        <v>1753079</v>
      </c>
      <c r="H20" s="60">
        <v>2348748</v>
      </c>
      <c r="I20" s="60">
        <v>1890655</v>
      </c>
      <c r="J20" s="60">
        <v>5992482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5992482</v>
      </c>
      <c r="X20" s="60">
        <v>9945481</v>
      </c>
      <c r="Y20" s="60">
        <v>-3952999</v>
      </c>
      <c r="Z20" s="140">
        <v>-39.75</v>
      </c>
      <c r="AA20" s="155">
        <v>39781924</v>
      </c>
    </row>
    <row r="21" spans="1:27" ht="13.5">
      <c r="A21" s="138" t="s">
        <v>90</v>
      </c>
      <c r="B21" s="136"/>
      <c r="C21" s="155">
        <v>18782621</v>
      </c>
      <c r="D21" s="155"/>
      <c r="E21" s="156">
        <v>19101230</v>
      </c>
      <c r="F21" s="60">
        <v>19101230</v>
      </c>
      <c r="G21" s="60">
        <v>454903</v>
      </c>
      <c r="H21" s="60">
        <v>335798</v>
      </c>
      <c r="I21" s="60">
        <v>265481</v>
      </c>
      <c r="J21" s="60">
        <v>1056182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1056182</v>
      </c>
      <c r="X21" s="60">
        <v>4775308</v>
      </c>
      <c r="Y21" s="60">
        <v>-3719126</v>
      </c>
      <c r="Z21" s="140">
        <v>-77.88</v>
      </c>
      <c r="AA21" s="155">
        <v>19101230</v>
      </c>
    </row>
    <row r="22" spans="1:27" ht="13.5">
      <c r="A22" s="138" t="s">
        <v>91</v>
      </c>
      <c r="B22" s="136"/>
      <c r="C22" s="157">
        <v>17617799</v>
      </c>
      <c r="D22" s="157"/>
      <c r="E22" s="158">
        <v>41457893</v>
      </c>
      <c r="F22" s="159">
        <v>41457893</v>
      </c>
      <c r="G22" s="159">
        <v>431970</v>
      </c>
      <c r="H22" s="159">
        <v>547103</v>
      </c>
      <c r="I22" s="159">
        <v>2223388</v>
      </c>
      <c r="J22" s="159">
        <v>3202461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3202461</v>
      </c>
      <c r="X22" s="159">
        <v>10364473</v>
      </c>
      <c r="Y22" s="159">
        <v>-7162012</v>
      </c>
      <c r="Z22" s="141">
        <v>-69.1</v>
      </c>
      <c r="AA22" s="157">
        <v>41457893</v>
      </c>
    </row>
    <row r="23" spans="1:27" ht="13.5">
      <c r="A23" s="138" t="s">
        <v>92</v>
      </c>
      <c r="B23" s="136"/>
      <c r="C23" s="155">
        <v>11143325</v>
      </c>
      <c r="D23" s="155"/>
      <c r="E23" s="156">
        <v>11140740</v>
      </c>
      <c r="F23" s="60">
        <v>11140740</v>
      </c>
      <c r="G23" s="60">
        <v>292318</v>
      </c>
      <c r="H23" s="60">
        <v>292193</v>
      </c>
      <c r="I23" s="60">
        <v>292079</v>
      </c>
      <c r="J23" s="60">
        <v>876590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876590</v>
      </c>
      <c r="X23" s="60">
        <v>2785185</v>
      </c>
      <c r="Y23" s="60">
        <v>-1908595</v>
      </c>
      <c r="Z23" s="140">
        <v>-68.53</v>
      </c>
      <c r="AA23" s="155">
        <v>11140740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141357048</v>
      </c>
      <c r="D25" s="168">
        <f>+D5+D9+D15+D19+D24</f>
        <v>0</v>
      </c>
      <c r="E25" s="169">
        <f t="shared" si="4"/>
        <v>136099923</v>
      </c>
      <c r="F25" s="73">
        <f t="shared" si="4"/>
        <v>136099923</v>
      </c>
      <c r="G25" s="73">
        <f t="shared" si="4"/>
        <v>29127011</v>
      </c>
      <c r="H25" s="73">
        <f t="shared" si="4"/>
        <v>33806736</v>
      </c>
      <c r="I25" s="73">
        <f t="shared" si="4"/>
        <v>5798284</v>
      </c>
      <c r="J25" s="73">
        <f t="shared" si="4"/>
        <v>68732031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68732031</v>
      </c>
      <c r="X25" s="73">
        <f t="shared" si="4"/>
        <v>34024981</v>
      </c>
      <c r="Y25" s="73">
        <f t="shared" si="4"/>
        <v>34707050</v>
      </c>
      <c r="Z25" s="170">
        <f>+IF(X25&lt;&gt;0,+(Y25/X25)*100,0)</f>
        <v>102.00461243461092</v>
      </c>
      <c r="AA25" s="168">
        <f>+AA5+AA9+AA15+AA19+AA24</f>
        <v>136099923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54395110</v>
      </c>
      <c r="D28" s="153">
        <f>SUM(D29:D31)</f>
        <v>0</v>
      </c>
      <c r="E28" s="154">
        <f t="shared" si="5"/>
        <v>34031016</v>
      </c>
      <c r="F28" s="100">
        <f t="shared" si="5"/>
        <v>34031016</v>
      </c>
      <c r="G28" s="100">
        <f t="shared" si="5"/>
        <v>2518106</v>
      </c>
      <c r="H28" s="100">
        <f t="shared" si="5"/>
        <v>2403842</v>
      </c>
      <c r="I28" s="100">
        <f t="shared" si="5"/>
        <v>2519288</v>
      </c>
      <c r="J28" s="100">
        <f t="shared" si="5"/>
        <v>7441236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7441236</v>
      </c>
      <c r="X28" s="100">
        <f t="shared" si="5"/>
        <v>8507755</v>
      </c>
      <c r="Y28" s="100">
        <f t="shared" si="5"/>
        <v>-1066519</v>
      </c>
      <c r="Z28" s="137">
        <f>+IF(X28&lt;&gt;0,+(Y28/X28)*100,0)</f>
        <v>-12.535845237668456</v>
      </c>
      <c r="AA28" s="153">
        <f>SUM(AA29:AA31)</f>
        <v>34031016</v>
      </c>
    </row>
    <row r="29" spans="1:27" ht="13.5">
      <c r="A29" s="138" t="s">
        <v>75</v>
      </c>
      <c r="B29" s="136"/>
      <c r="C29" s="155">
        <v>30949544</v>
      </c>
      <c r="D29" s="155"/>
      <c r="E29" s="156">
        <v>11672684</v>
      </c>
      <c r="F29" s="60">
        <v>11672684</v>
      </c>
      <c r="G29" s="60">
        <v>953278</v>
      </c>
      <c r="H29" s="60">
        <v>905458</v>
      </c>
      <c r="I29" s="60">
        <v>897889</v>
      </c>
      <c r="J29" s="60">
        <v>2756625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2756625</v>
      </c>
      <c r="X29" s="60">
        <v>2918171</v>
      </c>
      <c r="Y29" s="60">
        <v>-161546</v>
      </c>
      <c r="Z29" s="140">
        <v>-5.54</v>
      </c>
      <c r="AA29" s="155">
        <v>11672684</v>
      </c>
    </row>
    <row r="30" spans="1:27" ht="13.5">
      <c r="A30" s="138" t="s">
        <v>76</v>
      </c>
      <c r="B30" s="136"/>
      <c r="C30" s="157">
        <v>18814559</v>
      </c>
      <c r="D30" s="157"/>
      <c r="E30" s="158">
        <v>14898710</v>
      </c>
      <c r="F30" s="159">
        <v>14898710</v>
      </c>
      <c r="G30" s="159">
        <v>1264081</v>
      </c>
      <c r="H30" s="159">
        <v>1141939</v>
      </c>
      <c r="I30" s="159">
        <v>1241677</v>
      </c>
      <c r="J30" s="159">
        <v>3647697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3647697</v>
      </c>
      <c r="X30" s="159">
        <v>3724678</v>
      </c>
      <c r="Y30" s="159">
        <v>-76981</v>
      </c>
      <c r="Z30" s="141">
        <v>-2.07</v>
      </c>
      <c r="AA30" s="157">
        <v>14898710</v>
      </c>
    </row>
    <row r="31" spans="1:27" ht="13.5">
      <c r="A31" s="138" t="s">
        <v>77</v>
      </c>
      <c r="B31" s="136"/>
      <c r="C31" s="155">
        <v>4631007</v>
      </c>
      <c r="D31" s="155"/>
      <c r="E31" s="156">
        <v>7459622</v>
      </c>
      <c r="F31" s="60">
        <v>7459622</v>
      </c>
      <c r="G31" s="60">
        <v>300747</v>
      </c>
      <c r="H31" s="60">
        <v>356445</v>
      </c>
      <c r="I31" s="60">
        <v>379722</v>
      </c>
      <c r="J31" s="60">
        <v>1036914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1036914</v>
      </c>
      <c r="X31" s="60">
        <v>1864906</v>
      </c>
      <c r="Y31" s="60">
        <v>-827992</v>
      </c>
      <c r="Z31" s="140">
        <v>-44.4</v>
      </c>
      <c r="AA31" s="155">
        <v>7459622</v>
      </c>
    </row>
    <row r="32" spans="1:27" ht="13.5">
      <c r="A32" s="135" t="s">
        <v>78</v>
      </c>
      <c r="B32" s="136"/>
      <c r="C32" s="153">
        <f aca="true" t="shared" si="6" ref="C32:Y32">SUM(C33:C37)</f>
        <v>12968593</v>
      </c>
      <c r="D32" s="153">
        <f>SUM(D33:D37)</f>
        <v>0</v>
      </c>
      <c r="E32" s="154">
        <f t="shared" si="6"/>
        <v>11937683</v>
      </c>
      <c r="F32" s="100">
        <f t="shared" si="6"/>
        <v>11937683</v>
      </c>
      <c r="G32" s="100">
        <f t="shared" si="6"/>
        <v>925541</v>
      </c>
      <c r="H32" s="100">
        <f t="shared" si="6"/>
        <v>943300</v>
      </c>
      <c r="I32" s="100">
        <f t="shared" si="6"/>
        <v>1372731</v>
      </c>
      <c r="J32" s="100">
        <f t="shared" si="6"/>
        <v>3241572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3241572</v>
      </c>
      <c r="X32" s="100">
        <f t="shared" si="6"/>
        <v>2984421</v>
      </c>
      <c r="Y32" s="100">
        <f t="shared" si="6"/>
        <v>257151</v>
      </c>
      <c r="Z32" s="137">
        <f>+IF(X32&lt;&gt;0,+(Y32/X32)*100,0)</f>
        <v>8.6164451999232</v>
      </c>
      <c r="AA32" s="153">
        <f>SUM(AA33:AA37)</f>
        <v>11937683</v>
      </c>
    </row>
    <row r="33" spans="1:27" ht="13.5">
      <c r="A33" s="138" t="s">
        <v>79</v>
      </c>
      <c r="B33" s="136"/>
      <c r="C33" s="155">
        <v>10226288</v>
      </c>
      <c r="D33" s="155"/>
      <c r="E33" s="156">
        <v>9939658</v>
      </c>
      <c r="F33" s="60">
        <v>9939658</v>
      </c>
      <c r="G33" s="60">
        <v>734797</v>
      </c>
      <c r="H33" s="60">
        <v>781415</v>
      </c>
      <c r="I33" s="60">
        <v>787169</v>
      </c>
      <c r="J33" s="60">
        <v>2303381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2303381</v>
      </c>
      <c r="X33" s="60">
        <v>2484915</v>
      </c>
      <c r="Y33" s="60">
        <v>-181534</v>
      </c>
      <c r="Z33" s="140">
        <v>-7.31</v>
      </c>
      <c r="AA33" s="155">
        <v>9939658</v>
      </c>
    </row>
    <row r="34" spans="1:27" ht="13.5">
      <c r="A34" s="138" t="s">
        <v>80</v>
      </c>
      <c r="B34" s="136"/>
      <c r="C34" s="155">
        <v>1361544</v>
      </c>
      <c r="D34" s="155"/>
      <c r="E34" s="156">
        <v>116500</v>
      </c>
      <c r="F34" s="60">
        <v>116500</v>
      </c>
      <c r="G34" s="60">
        <v>57662</v>
      </c>
      <c r="H34" s="60">
        <v>25380</v>
      </c>
      <c r="I34" s="60">
        <v>430494</v>
      </c>
      <c r="J34" s="60">
        <v>513536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513536</v>
      </c>
      <c r="X34" s="60">
        <v>29125</v>
      </c>
      <c r="Y34" s="60">
        <v>484411</v>
      </c>
      <c r="Z34" s="140">
        <v>1663.21</v>
      </c>
      <c r="AA34" s="155">
        <v>116500</v>
      </c>
    </row>
    <row r="35" spans="1:27" ht="13.5">
      <c r="A35" s="138" t="s">
        <v>81</v>
      </c>
      <c r="B35" s="136"/>
      <c r="C35" s="155">
        <v>1380761</v>
      </c>
      <c r="D35" s="155"/>
      <c r="E35" s="156">
        <v>1881525</v>
      </c>
      <c r="F35" s="60">
        <v>1881525</v>
      </c>
      <c r="G35" s="60">
        <v>133082</v>
      </c>
      <c r="H35" s="60">
        <v>136505</v>
      </c>
      <c r="I35" s="60">
        <v>155068</v>
      </c>
      <c r="J35" s="60">
        <v>424655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424655</v>
      </c>
      <c r="X35" s="60">
        <v>470381</v>
      </c>
      <c r="Y35" s="60">
        <v>-45726</v>
      </c>
      <c r="Z35" s="140">
        <v>-9.72</v>
      </c>
      <c r="AA35" s="155">
        <v>1881525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10179173</v>
      </c>
      <c r="D38" s="153">
        <f>SUM(D39:D41)</f>
        <v>0</v>
      </c>
      <c r="E38" s="154">
        <f t="shared" si="7"/>
        <v>9874201</v>
      </c>
      <c r="F38" s="100">
        <f t="shared" si="7"/>
        <v>9874201</v>
      </c>
      <c r="G38" s="100">
        <f t="shared" si="7"/>
        <v>551287</v>
      </c>
      <c r="H38" s="100">
        <f t="shared" si="7"/>
        <v>627211</v>
      </c>
      <c r="I38" s="100">
        <f t="shared" si="7"/>
        <v>623513</v>
      </c>
      <c r="J38" s="100">
        <f t="shared" si="7"/>
        <v>1802011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1802011</v>
      </c>
      <c r="X38" s="100">
        <f t="shared" si="7"/>
        <v>2468550</v>
      </c>
      <c r="Y38" s="100">
        <f t="shared" si="7"/>
        <v>-666539</v>
      </c>
      <c r="Z38" s="137">
        <f>+IF(X38&lt;&gt;0,+(Y38/X38)*100,0)</f>
        <v>-27.00123554313261</v>
      </c>
      <c r="AA38" s="153">
        <f>SUM(AA39:AA41)</f>
        <v>9874201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10179173</v>
      </c>
      <c r="D40" s="155"/>
      <c r="E40" s="156">
        <v>9874201</v>
      </c>
      <c r="F40" s="60">
        <v>9874201</v>
      </c>
      <c r="G40" s="60">
        <v>551287</v>
      </c>
      <c r="H40" s="60">
        <v>627211</v>
      </c>
      <c r="I40" s="60">
        <v>623513</v>
      </c>
      <c r="J40" s="60">
        <v>1802011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1802011</v>
      </c>
      <c r="X40" s="60">
        <v>2468550</v>
      </c>
      <c r="Y40" s="60">
        <v>-666539</v>
      </c>
      <c r="Z40" s="140">
        <v>-27</v>
      </c>
      <c r="AA40" s="155">
        <v>9874201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46907614</v>
      </c>
      <c r="D42" s="153">
        <f>SUM(D43:D46)</f>
        <v>0</v>
      </c>
      <c r="E42" s="154">
        <f t="shared" si="8"/>
        <v>51279049</v>
      </c>
      <c r="F42" s="100">
        <f t="shared" si="8"/>
        <v>51279049</v>
      </c>
      <c r="G42" s="100">
        <f t="shared" si="8"/>
        <v>1466669</v>
      </c>
      <c r="H42" s="100">
        <f t="shared" si="8"/>
        <v>4823988</v>
      </c>
      <c r="I42" s="100">
        <f t="shared" si="8"/>
        <v>6610618</v>
      </c>
      <c r="J42" s="100">
        <f t="shared" si="8"/>
        <v>12901275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12901275</v>
      </c>
      <c r="X42" s="100">
        <f t="shared" si="8"/>
        <v>12819763</v>
      </c>
      <c r="Y42" s="100">
        <f t="shared" si="8"/>
        <v>81512</v>
      </c>
      <c r="Z42" s="137">
        <f>+IF(X42&lt;&gt;0,+(Y42/X42)*100,0)</f>
        <v>0.6358307871994201</v>
      </c>
      <c r="AA42" s="153">
        <f>SUM(AA43:AA46)</f>
        <v>51279049</v>
      </c>
    </row>
    <row r="43" spans="1:27" ht="13.5">
      <c r="A43" s="138" t="s">
        <v>89</v>
      </c>
      <c r="B43" s="136"/>
      <c r="C43" s="155">
        <v>25159801</v>
      </c>
      <c r="D43" s="155"/>
      <c r="E43" s="156">
        <v>24417760</v>
      </c>
      <c r="F43" s="60">
        <v>24417760</v>
      </c>
      <c r="G43" s="60">
        <v>200824</v>
      </c>
      <c r="H43" s="60">
        <v>3356379</v>
      </c>
      <c r="I43" s="60">
        <v>3192265</v>
      </c>
      <c r="J43" s="60">
        <v>6749468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6749468</v>
      </c>
      <c r="X43" s="60">
        <v>6104440</v>
      </c>
      <c r="Y43" s="60">
        <v>645028</v>
      </c>
      <c r="Z43" s="140">
        <v>10.57</v>
      </c>
      <c r="AA43" s="155">
        <v>24417760</v>
      </c>
    </row>
    <row r="44" spans="1:27" ht="13.5">
      <c r="A44" s="138" t="s">
        <v>90</v>
      </c>
      <c r="B44" s="136"/>
      <c r="C44" s="155">
        <v>8150218</v>
      </c>
      <c r="D44" s="155"/>
      <c r="E44" s="156">
        <v>9212961</v>
      </c>
      <c r="F44" s="60">
        <v>9212961</v>
      </c>
      <c r="G44" s="60">
        <v>411469</v>
      </c>
      <c r="H44" s="60">
        <v>560304</v>
      </c>
      <c r="I44" s="60">
        <v>675685</v>
      </c>
      <c r="J44" s="60">
        <v>1647458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1647458</v>
      </c>
      <c r="X44" s="60">
        <v>2303240</v>
      </c>
      <c r="Y44" s="60">
        <v>-655782</v>
      </c>
      <c r="Z44" s="140">
        <v>-28.47</v>
      </c>
      <c r="AA44" s="155">
        <v>9212961</v>
      </c>
    </row>
    <row r="45" spans="1:27" ht="13.5">
      <c r="A45" s="138" t="s">
        <v>91</v>
      </c>
      <c r="B45" s="136"/>
      <c r="C45" s="157">
        <v>8161962</v>
      </c>
      <c r="D45" s="157"/>
      <c r="E45" s="158">
        <v>9702678</v>
      </c>
      <c r="F45" s="159">
        <v>9702678</v>
      </c>
      <c r="G45" s="159">
        <v>405550</v>
      </c>
      <c r="H45" s="159">
        <v>452574</v>
      </c>
      <c r="I45" s="159">
        <v>2288550</v>
      </c>
      <c r="J45" s="159">
        <v>3146674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3146674</v>
      </c>
      <c r="X45" s="159">
        <v>2425670</v>
      </c>
      <c r="Y45" s="159">
        <v>721004</v>
      </c>
      <c r="Z45" s="141">
        <v>29.72</v>
      </c>
      <c r="AA45" s="157">
        <v>9702678</v>
      </c>
    </row>
    <row r="46" spans="1:27" ht="13.5">
      <c r="A46" s="138" t="s">
        <v>92</v>
      </c>
      <c r="B46" s="136"/>
      <c r="C46" s="155">
        <v>5435633</v>
      </c>
      <c r="D46" s="155"/>
      <c r="E46" s="156">
        <v>7945650</v>
      </c>
      <c r="F46" s="60">
        <v>7945650</v>
      </c>
      <c r="G46" s="60">
        <v>448826</v>
      </c>
      <c r="H46" s="60">
        <v>454731</v>
      </c>
      <c r="I46" s="60">
        <v>454118</v>
      </c>
      <c r="J46" s="60">
        <v>1357675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1357675</v>
      </c>
      <c r="X46" s="60">
        <v>1986413</v>
      </c>
      <c r="Y46" s="60">
        <v>-628738</v>
      </c>
      <c r="Z46" s="140">
        <v>-31.65</v>
      </c>
      <c r="AA46" s="155">
        <v>7945650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124450490</v>
      </c>
      <c r="D48" s="168">
        <f>+D28+D32+D38+D42+D47</f>
        <v>0</v>
      </c>
      <c r="E48" s="169">
        <f t="shared" si="9"/>
        <v>107121949</v>
      </c>
      <c r="F48" s="73">
        <f t="shared" si="9"/>
        <v>107121949</v>
      </c>
      <c r="G48" s="73">
        <f t="shared" si="9"/>
        <v>5461603</v>
      </c>
      <c r="H48" s="73">
        <f t="shared" si="9"/>
        <v>8798341</v>
      </c>
      <c r="I48" s="73">
        <f t="shared" si="9"/>
        <v>11126150</v>
      </c>
      <c r="J48" s="73">
        <f t="shared" si="9"/>
        <v>25386094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25386094</v>
      </c>
      <c r="X48" s="73">
        <f t="shared" si="9"/>
        <v>26780489</v>
      </c>
      <c r="Y48" s="73">
        <f t="shared" si="9"/>
        <v>-1394395</v>
      </c>
      <c r="Z48" s="170">
        <f>+IF(X48&lt;&gt;0,+(Y48/X48)*100,0)</f>
        <v>-5.206757053614667</v>
      </c>
      <c r="AA48" s="168">
        <f>+AA28+AA32+AA38+AA42+AA47</f>
        <v>107121949</v>
      </c>
    </row>
    <row r="49" spans="1:27" ht="13.5">
      <c r="A49" s="148" t="s">
        <v>49</v>
      </c>
      <c r="B49" s="149"/>
      <c r="C49" s="171">
        <f aca="true" t="shared" si="10" ref="C49:Y49">+C25-C48</f>
        <v>16906558</v>
      </c>
      <c r="D49" s="171">
        <f>+D25-D48</f>
        <v>0</v>
      </c>
      <c r="E49" s="172">
        <f t="shared" si="10"/>
        <v>28977974</v>
      </c>
      <c r="F49" s="173">
        <f t="shared" si="10"/>
        <v>28977974</v>
      </c>
      <c r="G49" s="173">
        <f t="shared" si="10"/>
        <v>23665408</v>
      </c>
      <c r="H49" s="173">
        <f t="shared" si="10"/>
        <v>25008395</v>
      </c>
      <c r="I49" s="173">
        <f t="shared" si="10"/>
        <v>-5327866</v>
      </c>
      <c r="J49" s="173">
        <f t="shared" si="10"/>
        <v>43345937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43345937</v>
      </c>
      <c r="X49" s="173">
        <f>IF(F25=F48,0,X25-X48)</f>
        <v>7244492</v>
      </c>
      <c r="Y49" s="173">
        <f t="shared" si="10"/>
        <v>36101445</v>
      </c>
      <c r="Z49" s="174">
        <f>+IF(X49&lt;&gt;0,+(Y49/X49)*100,0)</f>
        <v>498.32955851148705</v>
      </c>
      <c r="AA49" s="171">
        <f>+AA25-AA48</f>
        <v>28977974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7546076</v>
      </c>
      <c r="D5" s="155">
        <v>0</v>
      </c>
      <c r="E5" s="156">
        <v>3485000</v>
      </c>
      <c r="F5" s="60">
        <v>3485000</v>
      </c>
      <c r="G5" s="60">
        <v>49672</v>
      </c>
      <c r="H5" s="60">
        <v>29918374</v>
      </c>
      <c r="I5" s="60">
        <v>620405</v>
      </c>
      <c r="J5" s="60">
        <v>30588451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30588451</v>
      </c>
      <c r="X5" s="60">
        <v>871250</v>
      </c>
      <c r="Y5" s="60">
        <v>29717201</v>
      </c>
      <c r="Z5" s="140">
        <v>3410.87</v>
      </c>
      <c r="AA5" s="155">
        <v>3485000</v>
      </c>
    </row>
    <row r="6" spans="1:27" ht="13.5">
      <c r="A6" s="181" t="s">
        <v>102</v>
      </c>
      <c r="B6" s="182"/>
      <c r="C6" s="155">
        <v>104165</v>
      </c>
      <c r="D6" s="155">
        <v>0</v>
      </c>
      <c r="E6" s="156">
        <v>600000</v>
      </c>
      <c r="F6" s="60">
        <v>600000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150000</v>
      </c>
      <c r="Y6" s="60">
        <v>-150000</v>
      </c>
      <c r="Z6" s="140">
        <v>-100</v>
      </c>
      <c r="AA6" s="155">
        <v>600000</v>
      </c>
    </row>
    <row r="7" spans="1:27" ht="13.5">
      <c r="A7" s="183" t="s">
        <v>103</v>
      </c>
      <c r="B7" s="182"/>
      <c r="C7" s="155">
        <v>18839703</v>
      </c>
      <c r="D7" s="155">
        <v>0</v>
      </c>
      <c r="E7" s="156">
        <v>21702624</v>
      </c>
      <c r="F7" s="60">
        <v>21702624</v>
      </c>
      <c r="G7" s="60">
        <v>1746845</v>
      </c>
      <c r="H7" s="60">
        <v>2337152</v>
      </c>
      <c r="I7" s="60">
        <v>1829850</v>
      </c>
      <c r="J7" s="60">
        <v>5913847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5913847</v>
      </c>
      <c r="X7" s="60">
        <v>5425656</v>
      </c>
      <c r="Y7" s="60">
        <v>488191</v>
      </c>
      <c r="Z7" s="140">
        <v>9</v>
      </c>
      <c r="AA7" s="155">
        <v>21702624</v>
      </c>
    </row>
    <row r="8" spans="1:27" ht="13.5">
      <c r="A8" s="183" t="s">
        <v>104</v>
      </c>
      <c r="B8" s="182"/>
      <c r="C8" s="155">
        <v>4838712</v>
      </c>
      <c r="D8" s="155">
        <v>0</v>
      </c>
      <c r="E8" s="156">
        <v>5311600</v>
      </c>
      <c r="F8" s="60">
        <v>5311600</v>
      </c>
      <c r="G8" s="60">
        <v>447911</v>
      </c>
      <c r="H8" s="60">
        <v>335798</v>
      </c>
      <c r="I8" s="60">
        <v>265103</v>
      </c>
      <c r="J8" s="60">
        <v>1048812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1048812</v>
      </c>
      <c r="X8" s="60">
        <v>1327900</v>
      </c>
      <c r="Y8" s="60">
        <v>-279088</v>
      </c>
      <c r="Z8" s="140">
        <v>-21.02</v>
      </c>
      <c r="AA8" s="155">
        <v>5311600</v>
      </c>
    </row>
    <row r="9" spans="1:27" ht="13.5">
      <c r="A9" s="183" t="s">
        <v>105</v>
      </c>
      <c r="B9" s="182"/>
      <c r="C9" s="155">
        <v>4925589</v>
      </c>
      <c r="D9" s="155">
        <v>0</v>
      </c>
      <c r="E9" s="156">
        <v>4893100</v>
      </c>
      <c r="F9" s="60">
        <v>4893100</v>
      </c>
      <c r="G9" s="60">
        <v>431970</v>
      </c>
      <c r="H9" s="60">
        <v>436085</v>
      </c>
      <c r="I9" s="60">
        <v>436203</v>
      </c>
      <c r="J9" s="60">
        <v>1304258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1304258</v>
      </c>
      <c r="X9" s="60">
        <v>1223275</v>
      </c>
      <c r="Y9" s="60">
        <v>80983</v>
      </c>
      <c r="Z9" s="140">
        <v>6.62</v>
      </c>
      <c r="AA9" s="155">
        <v>4893100</v>
      </c>
    </row>
    <row r="10" spans="1:27" ht="13.5">
      <c r="A10" s="183" t="s">
        <v>106</v>
      </c>
      <c r="B10" s="182"/>
      <c r="C10" s="155">
        <v>2715185</v>
      </c>
      <c r="D10" s="155">
        <v>0</v>
      </c>
      <c r="E10" s="156">
        <v>2763400</v>
      </c>
      <c r="F10" s="54">
        <v>2763400</v>
      </c>
      <c r="G10" s="54">
        <v>292076</v>
      </c>
      <c r="H10" s="54">
        <v>292193</v>
      </c>
      <c r="I10" s="54">
        <v>292079</v>
      </c>
      <c r="J10" s="54">
        <v>876348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876348</v>
      </c>
      <c r="X10" s="54">
        <v>690850</v>
      </c>
      <c r="Y10" s="54">
        <v>185498</v>
      </c>
      <c r="Z10" s="184">
        <v>26.85</v>
      </c>
      <c r="AA10" s="130">
        <v>2763400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1173100</v>
      </c>
      <c r="D12" s="155">
        <v>0</v>
      </c>
      <c r="E12" s="156">
        <v>625200</v>
      </c>
      <c r="F12" s="60">
        <v>625200</v>
      </c>
      <c r="G12" s="60">
        <v>288116</v>
      </c>
      <c r="H12" s="60">
        <v>300281</v>
      </c>
      <c r="I12" s="60">
        <v>14919</v>
      </c>
      <c r="J12" s="60">
        <v>603316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603316</v>
      </c>
      <c r="X12" s="60">
        <v>156300</v>
      </c>
      <c r="Y12" s="60">
        <v>447016</v>
      </c>
      <c r="Z12" s="140">
        <v>286</v>
      </c>
      <c r="AA12" s="155">
        <v>625200</v>
      </c>
    </row>
    <row r="13" spans="1:27" ht="13.5">
      <c r="A13" s="181" t="s">
        <v>109</v>
      </c>
      <c r="B13" s="185"/>
      <c r="C13" s="155">
        <v>478873</v>
      </c>
      <c r="D13" s="155">
        <v>0</v>
      </c>
      <c r="E13" s="156">
        <v>420000</v>
      </c>
      <c r="F13" s="60">
        <v>420000</v>
      </c>
      <c r="G13" s="60">
        <v>27</v>
      </c>
      <c r="H13" s="60">
        <v>174</v>
      </c>
      <c r="I13" s="60">
        <v>44</v>
      </c>
      <c r="J13" s="60">
        <v>245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245</v>
      </c>
      <c r="X13" s="60">
        <v>105000</v>
      </c>
      <c r="Y13" s="60">
        <v>-104755</v>
      </c>
      <c r="Z13" s="140">
        <v>-99.77</v>
      </c>
      <c r="AA13" s="155">
        <v>420000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146218</v>
      </c>
      <c r="D15" s="155">
        <v>0</v>
      </c>
      <c r="E15" s="156">
        <v>100000</v>
      </c>
      <c r="F15" s="60">
        <v>100000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25000</v>
      </c>
      <c r="Y15" s="60">
        <v>-25000</v>
      </c>
      <c r="Z15" s="140">
        <v>-100</v>
      </c>
      <c r="AA15" s="155">
        <v>100000</v>
      </c>
    </row>
    <row r="16" spans="1:27" ht="13.5">
      <c r="A16" s="181" t="s">
        <v>112</v>
      </c>
      <c r="B16" s="185"/>
      <c r="C16" s="155">
        <v>128220</v>
      </c>
      <c r="D16" s="155">
        <v>0</v>
      </c>
      <c r="E16" s="156">
        <v>195000</v>
      </c>
      <c r="F16" s="60">
        <v>195000</v>
      </c>
      <c r="G16" s="60">
        <v>23450</v>
      </c>
      <c r="H16" s="60">
        <v>11000</v>
      </c>
      <c r="I16" s="60">
        <v>10500</v>
      </c>
      <c r="J16" s="60">
        <v>44950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44950</v>
      </c>
      <c r="X16" s="60">
        <v>48750</v>
      </c>
      <c r="Y16" s="60">
        <v>-3800</v>
      </c>
      <c r="Z16" s="140">
        <v>-7.79</v>
      </c>
      <c r="AA16" s="155">
        <v>195000</v>
      </c>
    </row>
    <row r="17" spans="1:27" ht="13.5">
      <c r="A17" s="181" t="s">
        <v>113</v>
      </c>
      <c r="B17" s="185"/>
      <c r="C17" s="155">
        <v>1300</v>
      </c>
      <c r="D17" s="155">
        <v>0</v>
      </c>
      <c r="E17" s="156">
        <v>0</v>
      </c>
      <c r="F17" s="60">
        <v>0</v>
      </c>
      <c r="G17" s="60">
        <v>105</v>
      </c>
      <c r="H17" s="60">
        <v>500</v>
      </c>
      <c r="I17" s="60">
        <v>400</v>
      </c>
      <c r="J17" s="60">
        <v>1005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1005</v>
      </c>
      <c r="X17" s="60">
        <v>0</v>
      </c>
      <c r="Y17" s="60">
        <v>1005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7641</v>
      </c>
      <c r="H18" s="60">
        <v>7534</v>
      </c>
      <c r="I18" s="60">
        <v>7854</v>
      </c>
      <c r="J18" s="60">
        <v>23029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23029</v>
      </c>
      <c r="X18" s="60">
        <v>0</v>
      </c>
      <c r="Y18" s="60">
        <v>23029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65408000</v>
      </c>
      <c r="D19" s="155">
        <v>0</v>
      </c>
      <c r="E19" s="156">
        <v>65448999</v>
      </c>
      <c r="F19" s="60">
        <v>65448999</v>
      </c>
      <c r="G19" s="60">
        <v>25795000</v>
      </c>
      <c r="H19" s="60">
        <v>22708</v>
      </c>
      <c r="I19" s="60">
        <v>48818</v>
      </c>
      <c r="J19" s="60">
        <v>25866526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25866526</v>
      </c>
      <c r="X19" s="60">
        <v>16362250</v>
      </c>
      <c r="Y19" s="60">
        <v>9504276</v>
      </c>
      <c r="Z19" s="140">
        <v>58.09</v>
      </c>
      <c r="AA19" s="155">
        <v>65448999</v>
      </c>
    </row>
    <row r="20" spans="1:27" ht="13.5">
      <c r="A20" s="181" t="s">
        <v>35</v>
      </c>
      <c r="B20" s="185"/>
      <c r="C20" s="155">
        <v>2378602</v>
      </c>
      <c r="D20" s="155">
        <v>0</v>
      </c>
      <c r="E20" s="156">
        <v>1546000</v>
      </c>
      <c r="F20" s="54">
        <v>1546000</v>
      </c>
      <c r="G20" s="54">
        <v>44198</v>
      </c>
      <c r="H20" s="54">
        <v>33919</v>
      </c>
      <c r="I20" s="54">
        <v>105487</v>
      </c>
      <c r="J20" s="54">
        <v>183604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183604</v>
      </c>
      <c r="X20" s="54">
        <v>386500</v>
      </c>
      <c r="Y20" s="54">
        <v>-202896</v>
      </c>
      <c r="Z20" s="184">
        <v>-52.5</v>
      </c>
      <c r="AA20" s="130">
        <v>1546000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200000</v>
      </c>
      <c r="F21" s="60">
        <v>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50000</v>
      </c>
      <c r="Y21" s="60">
        <v>-50000</v>
      </c>
      <c r="Z21" s="140">
        <v>-100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108683743</v>
      </c>
      <c r="D22" s="188">
        <f>SUM(D5:D21)</f>
        <v>0</v>
      </c>
      <c r="E22" s="189">
        <f t="shared" si="0"/>
        <v>107290923</v>
      </c>
      <c r="F22" s="190">
        <f t="shared" si="0"/>
        <v>107290923</v>
      </c>
      <c r="G22" s="190">
        <f t="shared" si="0"/>
        <v>29127011</v>
      </c>
      <c r="H22" s="190">
        <f t="shared" si="0"/>
        <v>33695718</v>
      </c>
      <c r="I22" s="190">
        <f t="shared" si="0"/>
        <v>3631662</v>
      </c>
      <c r="J22" s="190">
        <f t="shared" si="0"/>
        <v>66454391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66454391</v>
      </c>
      <c r="X22" s="190">
        <f t="shared" si="0"/>
        <v>26822731</v>
      </c>
      <c r="Y22" s="190">
        <f t="shared" si="0"/>
        <v>39631660</v>
      </c>
      <c r="Z22" s="191">
        <f>+IF(X22&lt;&gt;0,+(Y22/X22)*100,0)</f>
        <v>147.7540075990025</v>
      </c>
      <c r="AA22" s="188">
        <f>SUM(AA5:AA21)</f>
        <v>107290923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38402466</v>
      </c>
      <c r="D25" s="155">
        <v>0</v>
      </c>
      <c r="E25" s="156">
        <v>43515587</v>
      </c>
      <c r="F25" s="60">
        <v>43515587</v>
      </c>
      <c r="G25" s="60">
        <v>3217137</v>
      </c>
      <c r="H25" s="60">
        <v>3308886</v>
      </c>
      <c r="I25" s="60">
        <v>3285930</v>
      </c>
      <c r="J25" s="60">
        <v>9811953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9811953</v>
      </c>
      <c r="X25" s="60">
        <v>10878897</v>
      </c>
      <c r="Y25" s="60">
        <v>-1066944</v>
      </c>
      <c r="Z25" s="140">
        <v>-9.81</v>
      </c>
      <c r="AA25" s="155">
        <v>43515587</v>
      </c>
    </row>
    <row r="26" spans="1:27" ht="13.5">
      <c r="A26" s="183" t="s">
        <v>38</v>
      </c>
      <c r="B26" s="182"/>
      <c r="C26" s="155">
        <v>4743359</v>
      </c>
      <c r="D26" s="155">
        <v>0</v>
      </c>
      <c r="E26" s="156">
        <v>4858534</v>
      </c>
      <c r="F26" s="60">
        <v>4858534</v>
      </c>
      <c r="G26" s="60">
        <v>383948</v>
      </c>
      <c r="H26" s="60">
        <v>380278</v>
      </c>
      <c r="I26" s="60">
        <v>377029</v>
      </c>
      <c r="J26" s="60">
        <v>1141255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1141255</v>
      </c>
      <c r="X26" s="60">
        <v>1214634</v>
      </c>
      <c r="Y26" s="60">
        <v>-73379</v>
      </c>
      <c r="Z26" s="140">
        <v>-6.04</v>
      </c>
      <c r="AA26" s="155">
        <v>4858534</v>
      </c>
    </row>
    <row r="27" spans="1:27" ht="13.5">
      <c r="A27" s="183" t="s">
        <v>118</v>
      </c>
      <c r="B27" s="182"/>
      <c r="C27" s="155">
        <v>4865174</v>
      </c>
      <c r="D27" s="155">
        <v>0</v>
      </c>
      <c r="E27" s="156">
        <v>2500500</v>
      </c>
      <c r="F27" s="60">
        <v>2500500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625125</v>
      </c>
      <c r="Y27" s="60">
        <v>-625125</v>
      </c>
      <c r="Z27" s="140">
        <v>-100</v>
      </c>
      <c r="AA27" s="155">
        <v>2500500</v>
      </c>
    </row>
    <row r="28" spans="1:27" ht="13.5">
      <c r="A28" s="183" t="s">
        <v>39</v>
      </c>
      <c r="B28" s="182"/>
      <c r="C28" s="155">
        <v>18770744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1536141</v>
      </c>
      <c r="D29" s="155">
        <v>0</v>
      </c>
      <c r="E29" s="156">
        <v>2106688</v>
      </c>
      <c r="F29" s="60">
        <v>2106688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526672</v>
      </c>
      <c r="Y29" s="60">
        <v>-526672</v>
      </c>
      <c r="Z29" s="140">
        <v>-100</v>
      </c>
      <c r="AA29" s="155">
        <v>2106688</v>
      </c>
    </row>
    <row r="30" spans="1:27" ht="13.5">
      <c r="A30" s="183" t="s">
        <v>119</v>
      </c>
      <c r="B30" s="182"/>
      <c r="C30" s="155">
        <v>22511600</v>
      </c>
      <c r="D30" s="155">
        <v>0</v>
      </c>
      <c r="E30" s="156">
        <v>21750000</v>
      </c>
      <c r="F30" s="60">
        <v>21750000</v>
      </c>
      <c r="G30" s="60">
        <v>52286</v>
      </c>
      <c r="H30" s="60">
        <v>3353362</v>
      </c>
      <c r="I30" s="60">
        <v>3287328</v>
      </c>
      <c r="J30" s="60">
        <v>6692976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6692976</v>
      </c>
      <c r="X30" s="60">
        <v>5437500</v>
      </c>
      <c r="Y30" s="60">
        <v>1255476</v>
      </c>
      <c r="Z30" s="140">
        <v>23.09</v>
      </c>
      <c r="AA30" s="155">
        <v>21750000</v>
      </c>
    </row>
    <row r="31" spans="1:27" ht="13.5">
      <c r="A31" s="183" t="s">
        <v>120</v>
      </c>
      <c r="B31" s="182"/>
      <c r="C31" s="155">
        <v>370799</v>
      </c>
      <c r="D31" s="155">
        <v>0</v>
      </c>
      <c r="E31" s="156">
        <v>5781640</v>
      </c>
      <c r="F31" s="60">
        <v>5781640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1445410</v>
      </c>
      <c r="Y31" s="60">
        <v>-1445410</v>
      </c>
      <c r="Z31" s="140">
        <v>-100</v>
      </c>
      <c r="AA31" s="155">
        <v>5781640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69850</v>
      </c>
      <c r="H32" s="60">
        <v>0</v>
      </c>
      <c r="I32" s="60">
        <v>0</v>
      </c>
      <c r="J32" s="60">
        <v>69850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69850</v>
      </c>
      <c r="X32" s="60">
        <v>0</v>
      </c>
      <c r="Y32" s="60">
        <v>69850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2320309</v>
      </c>
      <c r="D33" s="155">
        <v>0</v>
      </c>
      <c r="E33" s="156">
        <v>4600000</v>
      </c>
      <c r="F33" s="60">
        <v>4600000</v>
      </c>
      <c r="G33" s="60">
        <v>281785</v>
      </c>
      <c r="H33" s="60">
        <v>202665</v>
      </c>
      <c r="I33" s="60">
        <v>2315172</v>
      </c>
      <c r="J33" s="60">
        <v>2799622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2799622</v>
      </c>
      <c r="X33" s="60">
        <v>1150000</v>
      </c>
      <c r="Y33" s="60">
        <v>1649622</v>
      </c>
      <c r="Z33" s="140">
        <v>143.45</v>
      </c>
      <c r="AA33" s="155">
        <v>4600000</v>
      </c>
    </row>
    <row r="34" spans="1:27" ht="13.5">
      <c r="A34" s="183" t="s">
        <v>43</v>
      </c>
      <c r="B34" s="182"/>
      <c r="C34" s="155">
        <v>30929898</v>
      </c>
      <c r="D34" s="155">
        <v>0</v>
      </c>
      <c r="E34" s="156">
        <v>22009000</v>
      </c>
      <c r="F34" s="60">
        <v>22009000</v>
      </c>
      <c r="G34" s="60">
        <v>1456597</v>
      </c>
      <c r="H34" s="60">
        <v>1553150</v>
      </c>
      <c r="I34" s="60">
        <v>1860691</v>
      </c>
      <c r="J34" s="60">
        <v>4870438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4870438</v>
      </c>
      <c r="X34" s="60">
        <v>5502250</v>
      </c>
      <c r="Y34" s="60">
        <v>-631812</v>
      </c>
      <c r="Z34" s="140">
        <v>-11.48</v>
      </c>
      <c r="AA34" s="155">
        <v>22009000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124450490</v>
      </c>
      <c r="D36" s="188">
        <f>SUM(D25:D35)</f>
        <v>0</v>
      </c>
      <c r="E36" s="189">
        <f t="shared" si="1"/>
        <v>107121949</v>
      </c>
      <c r="F36" s="190">
        <f t="shared" si="1"/>
        <v>107121949</v>
      </c>
      <c r="G36" s="190">
        <f t="shared" si="1"/>
        <v>5461603</v>
      </c>
      <c r="H36" s="190">
        <f t="shared" si="1"/>
        <v>8798341</v>
      </c>
      <c r="I36" s="190">
        <f t="shared" si="1"/>
        <v>11126150</v>
      </c>
      <c r="J36" s="190">
        <f t="shared" si="1"/>
        <v>25386094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25386094</v>
      </c>
      <c r="X36" s="190">
        <f t="shared" si="1"/>
        <v>26780488</v>
      </c>
      <c r="Y36" s="190">
        <f t="shared" si="1"/>
        <v>-1394394</v>
      </c>
      <c r="Z36" s="191">
        <f>+IF(X36&lt;&gt;0,+(Y36/X36)*100,0)</f>
        <v>-5.206753513976295</v>
      </c>
      <c r="AA36" s="188">
        <f>SUM(AA25:AA35)</f>
        <v>107121949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-15766747</v>
      </c>
      <c r="D38" s="199">
        <f>+D22-D36</f>
        <v>0</v>
      </c>
      <c r="E38" s="200">
        <f t="shared" si="2"/>
        <v>168974</v>
      </c>
      <c r="F38" s="106">
        <f t="shared" si="2"/>
        <v>168974</v>
      </c>
      <c r="G38" s="106">
        <f t="shared" si="2"/>
        <v>23665408</v>
      </c>
      <c r="H38" s="106">
        <f t="shared" si="2"/>
        <v>24897377</v>
      </c>
      <c r="I38" s="106">
        <f t="shared" si="2"/>
        <v>-7494488</v>
      </c>
      <c r="J38" s="106">
        <f t="shared" si="2"/>
        <v>41068297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41068297</v>
      </c>
      <c r="X38" s="106">
        <f>IF(F22=F36,0,X22-X36)</f>
        <v>42243</v>
      </c>
      <c r="Y38" s="106">
        <f t="shared" si="2"/>
        <v>41026054</v>
      </c>
      <c r="Z38" s="201">
        <f>+IF(X38&lt;&gt;0,+(Y38/X38)*100,0)</f>
        <v>97119.17714177497</v>
      </c>
      <c r="AA38" s="199">
        <f>+AA22-AA36</f>
        <v>168974</v>
      </c>
    </row>
    <row r="39" spans="1:27" ht="13.5">
      <c r="A39" s="181" t="s">
        <v>46</v>
      </c>
      <c r="B39" s="185"/>
      <c r="C39" s="155">
        <v>32673305</v>
      </c>
      <c r="D39" s="155">
        <v>0</v>
      </c>
      <c r="E39" s="156">
        <v>28809000</v>
      </c>
      <c r="F39" s="60">
        <v>28809000</v>
      </c>
      <c r="G39" s="60">
        <v>0</v>
      </c>
      <c r="H39" s="60">
        <v>111018</v>
      </c>
      <c r="I39" s="60">
        <v>2166622</v>
      </c>
      <c r="J39" s="60">
        <v>2277640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2277640</v>
      </c>
      <c r="X39" s="60">
        <v>7202250</v>
      </c>
      <c r="Y39" s="60">
        <v>-4924610</v>
      </c>
      <c r="Z39" s="140">
        <v>-68.38</v>
      </c>
      <c r="AA39" s="155">
        <v>28809000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16906558</v>
      </c>
      <c r="D42" s="206">
        <f>SUM(D38:D41)</f>
        <v>0</v>
      </c>
      <c r="E42" s="207">
        <f t="shared" si="3"/>
        <v>28977974</v>
      </c>
      <c r="F42" s="88">
        <f t="shared" si="3"/>
        <v>28977974</v>
      </c>
      <c r="G42" s="88">
        <f t="shared" si="3"/>
        <v>23665408</v>
      </c>
      <c r="H42" s="88">
        <f t="shared" si="3"/>
        <v>25008395</v>
      </c>
      <c r="I42" s="88">
        <f t="shared" si="3"/>
        <v>-5327866</v>
      </c>
      <c r="J42" s="88">
        <f t="shared" si="3"/>
        <v>43345937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43345937</v>
      </c>
      <c r="X42" s="88">
        <f t="shared" si="3"/>
        <v>7244493</v>
      </c>
      <c r="Y42" s="88">
        <f t="shared" si="3"/>
        <v>36101444</v>
      </c>
      <c r="Z42" s="208">
        <f>+IF(X42&lt;&gt;0,+(Y42/X42)*100,0)</f>
        <v>498.3294759205371</v>
      </c>
      <c r="AA42" s="206">
        <f>SUM(AA38:AA41)</f>
        <v>28977974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16906558</v>
      </c>
      <c r="D44" s="210">
        <f>+D42-D43</f>
        <v>0</v>
      </c>
      <c r="E44" s="211">
        <f t="shared" si="4"/>
        <v>28977974</v>
      </c>
      <c r="F44" s="77">
        <f t="shared" si="4"/>
        <v>28977974</v>
      </c>
      <c r="G44" s="77">
        <f t="shared" si="4"/>
        <v>23665408</v>
      </c>
      <c r="H44" s="77">
        <f t="shared" si="4"/>
        <v>25008395</v>
      </c>
      <c r="I44" s="77">
        <f t="shared" si="4"/>
        <v>-5327866</v>
      </c>
      <c r="J44" s="77">
        <f t="shared" si="4"/>
        <v>43345937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43345937</v>
      </c>
      <c r="X44" s="77">
        <f t="shared" si="4"/>
        <v>7244493</v>
      </c>
      <c r="Y44" s="77">
        <f t="shared" si="4"/>
        <v>36101444</v>
      </c>
      <c r="Z44" s="212">
        <f>+IF(X44&lt;&gt;0,+(Y44/X44)*100,0)</f>
        <v>498.3294759205371</v>
      </c>
      <c r="AA44" s="210">
        <f>+AA42-AA43</f>
        <v>28977974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16906558</v>
      </c>
      <c r="D46" s="206">
        <f>SUM(D44:D45)</f>
        <v>0</v>
      </c>
      <c r="E46" s="207">
        <f t="shared" si="5"/>
        <v>28977974</v>
      </c>
      <c r="F46" s="88">
        <f t="shared" si="5"/>
        <v>28977974</v>
      </c>
      <c r="G46" s="88">
        <f t="shared" si="5"/>
        <v>23665408</v>
      </c>
      <c r="H46" s="88">
        <f t="shared" si="5"/>
        <v>25008395</v>
      </c>
      <c r="I46" s="88">
        <f t="shared" si="5"/>
        <v>-5327866</v>
      </c>
      <c r="J46" s="88">
        <f t="shared" si="5"/>
        <v>43345937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43345937</v>
      </c>
      <c r="X46" s="88">
        <f t="shared" si="5"/>
        <v>7244493</v>
      </c>
      <c r="Y46" s="88">
        <f t="shared" si="5"/>
        <v>36101444</v>
      </c>
      <c r="Z46" s="208">
        <f>+IF(X46&lt;&gt;0,+(Y46/X46)*100,0)</f>
        <v>498.3294759205371</v>
      </c>
      <c r="AA46" s="206">
        <f>SUM(AA44:AA45)</f>
        <v>28977974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16906558</v>
      </c>
      <c r="D48" s="217">
        <f>SUM(D46:D47)</f>
        <v>0</v>
      </c>
      <c r="E48" s="218">
        <f t="shared" si="6"/>
        <v>28977974</v>
      </c>
      <c r="F48" s="219">
        <f t="shared" si="6"/>
        <v>28977974</v>
      </c>
      <c r="G48" s="219">
        <f t="shared" si="6"/>
        <v>23665408</v>
      </c>
      <c r="H48" s="220">
        <f t="shared" si="6"/>
        <v>25008395</v>
      </c>
      <c r="I48" s="220">
        <f t="shared" si="6"/>
        <v>-5327866</v>
      </c>
      <c r="J48" s="220">
        <f t="shared" si="6"/>
        <v>43345937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43345937</v>
      </c>
      <c r="X48" s="220">
        <f t="shared" si="6"/>
        <v>7244493</v>
      </c>
      <c r="Y48" s="220">
        <f t="shared" si="6"/>
        <v>36101444</v>
      </c>
      <c r="Z48" s="221">
        <f>+IF(X48&lt;&gt;0,+(Y48/X48)*100,0)</f>
        <v>498.3294759205371</v>
      </c>
      <c r="AA48" s="222">
        <f>SUM(AA46:AA47)</f>
        <v>28977974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9295386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14762</v>
      </c>
      <c r="H5" s="100">
        <f t="shared" si="0"/>
        <v>9248</v>
      </c>
      <c r="I5" s="100">
        <f t="shared" si="0"/>
        <v>11429</v>
      </c>
      <c r="J5" s="100">
        <f t="shared" si="0"/>
        <v>35439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35439</v>
      </c>
      <c r="X5" s="100">
        <f t="shared" si="0"/>
        <v>0</v>
      </c>
      <c r="Y5" s="100">
        <f t="shared" si="0"/>
        <v>35439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4188</v>
      </c>
      <c r="H6" s="60">
        <v>9248</v>
      </c>
      <c r="I6" s="60">
        <v>1611</v>
      </c>
      <c r="J6" s="60">
        <v>15047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15047</v>
      </c>
      <c r="X6" s="60"/>
      <c r="Y6" s="60">
        <v>15047</v>
      </c>
      <c r="Z6" s="140"/>
      <c r="AA6" s="62"/>
    </row>
    <row r="7" spans="1:27" ht="13.5">
      <c r="A7" s="138" t="s">
        <v>76</v>
      </c>
      <c r="B7" s="136"/>
      <c r="C7" s="157">
        <v>240901</v>
      </c>
      <c r="D7" s="157"/>
      <c r="E7" s="158"/>
      <c r="F7" s="159"/>
      <c r="G7" s="159">
        <v>10574</v>
      </c>
      <c r="H7" s="159"/>
      <c r="I7" s="159">
        <v>8052</v>
      </c>
      <c r="J7" s="159">
        <v>18626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18626</v>
      </c>
      <c r="X7" s="159"/>
      <c r="Y7" s="159">
        <v>18626</v>
      </c>
      <c r="Z7" s="141"/>
      <c r="AA7" s="225"/>
    </row>
    <row r="8" spans="1:27" ht="13.5">
      <c r="A8" s="138" t="s">
        <v>77</v>
      </c>
      <c r="B8" s="136"/>
      <c r="C8" s="155">
        <v>9054485</v>
      </c>
      <c r="D8" s="155"/>
      <c r="E8" s="156"/>
      <c r="F8" s="60"/>
      <c r="G8" s="60"/>
      <c r="H8" s="60"/>
      <c r="I8" s="60">
        <v>1766</v>
      </c>
      <c r="J8" s="60">
        <v>1766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1766</v>
      </c>
      <c r="X8" s="60"/>
      <c r="Y8" s="60">
        <v>1766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4809000</v>
      </c>
      <c r="F9" s="100">
        <f t="shared" si="1"/>
        <v>4809000</v>
      </c>
      <c r="G9" s="100">
        <f t="shared" si="1"/>
        <v>0</v>
      </c>
      <c r="H9" s="100">
        <f t="shared" si="1"/>
        <v>0</v>
      </c>
      <c r="I9" s="100">
        <f t="shared" si="1"/>
        <v>379437</v>
      </c>
      <c r="J9" s="100">
        <f t="shared" si="1"/>
        <v>379437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379437</v>
      </c>
      <c r="X9" s="100">
        <f t="shared" si="1"/>
        <v>1202250</v>
      </c>
      <c r="Y9" s="100">
        <f t="shared" si="1"/>
        <v>-822813</v>
      </c>
      <c r="Z9" s="137">
        <f>+IF(X9&lt;&gt;0,+(Y9/X9)*100,0)</f>
        <v>-68.4394260761073</v>
      </c>
      <c r="AA9" s="102">
        <f>SUM(AA10:AA14)</f>
        <v>4809000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4809000</v>
      </c>
      <c r="F11" s="60">
        <v>4809000</v>
      </c>
      <c r="G11" s="60"/>
      <c r="H11" s="60"/>
      <c r="I11" s="60">
        <v>379437</v>
      </c>
      <c r="J11" s="60">
        <v>379437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379437</v>
      </c>
      <c r="X11" s="60">
        <v>1202250</v>
      </c>
      <c r="Y11" s="60">
        <v>-822813</v>
      </c>
      <c r="Z11" s="140">
        <v>-68.44</v>
      </c>
      <c r="AA11" s="62">
        <v>4809000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18223548</v>
      </c>
      <c r="D15" s="153">
        <f>SUM(D16:D18)</f>
        <v>0</v>
      </c>
      <c r="E15" s="154">
        <f t="shared" si="2"/>
        <v>2500000</v>
      </c>
      <c r="F15" s="100">
        <f t="shared" si="2"/>
        <v>2500000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625000</v>
      </c>
      <c r="Y15" s="100">
        <f t="shared" si="2"/>
        <v>-625000</v>
      </c>
      <c r="Z15" s="137">
        <f>+IF(X15&lt;&gt;0,+(Y15/X15)*100,0)</f>
        <v>-100</v>
      </c>
      <c r="AA15" s="102">
        <f>SUM(AA16:AA18)</f>
        <v>2500000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18223548</v>
      </c>
      <c r="D17" s="155"/>
      <c r="E17" s="156">
        <v>2500000</v>
      </c>
      <c r="F17" s="60">
        <v>2500000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625000</v>
      </c>
      <c r="Y17" s="60">
        <v>-625000</v>
      </c>
      <c r="Z17" s="140">
        <v>-100</v>
      </c>
      <c r="AA17" s="62">
        <v>2500000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92562957</v>
      </c>
      <c r="D19" s="153">
        <f>SUM(D20:D23)</f>
        <v>0</v>
      </c>
      <c r="E19" s="154">
        <f t="shared" si="3"/>
        <v>24000000</v>
      </c>
      <c r="F19" s="100">
        <f t="shared" si="3"/>
        <v>24000000</v>
      </c>
      <c r="G19" s="100">
        <f t="shared" si="3"/>
        <v>0</v>
      </c>
      <c r="H19" s="100">
        <f t="shared" si="3"/>
        <v>111018</v>
      </c>
      <c r="I19" s="100">
        <f t="shared" si="3"/>
        <v>1787185</v>
      </c>
      <c r="J19" s="100">
        <f t="shared" si="3"/>
        <v>1898203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1898203</v>
      </c>
      <c r="X19" s="100">
        <f t="shared" si="3"/>
        <v>6000000</v>
      </c>
      <c r="Y19" s="100">
        <f t="shared" si="3"/>
        <v>-4101797</v>
      </c>
      <c r="Z19" s="137">
        <f>+IF(X19&lt;&gt;0,+(Y19/X19)*100,0)</f>
        <v>-68.36328333333334</v>
      </c>
      <c r="AA19" s="102">
        <f>SUM(AA20:AA23)</f>
        <v>24000000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19678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92543279</v>
      </c>
      <c r="D22" s="157"/>
      <c r="E22" s="158">
        <v>24000000</v>
      </c>
      <c r="F22" s="159">
        <v>24000000</v>
      </c>
      <c r="G22" s="159"/>
      <c r="H22" s="159">
        <v>111018</v>
      </c>
      <c r="I22" s="159">
        <v>1787185</v>
      </c>
      <c r="J22" s="159">
        <v>1898203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1898203</v>
      </c>
      <c r="X22" s="159">
        <v>6000000</v>
      </c>
      <c r="Y22" s="159">
        <v>-4101797</v>
      </c>
      <c r="Z22" s="141">
        <v>-68.36</v>
      </c>
      <c r="AA22" s="225">
        <v>24000000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120081891</v>
      </c>
      <c r="D25" s="217">
        <f>+D5+D9+D15+D19+D24</f>
        <v>0</v>
      </c>
      <c r="E25" s="230">
        <f t="shared" si="4"/>
        <v>31309000</v>
      </c>
      <c r="F25" s="219">
        <f t="shared" si="4"/>
        <v>31309000</v>
      </c>
      <c r="G25" s="219">
        <f t="shared" si="4"/>
        <v>14762</v>
      </c>
      <c r="H25" s="219">
        <f t="shared" si="4"/>
        <v>120266</v>
      </c>
      <c r="I25" s="219">
        <f t="shared" si="4"/>
        <v>2178051</v>
      </c>
      <c r="J25" s="219">
        <f t="shared" si="4"/>
        <v>2313079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2313079</v>
      </c>
      <c r="X25" s="219">
        <f t="shared" si="4"/>
        <v>7827250</v>
      </c>
      <c r="Y25" s="219">
        <f t="shared" si="4"/>
        <v>-5514171</v>
      </c>
      <c r="Z25" s="231">
        <f>+IF(X25&lt;&gt;0,+(Y25/X25)*100,0)</f>
        <v>-70.44838225430388</v>
      </c>
      <c r="AA25" s="232">
        <f>+AA5+AA9+AA15+AA19+AA24</f>
        <v>31309000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110766827</v>
      </c>
      <c r="D28" s="155"/>
      <c r="E28" s="156">
        <v>28809000</v>
      </c>
      <c r="F28" s="60">
        <v>28809000</v>
      </c>
      <c r="G28" s="60"/>
      <c r="H28" s="60">
        <v>111018</v>
      </c>
      <c r="I28" s="60">
        <v>2166622</v>
      </c>
      <c r="J28" s="60">
        <v>2277640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2277640</v>
      </c>
      <c r="X28" s="60">
        <v>7202250</v>
      </c>
      <c r="Y28" s="60">
        <v>-4924610</v>
      </c>
      <c r="Z28" s="140">
        <v>-68.38</v>
      </c>
      <c r="AA28" s="155">
        <v>28809000</v>
      </c>
    </row>
    <row r="29" spans="1:27" ht="13.5">
      <c r="A29" s="234" t="s">
        <v>134</v>
      </c>
      <c r="B29" s="136"/>
      <c r="C29" s="155">
        <v>8871471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119638298</v>
      </c>
      <c r="D32" s="210">
        <f>SUM(D28:D31)</f>
        <v>0</v>
      </c>
      <c r="E32" s="211">
        <f t="shared" si="5"/>
        <v>28809000</v>
      </c>
      <c r="F32" s="77">
        <f t="shared" si="5"/>
        <v>28809000</v>
      </c>
      <c r="G32" s="77">
        <f t="shared" si="5"/>
        <v>0</v>
      </c>
      <c r="H32" s="77">
        <f t="shared" si="5"/>
        <v>111018</v>
      </c>
      <c r="I32" s="77">
        <f t="shared" si="5"/>
        <v>2166622</v>
      </c>
      <c r="J32" s="77">
        <f t="shared" si="5"/>
        <v>2277640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2277640</v>
      </c>
      <c r="X32" s="77">
        <f t="shared" si="5"/>
        <v>7202250</v>
      </c>
      <c r="Y32" s="77">
        <f t="shared" si="5"/>
        <v>-4924610</v>
      </c>
      <c r="Z32" s="212">
        <f>+IF(X32&lt;&gt;0,+(Y32/X32)*100,0)</f>
        <v>-68.37599361310701</v>
      </c>
      <c r="AA32" s="79">
        <f>SUM(AA28:AA31)</f>
        <v>28809000</v>
      </c>
    </row>
    <row r="33" spans="1:27" ht="13.5">
      <c r="A33" s="237" t="s">
        <v>51</v>
      </c>
      <c r="B33" s="136" t="s">
        <v>137</v>
      </c>
      <c r="C33" s="155">
        <v>183014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260579</v>
      </c>
      <c r="D35" s="155"/>
      <c r="E35" s="156">
        <v>2500000</v>
      </c>
      <c r="F35" s="60">
        <v>2500000</v>
      </c>
      <c r="G35" s="60">
        <v>14762</v>
      </c>
      <c r="H35" s="60">
        <v>9248</v>
      </c>
      <c r="I35" s="60">
        <v>11429</v>
      </c>
      <c r="J35" s="60">
        <v>35439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35439</v>
      </c>
      <c r="X35" s="60">
        <v>625000</v>
      </c>
      <c r="Y35" s="60">
        <v>-589561</v>
      </c>
      <c r="Z35" s="140">
        <v>-94.33</v>
      </c>
      <c r="AA35" s="62">
        <v>2500000</v>
      </c>
    </row>
    <row r="36" spans="1:27" ht="13.5">
      <c r="A36" s="238" t="s">
        <v>139</v>
      </c>
      <c r="B36" s="149"/>
      <c r="C36" s="222">
        <f aca="true" t="shared" si="6" ref="C36:Y36">SUM(C32:C35)</f>
        <v>120081891</v>
      </c>
      <c r="D36" s="222">
        <f>SUM(D32:D35)</f>
        <v>0</v>
      </c>
      <c r="E36" s="218">
        <f t="shared" si="6"/>
        <v>31309000</v>
      </c>
      <c r="F36" s="220">
        <f t="shared" si="6"/>
        <v>31309000</v>
      </c>
      <c r="G36" s="220">
        <f t="shared" si="6"/>
        <v>14762</v>
      </c>
      <c r="H36" s="220">
        <f t="shared" si="6"/>
        <v>120266</v>
      </c>
      <c r="I36" s="220">
        <f t="shared" si="6"/>
        <v>2178051</v>
      </c>
      <c r="J36" s="220">
        <f t="shared" si="6"/>
        <v>2313079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2313079</v>
      </c>
      <c r="X36" s="220">
        <f t="shared" si="6"/>
        <v>7827250</v>
      </c>
      <c r="Y36" s="220">
        <f t="shared" si="6"/>
        <v>-5514171</v>
      </c>
      <c r="Z36" s="221">
        <f>+IF(X36&lt;&gt;0,+(Y36/X36)*100,0)</f>
        <v>-70.44838225430388</v>
      </c>
      <c r="AA36" s="239">
        <f>SUM(AA32:AA35)</f>
        <v>31309000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14051498</v>
      </c>
      <c r="D6" s="155"/>
      <c r="E6" s="59">
        <v>7079000</v>
      </c>
      <c r="F6" s="60">
        <v>7079000</v>
      </c>
      <c r="G6" s="60">
        <v>4654077</v>
      </c>
      <c r="H6" s="60">
        <v>4966716</v>
      </c>
      <c r="I6" s="60">
        <v>1592044</v>
      </c>
      <c r="J6" s="60">
        <v>1592044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1592044</v>
      </c>
      <c r="X6" s="60">
        <v>1769750</v>
      </c>
      <c r="Y6" s="60">
        <v>-177706</v>
      </c>
      <c r="Z6" s="140">
        <v>-10.04</v>
      </c>
      <c r="AA6" s="62">
        <v>7079000</v>
      </c>
    </row>
    <row r="7" spans="1:27" ht="13.5">
      <c r="A7" s="249" t="s">
        <v>144</v>
      </c>
      <c r="B7" s="182"/>
      <c r="C7" s="155"/>
      <c r="D7" s="155"/>
      <c r="E7" s="59">
        <v>2425000</v>
      </c>
      <c r="F7" s="60">
        <v>2425000</v>
      </c>
      <c r="G7" s="60">
        <v>27702511</v>
      </c>
      <c r="H7" s="60">
        <v>28752966</v>
      </c>
      <c r="I7" s="60">
        <v>26867303</v>
      </c>
      <c r="J7" s="60">
        <v>26867303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26867303</v>
      </c>
      <c r="X7" s="60">
        <v>606250</v>
      </c>
      <c r="Y7" s="60">
        <v>26261053</v>
      </c>
      <c r="Z7" s="140">
        <v>4331.72</v>
      </c>
      <c r="AA7" s="62">
        <v>2425000</v>
      </c>
    </row>
    <row r="8" spans="1:27" ht="13.5">
      <c r="A8" s="249" t="s">
        <v>145</v>
      </c>
      <c r="B8" s="182"/>
      <c r="C8" s="155">
        <v>7059499</v>
      </c>
      <c r="D8" s="155"/>
      <c r="E8" s="59">
        <v>4835000</v>
      </c>
      <c r="F8" s="60">
        <v>4835000</v>
      </c>
      <c r="G8" s="60"/>
      <c r="H8" s="60"/>
      <c r="I8" s="60">
        <v>14108824</v>
      </c>
      <c r="J8" s="60">
        <v>14108824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14108824</v>
      </c>
      <c r="X8" s="60">
        <v>1208750</v>
      </c>
      <c r="Y8" s="60">
        <v>12900074</v>
      </c>
      <c r="Z8" s="140">
        <v>1067.22</v>
      </c>
      <c r="AA8" s="62">
        <v>4835000</v>
      </c>
    </row>
    <row r="9" spans="1:27" ht="13.5">
      <c r="A9" s="249" t="s">
        <v>146</v>
      </c>
      <c r="B9" s="182"/>
      <c r="C9" s="155">
        <v>3326338</v>
      </c>
      <c r="D9" s="155"/>
      <c r="E9" s="59">
        <v>3500000</v>
      </c>
      <c r="F9" s="60">
        <v>3500000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875000</v>
      </c>
      <c r="Y9" s="60">
        <v>-875000</v>
      </c>
      <c r="Z9" s="140">
        <v>-100</v>
      </c>
      <c r="AA9" s="62">
        <v>3500000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1880820</v>
      </c>
      <c r="H10" s="159">
        <v>80369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502246</v>
      </c>
      <c r="D11" s="155"/>
      <c r="E11" s="59">
        <v>75000</v>
      </c>
      <c r="F11" s="60">
        <v>75000</v>
      </c>
      <c r="G11" s="60">
        <v>3114033</v>
      </c>
      <c r="H11" s="60">
        <v>3110147</v>
      </c>
      <c r="I11" s="60">
        <v>183504</v>
      </c>
      <c r="J11" s="60">
        <v>183504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183504</v>
      </c>
      <c r="X11" s="60">
        <v>18750</v>
      </c>
      <c r="Y11" s="60">
        <v>164754</v>
      </c>
      <c r="Z11" s="140">
        <v>878.69</v>
      </c>
      <c r="AA11" s="62">
        <v>75000</v>
      </c>
    </row>
    <row r="12" spans="1:27" ht="13.5">
      <c r="A12" s="250" t="s">
        <v>56</v>
      </c>
      <c r="B12" s="251"/>
      <c r="C12" s="168">
        <f aca="true" t="shared" si="0" ref="C12:Y12">SUM(C6:C11)</f>
        <v>24939581</v>
      </c>
      <c r="D12" s="168">
        <f>SUM(D6:D11)</f>
        <v>0</v>
      </c>
      <c r="E12" s="72">
        <f t="shared" si="0"/>
        <v>17914000</v>
      </c>
      <c r="F12" s="73">
        <f t="shared" si="0"/>
        <v>17914000</v>
      </c>
      <c r="G12" s="73">
        <f t="shared" si="0"/>
        <v>37351441</v>
      </c>
      <c r="H12" s="73">
        <f t="shared" si="0"/>
        <v>36910198</v>
      </c>
      <c r="I12" s="73">
        <f t="shared" si="0"/>
        <v>42751675</v>
      </c>
      <c r="J12" s="73">
        <f t="shared" si="0"/>
        <v>42751675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42751675</v>
      </c>
      <c r="X12" s="73">
        <f t="shared" si="0"/>
        <v>4478500</v>
      </c>
      <c r="Y12" s="73">
        <f t="shared" si="0"/>
        <v>38273175</v>
      </c>
      <c r="Z12" s="170">
        <f>+IF(X12&lt;&gt;0,+(Y12/X12)*100,0)</f>
        <v>854.5980797141901</v>
      </c>
      <c r="AA12" s="74">
        <f>SUM(AA6:AA11)</f>
        <v>17914000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32571562</v>
      </c>
      <c r="H15" s="60">
        <v>-492480</v>
      </c>
      <c r="I15" s="60">
        <v>33407382</v>
      </c>
      <c r="J15" s="60">
        <v>33407382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33407382</v>
      </c>
      <c r="X15" s="60"/>
      <c r="Y15" s="60">
        <v>33407382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212000</v>
      </c>
      <c r="F16" s="60">
        <v>212000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53000</v>
      </c>
      <c r="Y16" s="159">
        <v>-53000</v>
      </c>
      <c r="Z16" s="141">
        <v>-100</v>
      </c>
      <c r="AA16" s="225">
        <v>212000</v>
      </c>
    </row>
    <row r="17" spans="1:27" ht="13.5">
      <c r="A17" s="249" t="s">
        <v>152</v>
      </c>
      <c r="B17" s="182"/>
      <c r="C17" s="155">
        <v>23876000</v>
      </c>
      <c r="D17" s="155"/>
      <c r="E17" s="59">
        <v>13066000</v>
      </c>
      <c r="F17" s="60">
        <v>13066000</v>
      </c>
      <c r="G17" s="60">
        <v>20569125</v>
      </c>
      <c r="H17" s="60">
        <v>23876000</v>
      </c>
      <c r="I17" s="60">
        <v>23876000</v>
      </c>
      <c r="J17" s="60">
        <v>23876000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23876000</v>
      </c>
      <c r="X17" s="60">
        <v>3266500</v>
      </c>
      <c r="Y17" s="60">
        <v>20609500</v>
      </c>
      <c r="Z17" s="140">
        <v>630.94</v>
      </c>
      <c r="AA17" s="62">
        <v>13066000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349996838</v>
      </c>
      <c r="D19" s="155"/>
      <c r="E19" s="59">
        <v>334101000</v>
      </c>
      <c r="F19" s="60">
        <v>334101000</v>
      </c>
      <c r="G19" s="60">
        <v>335703597</v>
      </c>
      <c r="H19" s="60">
        <v>349996838</v>
      </c>
      <c r="I19" s="60">
        <v>349996838</v>
      </c>
      <c r="J19" s="60">
        <v>349996838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349996838</v>
      </c>
      <c r="X19" s="60">
        <v>83525250</v>
      </c>
      <c r="Y19" s="60">
        <v>266471588</v>
      </c>
      <c r="Z19" s="140">
        <v>319.03</v>
      </c>
      <c r="AA19" s="62">
        <v>334101000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1131476</v>
      </c>
      <c r="D21" s="155"/>
      <c r="E21" s="59">
        <v>990000</v>
      </c>
      <c r="F21" s="60">
        <v>990000</v>
      </c>
      <c r="G21" s="60">
        <v>816680</v>
      </c>
      <c r="H21" s="60">
        <v>1131476</v>
      </c>
      <c r="I21" s="60">
        <v>1131476</v>
      </c>
      <c r="J21" s="60">
        <v>1131476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1131476</v>
      </c>
      <c r="X21" s="60">
        <v>247500</v>
      </c>
      <c r="Y21" s="60">
        <v>883976</v>
      </c>
      <c r="Z21" s="140">
        <v>357.16</v>
      </c>
      <c r="AA21" s="62">
        <v>990000</v>
      </c>
    </row>
    <row r="22" spans="1:27" ht="13.5">
      <c r="A22" s="249" t="s">
        <v>157</v>
      </c>
      <c r="B22" s="182"/>
      <c r="C22" s="155">
        <v>18685</v>
      </c>
      <c r="D22" s="155"/>
      <c r="E22" s="59"/>
      <c r="F22" s="60"/>
      <c r="G22" s="60">
        <v>12084</v>
      </c>
      <c r="H22" s="60">
        <v>18685</v>
      </c>
      <c r="I22" s="60">
        <v>18685</v>
      </c>
      <c r="J22" s="60">
        <v>18685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18685</v>
      </c>
      <c r="X22" s="60"/>
      <c r="Y22" s="60">
        <v>18685</v>
      </c>
      <c r="Z22" s="140"/>
      <c r="AA22" s="62"/>
    </row>
    <row r="23" spans="1:27" ht="13.5">
      <c r="A23" s="249" t="s">
        <v>158</v>
      </c>
      <c r="B23" s="182"/>
      <c r="C23" s="155">
        <v>897182</v>
      </c>
      <c r="D23" s="155"/>
      <c r="E23" s="59"/>
      <c r="F23" s="60"/>
      <c r="G23" s="159">
        <v>212455</v>
      </c>
      <c r="H23" s="159">
        <v>897182</v>
      </c>
      <c r="I23" s="159">
        <v>897182</v>
      </c>
      <c r="J23" s="60">
        <v>897182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897182</v>
      </c>
      <c r="X23" s="60"/>
      <c r="Y23" s="159">
        <v>897182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375920181</v>
      </c>
      <c r="D24" s="168">
        <f>SUM(D15:D23)</f>
        <v>0</v>
      </c>
      <c r="E24" s="76">
        <f t="shared" si="1"/>
        <v>348369000</v>
      </c>
      <c r="F24" s="77">
        <f t="shared" si="1"/>
        <v>348369000</v>
      </c>
      <c r="G24" s="77">
        <f t="shared" si="1"/>
        <v>389885503</v>
      </c>
      <c r="H24" s="77">
        <f t="shared" si="1"/>
        <v>375427701</v>
      </c>
      <c r="I24" s="77">
        <f t="shared" si="1"/>
        <v>409327563</v>
      </c>
      <c r="J24" s="77">
        <f t="shared" si="1"/>
        <v>409327563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409327563</v>
      </c>
      <c r="X24" s="77">
        <f t="shared" si="1"/>
        <v>87092250</v>
      </c>
      <c r="Y24" s="77">
        <f t="shared" si="1"/>
        <v>322235313</v>
      </c>
      <c r="Z24" s="212">
        <f>+IF(X24&lt;&gt;0,+(Y24/X24)*100,0)</f>
        <v>369.9930969747595</v>
      </c>
      <c r="AA24" s="79">
        <f>SUM(AA15:AA23)</f>
        <v>348369000</v>
      </c>
    </row>
    <row r="25" spans="1:27" ht="13.5">
      <c r="A25" s="250" t="s">
        <v>159</v>
      </c>
      <c r="B25" s="251"/>
      <c r="C25" s="168">
        <f aca="true" t="shared" si="2" ref="C25:Y25">+C12+C24</f>
        <v>400859762</v>
      </c>
      <c r="D25" s="168">
        <f>+D12+D24</f>
        <v>0</v>
      </c>
      <c r="E25" s="72">
        <f t="shared" si="2"/>
        <v>366283000</v>
      </c>
      <c r="F25" s="73">
        <f t="shared" si="2"/>
        <v>366283000</v>
      </c>
      <c r="G25" s="73">
        <f t="shared" si="2"/>
        <v>427236944</v>
      </c>
      <c r="H25" s="73">
        <f t="shared" si="2"/>
        <v>412337899</v>
      </c>
      <c r="I25" s="73">
        <f t="shared" si="2"/>
        <v>452079238</v>
      </c>
      <c r="J25" s="73">
        <f t="shared" si="2"/>
        <v>452079238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452079238</v>
      </c>
      <c r="X25" s="73">
        <f t="shared" si="2"/>
        <v>91570750</v>
      </c>
      <c r="Y25" s="73">
        <f t="shared" si="2"/>
        <v>360508488</v>
      </c>
      <c r="Z25" s="170">
        <f>+IF(X25&lt;&gt;0,+(Y25/X25)*100,0)</f>
        <v>393.6939339254074</v>
      </c>
      <c r="AA25" s="74">
        <f>+AA12+AA24</f>
        <v>366283000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2192852</v>
      </c>
      <c r="D30" s="155"/>
      <c r="E30" s="59">
        <v>550000</v>
      </c>
      <c r="F30" s="60">
        <v>550000</v>
      </c>
      <c r="G30" s="60">
        <v>1594846</v>
      </c>
      <c r="H30" s="60">
        <v>636693</v>
      </c>
      <c r="I30" s="60">
        <v>636693</v>
      </c>
      <c r="J30" s="60">
        <v>636693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636693</v>
      </c>
      <c r="X30" s="60">
        <v>137500</v>
      </c>
      <c r="Y30" s="60">
        <v>499193</v>
      </c>
      <c r="Z30" s="140">
        <v>363.05</v>
      </c>
      <c r="AA30" s="62">
        <v>550000</v>
      </c>
    </row>
    <row r="31" spans="1:27" ht="13.5">
      <c r="A31" s="249" t="s">
        <v>163</v>
      </c>
      <c r="B31" s="182"/>
      <c r="C31" s="155">
        <v>538253</v>
      </c>
      <c r="D31" s="155"/>
      <c r="E31" s="59"/>
      <c r="F31" s="60"/>
      <c r="G31" s="60">
        <v>761</v>
      </c>
      <c r="H31" s="60">
        <v>3992</v>
      </c>
      <c r="I31" s="60">
        <v>8712</v>
      </c>
      <c r="J31" s="60">
        <v>8712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8712</v>
      </c>
      <c r="X31" s="60"/>
      <c r="Y31" s="60">
        <v>8712</v>
      </c>
      <c r="Z31" s="140"/>
      <c r="AA31" s="62"/>
    </row>
    <row r="32" spans="1:27" ht="13.5">
      <c r="A32" s="249" t="s">
        <v>164</v>
      </c>
      <c r="B32" s="182"/>
      <c r="C32" s="155">
        <v>17268629</v>
      </c>
      <c r="D32" s="155"/>
      <c r="E32" s="59">
        <v>12500000</v>
      </c>
      <c r="F32" s="60">
        <v>12500000</v>
      </c>
      <c r="G32" s="60">
        <v>40413705</v>
      </c>
      <c r="H32" s="60">
        <v>16053350</v>
      </c>
      <c r="I32" s="60">
        <v>13177063</v>
      </c>
      <c r="J32" s="60">
        <v>13177063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13177063</v>
      </c>
      <c r="X32" s="60">
        <v>3125000</v>
      </c>
      <c r="Y32" s="60">
        <v>10052063</v>
      </c>
      <c r="Z32" s="140">
        <v>321.67</v>
      </c>
      <c r="AA32" s="62">
        <v>12500000</v>
      </c>
    </row>
    <row r="33" spans="1:27" ht="13.5">
      <c r="A33" s="249" t="s">
        <v>165</v>
      </c>
      <c r="B33" s="182"/>
      <c r="C33" s="155">
        <v>49000</v>
      </c>
      <c r="D33" s="155"/>
      <c r="E33" s="59"/>
      <c r="F33" s="60"/>
      <c r="G33" s="60">
        <v>30544306</v>
      </c>
      <c r="H33" s="60">
        <v>490000</v>
      </c>
      <c r="I33" s="60">
        <v>490000</v>
      </c>
      <c r="J33" s="60">
        <v>490000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490000</v>
      </c>
      <c r="X33" s="60"/>
      <c r="Y33" s="60">
        <v>490000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20048734</v>
      </c>
      <c r="D34" s="168">
        <f>SUM(D29:D33)</f>
        <v>0</v>
      </c>
      <c r="E34" s="72">
        <f t="shared" si="3"/>
        <v>13050000</v>
      </c>
      <c r="F34" s="73">
        <f t="shared" si="3"/>
        <v>13050000</v>
      </c>
      <c r="G34" s="73">
        <f t="shared" si="3"/>
        <v>72553618</v>
      </c>
      <c r="H34" s="73">
        <f t="shared" si="3"/>
        <v>17184035</v>
      </c>
      <c r="I34" s="73">
        <f t="shared" si="3"/>
        <v>14312468</v>
      </c>
      <c r="J34" s="73">
        <f t="shared" si="3"/>
        <v>14312468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14312468</v>
      </c>
      <c r="X34" s="73">
        <f t="shared" si="3"/>
        <v>3262500</v>
      </c>
      <c r="Y34" s="73">
        <f t="shared" si="3"/>
        <v>11049968</v>
      </c>
      <c r="Z34" s="170">
        <f>+IF(X34&lt;&gt;0,+(Y34/X34)*100,0)</f>
        <v>338.69633716475096</v>
      </c>
      <c r="AA34" s="74">
        <f>SUM(AA29:AA33)</f>
        <v>13050000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11848214</v>
      </c>
      <c r="D37" s="155"/>
      <c r="E37" s="59">
        <v>13732000</v>
      </c>
      <c r="F37" s="60">
        <v>13732000</v>
      </c>
      <c r="G37" s="60">
        <v>12711754</v>
      </c>
      <c r="H37" s="60">
        <v>11848214</v>
      </c>
      <c r="I37" s="60">
        <v>11848214</v>
      </c>
      <c r="J37" s="60">
        <v>11848214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11848214</v>
      </c>
      <c r="X37" s="60">
        <v>3433000</v>
      </c>
      <c r="Y37" s="60">
        <v>8415214</v>
      </c>
      <c r="Z37" s="140">
        <v>245.13</v>
      </c>
      <c r="AA37" s="62">
        <v>13732000</v>
      </c>
    </row>
    <row r="38" spans="1:27" ht="13.5">
      <c r="A38" s="249" t="s">
        <v>165</v>
      </c>
      <c r="B38" s="182"/>
      <c r="C38" s="155">
        <v>9165540</v>
      </c>
      <c r="D38" s="155"/>
      <c r="E38" s="59">
        <v>3501000</v>
      </c>
      <c r="F38" s="60">
        <v>3501000</v>
      </c>
      <c r="G38" s="60">
        <v>3487351</v>
      </c>
      <c r="H38" s="60">
        <v>8804566</v>
      </c>
      <c r="I38" s="60">
        <v>8804566</v>
      </c>
      <c r="J38" s="60">
        <v>8804566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8804566</v>
      </c>
      <c r="X38" s="60">
        <v>875250</v>
      </c>
      <c r="Y38" s="60">
        <v>7929316</v>
      </c>
      <c r="Z38" s="140">
        <v>905.95</v>
      </c>
      <c r="AA38" s="62">
        <v>3501000</v>
      </c>
    </row>
    <row r="39" spans="1:27" ht="13.5">
      <c r="A39" s="250" t="s">
        <v>59</v>
      </c>
      <c r="B39" s="253"/>
      <c r="C39" s="168">
        <f aca="true" t="shared" si="4" ref="C39:Y39">SUM(C37:C38)</f>
        <v>21013754</v>
      </c>
      <c r="D39" s="168">
        <f>SUM(D37:D38)</f>
        <v>0</v>
      </c>
      <c r="E39" s="76">
        <f t="shared" si="4"/>
        <v>17233000</v>
      </c>
      <c r="F39" s="77">
        <f t="shared" si="4"/>
        <v>17233000</v>
      </c>
      <c r="G39" s="77">
        <f t="shared" si="4"/>
        <v>16199105</v>
      </c>
      <c r="H39" s="77">
        <f t="shared" si="4"/>
        <v>20652780</v>
      </c>
      <c r="I39" s="77">
        <f t="shared" si="4"/>
        <v>20652780</v>
      </c>
      <c r="J39" s="77">
        <f t="shared" si="4"/>
        <v>20652780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20652780</v>
      </c>
      <c r="X39" s="77">
        <f t="shared" si="4"/>
        <v>4308250</v>
      </c>
      <c r="Y39" s="77">
        <f t="shared" si="4"/>
        <v>16344530</v>
      </c>
      <c r="Z39" s="212">
        <f>+IF(X39&lt;&gt;0,+(Y39/X39)*100,0)</f>
        <v>379.3774734520977</v>
      </c>
      <c r="AA39" s="79">
        <f>SUM(AA37:AA38)</f>
        <v>17233000</v>
      </c>
    </row>
    <row r="40" spans="1:27" ht="13.5">
      <c r="A40" s="250" t="s">
        <v>167</v>
      </c>
      <c r="B40" s="251"/>
      <c r="C40" s="168">
        <f aca="true" t="shared" si="5" ref="C40:Y40">+C34+C39</f>
        <v>41062488</v>
      </c>
      <c r="D40" s="168">
        <f>+D34+D39</f>
        <v>0</v>
      </c>
      <c r="E40" s="72">
        <f t="shared" si="5"/>
        <v>30283000</v>
      </c>
      <c r="F40" s="73">
        <f t="shared" si="5"/>
        <v>30283000</v>
      </c>
      <c r="G40" s="73">
        <f t="shared" si="5"/>
        <v>88752723</v>
      </c>
      <c r="H40" s="73">
        <f t="shared" si="5"/>
        <v>37836815</v>
      </c>
      <c r="I40" s="73">
        <f t="shared" si="5"/>
        <v>34965248</v>
      </c>
      <c r="J40" s="73">
        <f t="shared" si="5"/>
        <v>34965248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34965248</v>
      </c>
      <c r="X40" s="73">
        <f t="shared" si="5"/>
        <v>7570750</v>
      </c>
      <c r="Y40" s="73">
        <f t="shared" si="5"/>
        <v>27394498</v>
      </c>
      <c r="Z40" s="170">
        <f>+IF(X40&lt;&gt;0,+(Y40/X40)*100,0)</f>
        <v>361.8465541723079</v>
      </c>
      <c r="AA40" s="74">
        <f>+AA34+AA39</f>
        <v>30283000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359797274</v>
      </c>
      <c r="D42" s="257">
        <f>+D25-D40</f>
        <v>0</v>
      </c>
      <c r="E42" s="258">
        <f t="shared" si="6"/>
        <v>336000000</v>
      </c>
      <c r="F42" s="259">
        <f t="shared" si="6"/>
        <v>336000000</v>
      </c>
      <c r="G42" s="259">
        <f t="shared" si="6"/>
        <v>338484221</v>
      </c>
      <c r="H42" s="259">
        <f t="shared" si="6"/>
        <v>374501084</v>
      </c>
      <c r="I42" s="259">
        <f t="shared" si="6"/>
        <v>417113990</v>
      </c>
      <c r="J42" s="259">
        <f t="shared" si="6"/>
        <v>417113990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417113990</v>
      </c>
      <c r="X42" s="259">
        <f t="shared" si="6"/>
        <v>84000000</v>
      </c>
      <c r="Y42" s="259">
        <f t="shared" si="6"/>
        <v>333113990</v>
      </c>
      <c r="Z42" s="260">
        <f>+IF(X42&lt;&gt;0,+(Y42/X42)*100,0)</f>
        <v>396.5642738095238</v>
      </c>
      <c r="AA42" s="261">
        <f>+AA25-AA40</f>
        <v>336000000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359797274</v>
      </c>
      <c r="D45" s="155"/>
      <c r="E45" s="59">
        <v>336000000</v>
      </c>
      <c r="F45" s="60">
        <v>336000000</v>
      </c>
      <c r="G45" s="60">
        <v>338484221</v>
      </c>
      <c r="H45" s="60">
        <v>374501084</v>
      </c>
      <c r="I45" s="60">
        <v>417113990</v>
      </c>
      <c r="J45" s="60">
        <v>417113990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417113990</v>
      </c>
      <c r="X45" s="60">
        <v>84000000</v>
      </c>
      <c r="Y45" s="60">
        <v>333113990</v>
      </c>
      <c r="Z45" s="139">
        <v>396.56</v>
      </c>
      <c r="AA45" s="62">
        <v>336000000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359797274</v>
      </c>
      <c r="D48" s="217">
        <f>SUM(D45:D47)</f>
        <v>0</v>
      </c>
      <c r="E48" s="264">
        <f t="shared" si="7"/>
        <v>336000000</v>
      </c>
      <c r="F48" s="219">
        <f t="shared" si="7"/>
        <v>336000000</v>
      </c>
      <c r="G48" s="219">
        <f t="shared" si="7"/>
        <v>338484221</v>
      </c>
      <c r="H48" s="219">
        <f t="shared" si="7"/>
        <v>374501084</v>
      </c>
      <c r="I48" s="219">
        <f t="shared" si="7"/>
        <v>417113990</v>
      </c>
      <c r="J48" s="219">
        <f t="shared" si="7"/>
        <v>417113990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417113990</v>
      </c>
      <c r="X48" s="219">
        <f t="shared" si="7"/>
        <v>84000000</v>
      </c>
      <c r="Y48" s="219">
        <f t="shared" si="7"/>
        <v>333113990</v>
      </c>
      <c r="Z48" s="265">
        <f>+IF(X48&lt;&gt;0,+(Y48/X48)*100,0)</f>
        <v>396.5642738095238</v>
      </c>
      <c r="AA48" s="232">
        <f>SUM(AA45:AA47)</f>
        <v>336000000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42076572</v>
      </c>
      <c r="D6" s="155"/>
      <c r="E6" s="59">
        <v>41221879</v>
      </c>
      <c r="F6" s="60">
        <v>41221879</v>
      </c>
      <c r="G6" s="60">
        <v>2885020</v>
      </c>
      <c r="H6" s="60">
        <v>8054383</v>
      </c>
      <c r="I6" s="60">
        <v>4934714</v>
      </c>
      <c r="J6" s="60">
        <v>15874117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15874117</v>
      </c>
      <c r="X6" s="60">
        <v>11437083</v>
      </c>
      <c r="Y6" s="60">
        <v>4437034</v>
      </c>
      <c r="Z6" s="140">
        <v>38.8</v>
      </c>
      <c r="AA6" s="62">
        <v>41221879</v>
      </c>
    </row>
    <row r="7" spans="1:27" ht="13.5">
      <c r="A7" s="249" t="s">
        <v>178</v>
      </c>
      <c r="B7" s="182"/>
      <c r="C7" s="155">
        <v>65403000</v>
      </c>
      <c r="D7" s="155"/>
      <c r="E7" s="59">
        <v>65449000</v>
      </c>
      <c r="F7" s="60">
        <v>65449000</v>
      </c>
      <c r="G7" s="60">
        <v>27445000</v>
      </c>
      <c r="H7" s="60">
        <v>1290000</v>
      </c>
      <c r="I7" s="60"/>
      <c r="J7" s="60">
        <v>28735000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28735000</v>
      </c>
      <c r="X7" s="60">
        <v>23500000</v>
      </c>
      <c r="Y7" s="60">
        <v>5235000</v>
      </c>
      <c r="Z7" s="140">
        <v>22.28</v>
      </c>
      <c r="AA7" s="62">
        <v>65449000</v>
      </c>
    </row>
    <row r="8" spans="1:27" ht="13.5">
      <c r="A8" s="249" t="s">
        <v>179</v>
      </c>
      <c r="B8" s="182"/>
      <c r="C8" s="155">
        <v>32673305</v>
      </c>
      <c r="D8" s="155"/>
      <c r="E8" s="59">
        <v>28809000</v>
      </c>
      <c r="F8" s="60">
        <v>28809000</v>
      </c>
      <c r="G8" s="60">
        <v>12909000</v>
      </c>
      <c r="H8" s="60"/>
      <c r="I8" s="60"/>
      <c r="J8" s="60">
        <v>12909000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12909000</v>
      </c>
      <c r="X8" s="60">
        <v>20000000</v>
      </c>
      <c r="Y8" s="60">
        <v>-7091000</v>
      </c>
      <c r="Z8" s="140">
        <v>-35.45</v>
      </c>
      <c r="AA8" s="62">
        <v>28809000</v>
      </c>
    </row>
    <row r="9" spans="1:27" ht="13.5">
      <c r="A9" s="249" t="s">
        <v>180</v>
      </c>
      <c r="B9" s="182"/>
      <c r="C9" s="155">
        <v>583038</v>
      </c>
      <c r="D9" s="155"/>
      <c r="E9" s="59">
        <v>420000</v>
      </c>
      <c r="F9" s="60">
        <v>420000</v>
      </c>
      <c r="G9" s="60">
        <v>27</v>
      </c>
      <c r="H9" s="60">
        <v>174</v>
      </c>
      <c r="I9" s="60">
        <v>44</v>
      </c>
      <c r="J9" s="60">
        <v>245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245</v>
      </c>
      <c r="X9" s="60">
        <v>124000</v>
      </c>
      <c r="Y9" s="60">
        <v>-123755</v>
      </c>
      <c r="Z9" s="140">
        <v>-99.8</v>
      </c>
      <c r="AA9" s="62">
        <v>420000</v>
      </c>
    </row>
    <row r="10" spans="1:27" ht="13.5">
      <c r="A10" s="249" t="s">
        <v>181</v>
      </c>
      <c r="B10" s="182"/>
      <c r="C10" s="155">
        <v>146218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-15531233</v>
      </c>
      <c r="D12" s="155"/>
      <c r="E12" s="59">
        <v>-97915159</v>
      </c>
      <c r="F12" s="60">
        <v>-97915159</v>
      </c>
      <c r="G12" s="60">
        <v>-5179818</v>
      </c>
      <c r="H12" s="60">
        <v>-8595676</v>
      </c>
      <c r="I12" s="60">
        <v>-8810978</v>
      </c>
      <c r="J12" s="60">
        <v>-22586472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-22586472</v>
      </c>
      <c r="X12" s="60">
        <v>-22612000</v>
      </c>
      <c r="Y12" s="60">
        <v>25528</v>
      </c>
      <c r="Z12" s="140">
        <v>-0.11</v>
      </c>
      <c r="AA12" s="62">
        <v>-97915159</v>
      </c>
    </row>
    <row r="13" spans="1:27" ht="13.5">
      <c r="A13" s="249" t="s">
        <v>40</v>
      </c>
      <c r="B13" s="182"/>
      <c r="C13" s="155">
        <v>-1536141</v>
      </c>
      <c r="D13" s="155"/>
      <c r="E13" s="59">
        <v>-2106688</v>
      </c>
      <c r="F13" s="60">
        <v>-2106688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-2106688</v>
      </c>
    </row>
    <row r="14" spans="1:27" ht="13.5">
      <c r="A14" s="249" t="s">
        <v>42</v>
      </c>
      <c r="B14" s="182"/>
      <c r="C14" s="155">
        <v>-2320309</v>
      </c>
      <c r="D14" s="155"/>
      <c r="E14" s="59"/>
      <c r="F14" s="60"/>
      <c r="G14" s="60">
        <v>-281785</v>
      </c>
      <c r="H14" s="60">
        <v>-179957</v>
      </c>
      <c r="I14" s="60">
        <v>-99732</v>
      </c>
      <c r="J14" s="60">
        <v>-561474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-561474</v>
      </c>
      <c r="X14" s="60"/>
      <c r="Y14" s="60">
        <v>-561474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121494450</v>
      </c>
      <c r="D15" s="168">
        <f>SUM(D6:D14)</f>
        <v>0</v>
      </c>
      <c r="E15" s="72">
        <f t="shared" si="0"/>
        <v>35878032</v>
      </c>
      <c r="F15" s="73">
        <f t="shared" si="0"/>
        <v>35878032</v>
      </c>
      <c r="G15" s="73">
        <f t="shared" si="0"/>
        <v>37777444</v>
      </c>
      <c r="H15" s="73">
        <f t="shared" si="0"/>
        <v>568924</v>
      </c>
      <c r="I15" s="73">
        <f t="shared" si="0"/>
        <v>-3975952</v>
      </c>
      <c r="J15" s="73">
        <f t="shared" si="0"/>
        <v>34370416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34370416</v>
      </c>
      <c r="X15" s="73">
        <f t="shared" si="0"/>
        <v>32449083</v>
      </c>
      <c r="Y15" s="73">
        <f t="shared" si="0"/>
        <v>1921333</v>
      </c>
      <c r="Z15" s="170">
        <f>+IF(X15&lt;&gt;0,+(Y15/X15)*100,0)</f>
        <v>5.9210702502748696</v>
      </c>
      <c r="AA15" s="74">
        <f>SUM(AA6:AA14)</f>
        <v>35878032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200000</v>
      </c>
      <c r="F19" s="60">
        <v>200000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200000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-121289449</v>
      </c>
      <c r="D24" s="155"/>
      <c r="E24" s="59">
        <v>-31309000</v>
      </c>
      <c r="F24" s="60">
        <v>-31309000</v>
      </c>
      <c r="G24" s="60"/>
      <c r="H24" s="60">
        <v>-111018</v>
      </c>
      <c r="I24" s="60">
        <v>-2166622</v>
      </c>
      <c r="J24" s="60">
        <v>-2277640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-2277640</v>
      </c>
      <c r="X24" s="60">
        <v>-7870500</v>
      </c>
      <c r="Y24" s="60">
        <v>5592860</v>
      </c>
      <c r="Z24" s="140">
        <v>-71.06</v>
      </c>
      <c r="AA24" s="62">
        <v>-31309000</v>
      </c>
    </row>
    <row r="25" spans="1:27" ht="13.5">
      <c r="A25" s="250" t="s">
        <v>191</v>
      </c>
      <c r="B25" s="251"/>
      <c r="C25" s="168">
        <f aca="true" t="shared" si="1" ref="C25:Y25">SUM(C19:C24)</f>
        <v>-121289449</v>
      </c>
      <c r="D25" s="168">
        <f>SUM(D19:D24)</f>
        <v>0</v>
      </c>
      <c r="E25" s="72">
        <f t="shared" si="1"/>
        <v>-31109000</v>
      </c>
      <c r="F25" s="73">
        <f t="shared" si="1"/>
        <v>-31109000</v>
      </c>
      <c r="G25" s="73">
        <f t="shared" si="1"/>
        <v>0</v>
      </c>
      <c r="H25" s="73">
        <f t="shared" si="1"/>
        <v>-111018</v>
      </c>
      <c r="I25" s="73">
        <f t="shared" si="1"/>
        <v>-2166622</v>
      </c>
      <c r="J25" s="73">
        <f t="shared" si="1"/>
        <v>-2277640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-2277640</v>
      </c>
      <c r="X25" s="73">
        <f t="shared" si="1"/>
        <v>-7870500</v>
      </c>
      <c r="Y25" s="73">
        <f t="shared" si="1"/>
        <v>5592860</v>
      </c>
      <c r="Z25" s="170">
        <f>+IF(X25&lt;&gt;0,+(Y25/X25)*100,0)</f>
        <v>-71.06105075916396</v>
      </c>
      <c r="AA25" s="74">
        <f>SUM(AA19:AA24)</f>
        <v>-31109000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-1373255</v>
      </c>
      <c r="D33" s="155"/>
      <c r="E33" s="59">
        <v>-503230</v>
      </c>
      <c r="F33" s="60">
        <v>-503230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-503230</v>
      </c>
    </row>
    <row r="34" spans="1:27" ht="13.5">
      <c r="A34" s="250" t="s">
        <v>197</v>
      </c>
      <c r="B34" s="251"/>
      <c r="C34" s="168">
        <f aca="true" t="shared" si="2" ref="C34:Y34">SUM(C29:C33)</f>
        <v>-1373255</v>
      </c>
      <c r="D34" s="168">
        <f>SUM(D29:D33)</f>
        <v>0</v>
      </c>
      <c r="E34" s="72">
        <f t="shared" si="2"/>
        <v>-503230</v>
      </c>
      <c r="F34" s="73">
        <f t="shared" si="2"/>
        <v>-503230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-503230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-1168254</v>
      </c>
      <c r="D36" s="153">
        <f>+D15+D25+D34</f>
        <v>0</v>
      </c>
      <c r="E36" s="99">
        <f t="shared" si="3"/>
        <v>4265802</v>
      </c>
      <c r="F36" s="100">
        <f t="shared" si="3"/>
        <v>4265802</v>
      </c>
      <c r="G36" s="100">
        <f t="shared" si="3"/>
        <v>37777444</v>
      </c>
      <c r="H36" s="100">
        <f t="shared" si="3"/>
        <v>457906</v>
      </c>
      <c r="I36" s="100">
        <f t="shared" si="3"/>
        <v>-6142574</v>
      </c>
      <c r="J36" s="100">
        <f t="shared" si="3"/>
        <v>32092776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32092776</v>
      </c>
      <c r="X36" s="100">
        <f t="shared" si="3"/>
        <v>24578583</v>
      </c>
      <c r="Y36" s="100">
        <f t="shared" si="3"/>
        <v>7514193</v>
      </c>
      <c r="Z36" s="137">
        <f>+IF(X36&lt;&gt;0,+(Y36/X36)*100,0)</f>
        <v>30.572116382787407</v>
      </c>
      <c r="AA36" s="102">
        <f>+AA15+AA25+AA34</f>
        <v>4265802</v>
      </c>
    </row>
    <row r="37" spans="1:27" ht="13.5">
      <c r="A37" s="249" t="s">
        <v>199</v>
      </c>
      <c r="B37" s="182"/>
      <c r="C37" s="153">
        <v>15219754</v>
      </c>
      <c r="D37" s="153"/>
      <c r="E37" s="99">
        <v>5238000</v>
      </c>
      <c r="F37" s="100">
        <v>5238000</v>
      </c>
      <c r="G37" s="100">
        <v>2545094</v>
      </c>
      <c r="H37" s="100">
        <v>40322538</v>
      </c>
      <c r="I37" s="100">
        <v>40780444</v>
      </c>
      <c r="J37" s="100">
        <v>2545094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2545094</v>
      </c>
      <c r="X37" s="100">
        <v>5238000</v>
      </c>
      <c r="Y37" s="100">
        <v>-2692906</v>
      </c>
      <c r="Z37" s="137">
        <v>-51.41</v>
      </c>
      <c r="AA37" s="102">
        <v>5238000</v>
      </c>
    </row>
    <row r="38" spans="1:27" ht="13.5">
      <c r="A38" s="269" t="s">
        <v>200</v>
      </c>
      <c r="B38" s="256"/>
      <c r="C38" s="257">
        <v>14051500</v>
      </c>
      <c r="D38" s="257"/>
      <c r="E38" s="258">
        <v>9503802</v>
      </c>
      <c r="F38" s="259">
        <v>9503802</v>
      </c>
      <c r="G38" s="259">
        <v>40322538</v>
      </c>
      <c r="H38" s="259">
        <v>40780444</v>
      </c>
      <c r="I38" s="259">
        <v>34637870</v>
      </c>
      <c r="J38" s="259">
        <v>34637870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34637870</v>
      </c>
      <c r="X38" s="259">
        <v>29816583</v>
      </c>
      <c r="Y38" s="259">
        <v>4821287</v>
      </c>
      <c r="Z38" s="260">
        <v>16.17</v>
      </c>
      <c r="AA38" s="261">
        <v>9503802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120081891</v>
      </c>
      <c r="D5" s="200">
        <f t="shared" si="0"/>
        <v>0</v>
      </c>
      <c r="E5" s="106">
        <f t="shared" si="0"/>
        <v>31309000</v>
      </c>
      <c r="F5" s="106">
        <f t="shared" si="0"/>
        <v>31309000</v>
      </c>
      <c r="G5" s="106">
        <f t="shared" si="0"/>
        <v>14762</v>
      </c>
      <c r="H5" s="106">
        <f t="shared" si="0"/>
        <v>120266</v>
      </c>
      <c r="I5" s="106">
        <f t="shared" si="0"/>
        <v>2178051</v>
      </c>
      <c r="J5" s="106">
        <f t="shared" si="0"/>
        <v>2313079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2313079</v>
      </c>
      <c r="X5" s="106">
        <f t="shared" si="0"/>
        <v>7827250</v>
      </c>
      <c r="Y5" s="106">
        <f t="shared" si="0"/>
        <v>-5514171</v>
      </c>
      <c r="Z5" s="201">
        <f>+IF(X5&lt;&gt;0,+(Y5/X5)*100,0)</f>
        <v>-70.44838225430388</v>
      </c>
      <c r="AA5" s="199">
        <f>SUM(AA11:AA18)</f>
        <v>31309000</v>
      </c>
    </row>
    <row r="6" spans="1:27" ht="13.5">
      <c r="A6" s="291" t="s">
        <v>204</v>
      </c>
      <c r="B6" s="142"/>
      <c r="C6" s="62">
        <v>18223548</v>
      </c>
      <c r="D6" s="156"/>
      <c r="E6" s="60">
        <v>2500000</v>
      </c>
      <c r="F6" s="60">
        <v>2500000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625000</v>
      </c>
      <c r="Y6" s="60">
        <v>-625000</v>
      </c>
      <c r="Z6" s="140">
        <v>-100</v>
      </c>
      <c r="AA6" s="155">
        <v>2500000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19678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92543279</v>
      </c>
      <c r="D9" s="156"/>
      <c r="E9" s="60">
        <v>24000000</v>
      </c>
      <c r="F9" s="60">
        <v>24000000</v>
      </c>
      <c r="G9" s="60"/>
      <c r="H9" s="60">
        <v>111018</v>
      </c>
      <c r="I9" s="60">
        <v>1787185</v>
      </c>
      <c r="J9" s="60">
        <v>1898203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1898203</v>
      </c>
      <c r="X9" s="60">
        <v>6000000</v>
      </c>
      <c r="Y9" s="60">
        <v>-4101797</v>
      </c>
      <c r="Z9" s="140">
        <v>-68.36</v>
      </c>
      <c r="AA9" s="155">
        <v>24000000</v>
      </c>
    </row>
    <row r="10" spans="1:27" ht="13.5">
      <c r="A10" s="291" t="s">
        <v>208</v>
      </c>
      <c r="B10" s="142"/>
      <c r="C10" s="62">
        <v>8871471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119657976</v>
      </c>
      <c r="D11" s="294">
        <f t="shared" si="1"/>
        <v>0</v>
      </c>
      <c r="E11" s="295">
        <f t="shared" si="1"/>
        <v>26500000</v>
      </c>
      <c r="F11" s="295">
        <f t="shared" si="1"/>
        <v>26500000</v>
      </c>
      <c r="G11" s="295">
        <f t="shared" si="1"/>
        <v>0</v>
      </c>
      <c r="H11" s="295">
        <f t="shared" si="1"/>
        <v>111018</v>
      </c>
      <c r="I11" s="295">
        <f t="shared" si="1"/>
        <v>1787185</v>
      </c>
      <c r="J11" s="295">
        <f t="shared" si="1"/>
        <v>1898203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1898203</v>
      </c>
      <c r="X11" s="295">
        <f t="shared" si="1"/>
        <v>6625000</v>
      </c>
      <c r="Y11" s="295">
        <f t="shared" si="1"/>
        <v>-4726797</v>
      </c>
      <c r="Z11" s="296">
        <f>+IF(X11&lt;&gt;0,+(Y11/X11)*100,0)</f>
        <v>-71.34787924528302</v>
      </c>
      <c r="AA11" s="297">
        <f>SUM(AA6:AA10)</f>
        <v>26500000</v>
      </c>
    </row>
    <row r="12" spans="1:27" ht="13.5">
      <c r="A12" s="298" t="s">
        <v>210</v>
      </c>
      <c r="B12" s="136"/>
      <c r="C12" s="62"/>
      <c r="D12" s="156"/>
      <c r="E12" s="60">
        <v>4809000</v>
      </c>
      <c r="F12" s="60">
        <v>4809000</v>
      </c>
      <c r="G12" s="60"/>
      <c r="H12" s="60"/>
      <c r="I12" s="60">
        <v>379437</v>
      </c>
      <c r="J12" s="60">
        <v>379437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379437</v>
      </c>
      <c r="X12" s="60">
        <v>1202250</v>
      </c>
      <c r="Y12" s="60">
        <v>-822813</v>
      </c>
      <c r="Z12" s="140">
        <v>-68.44</v>
      </c>
      <c r="AA12" s="155">
        <v>4809000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14762</v>
      </c>
      <c r="H15" s="60">
        <v>9248</v>
      </c>
      <c r="I15" s="60">
        <v>11429</v>
      </c>
      <c r="J15" s="60">
        <v>35439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35439</v>
      </c>
      <c r="X15" s="60"/>
      <c r="Y15" s="60">
        <v>35439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>
        <v>183014</v>
      </c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240901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18223548</v>
      </c>
      <c r="D36" s="156">
        <f t="shared" si="4"/>
        <v>0</v>
      </c>
      <c r="E36" s="60">
        <f t="shared" si="4"/>
        <v>2500000</v>
      </c>
      <c r="F36" s="60">
        <f t="shared" si="4"/>
        <v>2500000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625000</v>
      </c>
      <c r="Y36" s="60">
        <f t="shared" si="4"/>
        <v>-625000</v>
      </c>
      <c r="Z36" s="140">
        <f aca="true" t="shared" si="5" ref="Z36:Z49">+IF(X36&lt;&gt;0,+(Y36/X36)*100,0)</f>
        <v>-100</v>
      </c>
      <c r="AA36" s="155">
        <f>AA6+AA21</f>
        <v>2500000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19678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92543279</v>
      </c>
      <c r="D39" s="156">
        <f t="shared" si="4"/>
        <v>0</v>
      </c>
      <c r="E39" s="60">
        <f t="shared" si="4"/>
        <v>24000000</v>
      </c>
      <c r="F39" s="60">
        <f t="shared" si="4"/>
        <v>24000000</v>
      </c>
      <c r="G39" s="60">
        <f t="shared" si="4"/>
        <v>0</v>
      </c>
      <c r="H39" s="60">
        <f t="shared" si="4"/>
        <v>111018</v>
      </c>
      <c r="I39" s="60">
        <f t="shared" si="4"/>
        <v>1787185</v>
      </c>
      <c r="J39" s="60">
        <f t="shared" si="4"/>
        <v>1898203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1898203</v>
      </c>
      <c r="X39" s="60">
        <f t="shared" si="4"/>
        <v>6000000</v>
      </c>
      <c r="Y39" s="60">
        <f t="shared" si="4"/>
        <v>-4101797</v>
      </c>
      <c r="Z39" s="140">
        <f t="shared" si="5"/>
        <v>-68.36328333333334</v>
      </c>
      <c r="AA39" s="155">
        <f>AA9+AA24</f>
        <v>24000000</v>
      </c>
    </row>
    <row r="40" spans="1:27" ht="13.5">
      <c r="A40" s="291" t="s">
        <v>208</v>
      </c>
      <c r="B40" s="142"/>
      <c r="C40" s="62">
        <f t="shared" si="4"/>
        <v>8871471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119657976</v>
      </c>
      <c r="D41" s="294">
        <f t="shared" si="6"/>
        <v>0</v>
      </c>
      <c r="E41" s="295">
        <f t="shared" si="6"/>
        <v>26500000</v>
      </c>
      <c r="F41" s="295">
        <f t="shared" si="6"/>
        <v>26500000</v>
      </c>
      <c r="G41" s="295">
        <f t="shared" si="6"/>
        <v>0</v>
      </c>
      <c r="H41" s="295">
        <f t="shared" si="6"/>
        <v>111018</v>
      </c>
      <c r="I41" s="295">
        <f t="shared" si="6"/>
        <v>1787185</v>
      </c>
      <c r="J41" s="295">
        <f t="shared" si="6"/>
        <v>1898203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1898203</v>
      </c>
      <c r="X41" s="295">
        <f t="shared" si="6"/>
        <v>6625000</v>
      </c>
      <c r="Y41" s="295">
        <f t="shared" si="6"/>
        <v>-4726797</v>
      </c>
      <c r="Z41" s="296">
        <f t="shared" si="5"/>
        <v>-71.34787924528302</v>
      </c>
      <c r="AA41" s="297">
        <f>SUM(AA36:AA40)</f>
        <v>26500000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4809000</v>
      </c>
      <c r="F42" s="54">
        <f t="shared" si="7"/>
        <v>4809000</v>
      </c>
      <c r="G42" s="54">
        <f t="shared" si="7"/>
        <v>0</v>
      </c>
      <c r="H42" s="54">
        <f t="shared" si="7"/>
        <v>0</v>
      </c>
      <c r="I42" s="54">
        <f t="shared" si="7"/>
        <v>379437</v>
      </c>
      <c r="J42" s="54">
        <f t="shared" si="7"/>
        <v>379437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379437</v>
      </c>
      <c r="X42" s="54">
        <f t="shared" si="7"/>
        <v>1202250</v>
      </c>
      <c r="Y42" s="54">
        <f t="shared" si="7"/>
        <v>-822813</v>
      </c>
      <c r="Z42" s="184">
        <f t="shared" si="5"/>
        <v>-68.4394260761073</v>
      </c>
      <c r="AA42" s="130">
        <f aca="true" t="shared" si="8" ref="AA42:AA48">AA12+AA27</f>
        <v>4809000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14762</v>
      </c>
      <c r="H45" s="54">
        <f t="shared" si="7"/>
        <v>9248</v>
      </c>
      <c r="I45" s="54">
        <f t="shared" si="7"/>
        <v>11429</v>
      </c>
      <c r="J45" s="54">
        <f t="shared" si="7"/>
        <v>35439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35439</v>
      </c>
      <c r="X45" s="54">
        <f t="shared" si="7"/>
        <v>0</v>
      </c>
      <c r="Y45" s="54">
        <f t="shared" si="7"/>
        <v>35439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183014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240901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120081891</v>
      </c>
      <c r="D49" s="218">
        <f t="shared" si="9"/>
        <v>0</v>
      </c>
      <c r="E49" s="220">
        <f t="shared" si="9"/>
        <v>31309000</v>
      </c>
      <c r="F49" s="220">
        <f t="shared" si="9"/>
        <v>31309000</v>
      </c>
      <c r="G49" s="220">
        <f t="shared" si="9"/>
        <v>14762</v>
      </c>
      <c r="H49" s="220">
        <f t="shared" si="9"/>
        <v>120266</v>
      </c>
      <c r="I49" s="220">
        <f t="shared" si="9"/>
        <v>2178051</v>
      </c>
      <c r="J49" s="220">
        <f t="shared" si="9"/>
        <v>2313079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2313079</v>
      </c>
      <c r="X49" s="220">
        <f t="shared" si="9"/>
        <v>7827250</v>
      </c>
      <c r="Y49" s="220">
        <f t="shared" si="9"/>
        <v>-5514171</v>
      </c>
      <c r="Z49" s="221">
        <f t="shared" si="5"/>
        <v>-70.44838225430388</v>
      </c>
      <c r="AA49" s="222">
        <f>SUM(AA41:AA48)</f>
        <v>31309000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5782000</v>
      </c>
      <c r="F51" s="54">
        <f t="shared" si="10"/>
        <v>5782000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1445500</v>
      </c>
      <c r="Y51" s="54">
        <f t="shared" si="10"/>
        <v>-1445500</v>
      </c>
      <c r="Z51" s="184">
        <f>+IF(X51&lt;&gt;0,+(Y51/X51)*100,0)</f>
        <v>-100</v>
      </c>
      <c r="AA51" s="130">
        <f>SUM(AA57:AA61)</f>
        <v>5782000</v>
      </c>
    </row>
    <row r="52" spans="1:27" ht="13.5">
      <c r="A52" s="310" t="s">
        <v>204</v>
      </c>
      <c r="B52" s="142"/>
      <c r="C52" s="62"/>
      <c r="D52" s="156"/>
      <c r="E52" s="60">
        <v>1550000</v>
      </c>
      <c r="F52" s="60">
        <v>1550000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387500</v>
      </c>
      <c r="Y52" s="60">
        <v>-387500</v>
      </c>
      <c r="Z52" s="140">
        <v>-100</v>
      </c>
      <c r="AA52" s="155">
        <v>1550000</v>
      </c>
    </row>
    <row r="53" spans="1:27" ht="13.5">
      <c r="A53" s="310" t="s">
        <v>205</v>
      </c>
      <c r="B53" s="142"/>
      <c r="C53" s="62"/>
      <c r="D53" s="156"/>
      <c r="E53" s="60">
        <v>1085000</v>
      </c>
      <c r="F53" s="60">
        <v>1085000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271250</v>
      </c>
      <c r="Y53" s="60">
        <v>-271250</v>
      </c>
      <c r="Z53" s="140">
        <v>-100</v>
      </c>
      <c r="AA53" s="155">
        <v>1085000</v>
      </c>
    </row>
    <row r="54" spans="1:27" ht="13.5">
      <c r="A54" s="310" t="s">
        <v>206</v>
      </c>
      <c r="B54" s="142"/>
      <c r="C54" s="62"/>
      <c r="D54" s="156"/>
      <c r="E54" s="60">
        <v>280000</v>
      </c>
      <c r="F54" s="60">
        <v>280000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70000</v>
      </c>
      <c r="Y54" s="60">
        <v>-70000</v>
      </c>
      <c r="Z54" s="140">
        <v>-100</v>
      </c>
      <c r="AA54" s="155">
        <v>280000</v>
      </c>
    </row>
    <row r="55" spans="1:27" ht="13.5">
      <c r="A55" s="310" t="s">
        <v>207</v>
      </c>
      <c r="B55" s="142"/>
      <c r="C55" s="62"/>
      <c r="D55" s="156"/>
      <c r="E55" s="60">
        <v>1600000</v>
      </c>
      <c r="F55" s="60">
        <v>1600000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400000</v>
      </c>
      <c r="Y55" s="60">
        <v>-400000</v>
      </c>
      <c r="Z55" s="140">
        <v>-100</v>
      </c>
      <c r="AA55" s="155">
        <v>1600000</v>
      </c>
    </row>
    <row r="56" spans="1:27" ht="13.5">
      <c r="A56" s="310" t="s">
        <v>208</v>
      </c>
      <c r="B56" s="142"/>
      <c r="C56" s="62"/>
      <c r="D56" s="156"/>
      <c r="E56" s="60">
        <v>250000</v>
      </c>
      <c r="F56" s="60">
        <v>250000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62500</v>
      </c>
      <c r="Y56" s="60">
        <v>-62500</v>
      </c>
      <c r="Z56" s="140">
        <v>-100</v>
      </c>
      <c r="AA56" s="155">
        <v>250000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4765000</v>
      </c>
      <c r="F57" s="295">
        <f t="shared" si="11"/>
        <v>4765000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1191250</v>
      </c>
      <c r="Y57" s="295">
        <f t="shared" si="11"/>
        <v>-1191250</v>
      </c>
      <c r="Z57" s="296">
        <f>+IF(X57&lt;&gt;0,+(Y57/X57)*100,0)</f>
        <v>-100</v>
      </c>
      <c r="AA57" s="297">
        <f>SUM(AA52:AA56)</f>
        <v>4765000</v>
      </c>
    </row>
    <row r="58" spans="1:27" ht="13.5">
      <c r="A58" s="311" t="s">
        <v>210</v>
      </c>
      <c r="B58" s="136"/>
      <c r="C58" s="62"/>
      <c r="D58" s="156"/>
      <c r="E58" s="60">
        <v>369000</v>
      </c>
      <c r="F58" s="60">
        <v>369000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92250</v>
      </c>
      <c r="Y58" s="60">
        <v>-92250</v>
      </c>
      <c r="Z58" s="140">
        <v>-100</v>
      </c>
      <c r="AA58" s="155">
        <v>369000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648000</v>
      </c>
      <c r="F61" s="60">
        <v>648000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162000</v>
      </c>
      <c r="Y61" s="60">
        <v>-162000</v>
      </c>
      <c r="Z61" s="140">
        <v>-100</v>
      </c>
      <c r="AA61" s="155">
        <v>648000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5781640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227102</v>
      </c>
      <c r="H68" s="60">
        <v>131632</v>
      </c>
      <c r="I68" s="60">
        <v>90377</v>
      </c>
      <c r="J68" s="60">
        <v>449111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449111</v>
      </c>
      <c r="X68" s="60"/>
      <c r="Y68" s="60">
        <v>449111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5781640</v>
      </c>
      <c r="F69" s="220">
        <f t="shared" si="12"/>
        <v>0</v>
      </c>
      <c r="G69" s="220">
        <f t="shared" si="12"/>
        <v>227102</v>
      </c>
      <c r="H69" s="220">
        <f t="shared" si="12"/>
        <v>131632</v>
      </c>
      <c r="I69" s="220">
        <f t="shared" si="12"/>
        <v>90377</v>
      </c>
      <c r="J69" s="220">
        <f t="shared" si="12"/>
        <v>449111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449111</v>
      </c>
      <c r="X69" s="220">
        <f t="shared" si="12"/>
        <v>0</v>
      </c>
      <c r="Y69" s="220">
        <f t="shared" si="12"/>
        <v>449111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119657976</v>
      </c>
      <c r="D5" s="357">
        <f t="shared" si="0"/>
        <v>0</v>
      </c>
      <c r="E5" s="356">
        <f t="shared" si="0"/>
        <v>26500000</v>
      </c>
      <c r="F5" s="358">
        <f t="shared" si="0"/>
        <v>26500000</v>
      </c>
      <c r="G5" s="358">
        <f t="shared" si="0"/>
        <v>0</v>
      </c>
      <c r="H5" s="356">
        <f t="shared" si="0"/>
        <v>111018</v>
      </c>
      <c r="I5" s="356">
        <f t="shared" si="0"/>
        <v>1787185</v>
      </c>
      <c r="J5" s="358">
        <f t="shared" si="0"/>
        <v>1898203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1898203</v>
      </c>
      <c r="X5" s="356">
        <f t="shared" si="0"/>
        <v>6625000</v>
      </c>
      <c r="Y5" s="358">
        <f t="shared" si="0"/>
        <v>-4726797</v>
      </c>
      <c r="Z5" s="359">
        <f>+IF(X5&lt;&gt;0,+(Y5/X5)*100,0)</f>
        <v>-71.34787924528302</v>
      </c>
      <c r="AA5" s="360">
        <f>+AA6+AA8+AA11+AA13+AA15</f>
        <v>26500000</v>
      </c>
    </row>
    <row r="6" spans="1:27" ht="13.5">
      <c r="A6" s="361" t="s">
        <v>204</v>
      </c>
      <c r="B6" s="142"/>
      <c r="C6" s="60">
        <f>+C7</f>
        <v>18223548</v>
      </c>
      <c r="D6" s="340">
        <f aca="true" t="shared" si="1" ref="D6:AA6">+D7</f>
        <v>0</v>
      </c>
      <c r="E6" s="60">
        <f t="shared" si="1"/>
        <v>2500000</v>
      </c>
      <c r="F6" s="59">
        <f t="shared" si="1"/>
        <v>2500000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625000</v>
      </c>
      <c r="Y6" s="59">
        <f t="shared" si="1"/>
        <v>-625000</v>
      </c>
      <c r="Z6" s="61">
        <f>+IF(X6&lt;&gt;0,+(Y6/X6)*100,0)</f>
        <v>-100</v>
      </c>
      <c r="AA6" s="62">
        <f t="shared" si="1"/>
        <v>2500000</v>
      </c>
    </row>
    <row r="7" spans="1:27" ht="13.5">
      <c r="A7" s="291" t="s">
        <v>228</v>
      </c>
      <c r="B7" s="142"/>
      <c r="C7" s="60">
        <v>18223548</v>
      </c>
      <c r="D7" s="340"/>
      <c r="E7" s="60">
        <v>2500000</v>
      </c>
      <c r="F7" s="59">
        <v>2500000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625000</v>
      </c>
      <c r="Y7" s="59">
        <v>-625000</v>
      </c>
      <c r="Z7" s="61">
        <v>-100</v>
      </c>
      <c r="AA7" s="62">
        <v>2500000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19678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19678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92543279</v>
      </c>
      <c r="D13" s="341">
        <f aca="true" t="shared" si="4" ref="D13:AA13">+D14</f>
        <v>0</v>
      </c>
      <c r="E13" s="275">
        <f t="shared" si="4"/>
        <v>24000000</v>
      </c>
      <c r="F13" s="342">
        <f t="shared" si="4"/>
        <v>24000000</v>
      </c>
      <c r="G13" s="342">
        <f t="shared" si="4"/>
        <v>0</v>
      </c>
      <c r="H13" s="275">
        <f t="shared" si="4"/>
        <v>111018</v>
      </c>
      <c r="I13" s="275">
        <f t="shared" si="4"/>
        <v>1787185</v>
      </c>
      <c r="J13" s="342">
        <f t="shared" si="4"/>
        <v>1898203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1898203</v>
      </c>
      <c r="X13" s="275">
        <f t="shared" si="4"/>
        <v>6000000</v>
      </c>
      <c r="Y13" s="342">
        <f t="shared" si="4"/>
        <v>-4101797</v>
      </c>
      <c r="Z13" s="335">
        <f>+IF(X13&lt;&gt;0,+(Y13/X13)*100,0)</f>
        <v>-68.36328333333334</v>
      </c>
      <c r="AA13" s="273">
        <f t="shared" si="4"/>
        <v>24000000</v>
      </c>
    </row>
    <row r="14" spans="1:27" ht="13.5">
      <c r="A14" s="291" t="s">
        <v>232</v>
      </c>
      <c r="B14" s="136"/>
      <c r="C14" s="60">
        <v>92543279</v>
      </c>
      <c r="D14" s="340"/>
      <c r="E14" s="60">
        <v>24000000</v>
      </c>
      <c r="F14" s="59">
        <v>24000000</v>
      </c>
      <c r="G14" s="59"/>
      <c r="H14" s="60">
        <v>111018</v>
      </c>
      <c r="I14" s="60">
        <v>1787185</v>
      </c>
      <c r="J14" s="59">
        <v>1898203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1898203</v>
      </c>
      <c r="X14" s="60">
        <v>6000000</v>
      </c>
      <c r="Y14" s="59">
        <v>-4101797</v>
      </c>
      <c r="Z14" s="61">
        <v>-68.36</v>
      </c>
      <c r="AA14" s="62">
        <v>24000000</v>
      </c>
    </row>
    <row r="15" spans="1:27" ht="13.5">
      <c r="A15" s="361" t="s">
        <v>208</v>
      </c>
      <c r="B15" s="136"/>
      <c r="C15" s="60">
        <f aca="true" t="shared" si="5" ref="C15:Y15">SUM(C16:C20)</f>
        <v>8871471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8871471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4809000</v>
      </c>
      <c r="F22" s="345">
        <f t="shared" si="6"/>
        <v>4809000</v>
      </c>
      <c r="G22" s="345">
        <f t="shared" si="6"/>
        <v>0</v>
      </c>
      <c r="H22" s="343">
        <f t="shared" si="6"/>
        <v>0</v>
      </c>
      <c r="I22" s="343">
        <f t="shared" si="6"/>
        <v>379437</v>
      </c>
      <c r="J22" s="345">
        <f t="shared" si="6"/>
        <v>379437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379437</v>
      </c>
      <c r="X22" s="343">
        <f t="shared" si="6"/>
        <v>1202250</v>
      </c>
      <c r="Y22" s="345">
        <f t="shared" si="6"/>
        <v>-822813</v>
      </c>
      <c r="Z22" s="336">
        <f>+IF(X22&lt;&gt;0,+(Y22/X22)*100,0)</f>
        <v>-68.4394260761073</v>
      </c>
      <c r="AA22" s="350">
        <f>SUM(AA23:AA32)</f>
        <v>4809000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4809000</v>
      </c>
      <c r="F24" s="59">
        <v>4809000</v>
      </c>
      <c r="G24" s="59"/>
      <c r="H24" s="60"/>
      <c r="I24" s="60">
        <v>379437</v>
      </c>
      <c r="J24" s="59">
        <v>379437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379437</v>
      </c>
      <c r="X24" s="60">
        <v>1202250</v>
      </c>
      <c r="Y24" s="59">
        <v>-822813</v>
      </c>
      <c r="Z24" s="61">
        <v>-68.44</v>
      </c>
      <c r="AA24" s="62">
        <v>4809000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14762</v>
      </c>
      <c r="H40" s="343">
        <f t="shared" si="9"/>
        <v>9248</v>
      </c>
      <c r="I40" s="343">
        <f t="shared" si="9"/>
        <v>11429</v>
      </c>
      <c r="J40" s="345">
        <f t="shared" si="9"/>
        <v>35439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35439</v>
      </c>
      <c r="X40" s="343">
        <f t="shared" si="9"/>
        <v>0</v>
      </c>
      <c r="Y40" s="345">
        <f t="shared" si="9"/>
        <v>35439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14762</v>
      </c>
      <c r="H44" s="54">
        <v>9248</v>
      </c>
      <c r="I44" s="54">
        <v>11429</v>
      </c>
      <c r="J44" s="53">
        <v>35439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35439</v>
      </c>
      <c r="X44" s="54"/>
      <c r="Y44" s="53">
        <v>35439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183014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>
        <v>183014</v>
      </c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240901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240901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120081891</v>
      </c>
      <c r="D60" s="346">
        <f t="shared" si="14"/>
        <v>0</v>
      </c>
      <c r="E60" s="219">
        <f t="shared" si="14"/>
        <v>31309000</v>
      </c>
      <c r="F60" s="264">
        <f t="shared" si="14"/>
        <v>31309000</v>
      </c>
      <c r="G60" s="264">
        <f t="shared" si="14"/>
        <v>14762</v>
      </c>
      <c r="H60" s="219">
        <f t="shared" si="14"/>
        <v>120266</v>
      </c>
      <c r="I60" s="219">
        <f t="shared" si="14"/>
        <v>2178051</v>
      </c>
      <c r="J60" s="264">
        <f t="shared" si="14"/>
        <v>2313079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2313079</v>
      </c>
      <c r="X60" s="219">
        <f t="shared" si="14"/>
        <v>7827250</v>
      </c>
      <c r="Y60" s="264">
        <f t="shared" si="14"/>
        <v>-5514171</v>
      </c>
      <c r="Z60" s="337">
        <f>+IF(X60&lt;&gt;0,+(Y60/X60)*100,0)</f>
        <v>-70.44838225430388</v>
      </c>
      <c r="AA60" s="232">
        <f>+AA57+AA54+AA51+AA40+AA37+AA34+AA22+AA5</f>
        <v>31309000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2013-11-04T12:38:23Z</dcterms:created>
  <dcterms:modified xsi:type="dcterms:W3CDTF">2013-11-04T12:38:27Z</dcterms:modified>
  <cp:category/>
  <cp:version/>
  <cp:contentType/>
  <cp:contentStatus/>
</cp:coreProperties>
</file>