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<sst xmlns="http://schemas.openxmlformats.org/spreadsheetml/2006/main" count="855" uniqueCount="302">
  <si>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Matjhabeng(FS184)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</si>
  <si>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</si>
  <si>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</si>
  <si>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</si>
  <si>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</si>
  <si>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</si>
  <si>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</si>
  <si>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</si>
  <si>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</si>
  <si>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</si>
  <si>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</si>
  <si>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</si>
  <si>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</si>
  <si>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</si>
  <si>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</si>
  <si>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</si>
  <si>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</si>
  <si>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</si>
  <si>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</si>
  <si>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</si>
  <si>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</si>
  <si>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</si>
  <si>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</si>
  <si>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</si>
  <si>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</si>
  <si>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</si>
  <si>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</si>
  <si>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</si>
  <si>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</si>
  <si>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</si>
  <si>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</si>
  <si>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</si>
  <si>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</si>
  <si>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</si>
  <si>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</si>
  <si>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</si>
  <si>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</si>
  <si>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</si>
  <si>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</si>
  <si>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</si>
  <si>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</si>
  <si>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</si>
  <si>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</si>
  <si>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</si>
  <si>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</si>
  <si>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</si>
  <si>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</si>
  <si>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</si>
  <si>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</si>
  <si>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</si>
  <si>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</si>
  <si>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</si>
  <si>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</si>
  <si>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</si>
  <si>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</si>
  <si>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</si>
  <si>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</si>
  <si>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</si>
  <si>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</si>
  <si>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</si>
  <si>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</si>
  <si>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</si>
  <si>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</si>
  <si>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</si>
  <si>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</si>
  <si>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</si>
  <si>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</si>
  <si>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</si>
  <si>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</si>
  <si>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</si>
  <si>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Matjhabeng(FS184)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</si>
  <si>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</si>
  <si>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</si>
  <si>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</si>
  <si>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</si>
  <si>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</si>
  <si>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</si>
  <si>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</si>
  <si>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</si>
  <si>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</si>
  <si>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</si>
  <si>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</si>
  <si>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</si>
  <si>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</si>
  <si>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</si>
  <si>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</si>
  <si>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</si>
  <si>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</si>
  <si>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</si>
  <si>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</si>
  <si>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</si>
  <si>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</si>
  <si>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</si>
  <si>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</si>
  <si>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</si>
  <si>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</si>
  <si>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</si>
  <si>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</si>
  <si>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</si>
  <si>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</si>
  <si>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Matjhabeng(FS184)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</si>
  <si>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</si>
  <si>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</si>
  <si>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</si>
  <si>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</si>
  <si>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</si>
  <si>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</si>
  <si>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</si>
  <si>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</si>
  <si>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</si>
  <si>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</si>
  <si>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</si>
  <si>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</si>
  <si>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</si>
  <si>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</si>
  <si>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</si>
  <si>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</si>
  <si>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</si>
  <si>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</si>
  <si>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</si>
  <si>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</si>
  <si>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</si>
  <si>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</si>
  <si>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</si>
  <si>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</si>
  <si>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</si>
  <si>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</si>
  <si>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</si>
  <si>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</si>
  <si>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Matjhabeng(FS184)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</si>
  <si>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</si>
  <si>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</si>
  <si>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</si>
  <si>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</si>
  <si>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</si>
  <si>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</si>
  <si>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</si>
  <si>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</si>
  <si>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</si>
  <si>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</si>
  <si>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Matjhabeng(FS184)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</si>
  <si>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</si>
  <si>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</si>
  <si>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</si>
  <si>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</si>
  <si>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</si>
  <si>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</si>
  <si>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</si>
  <si>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</si>
  <si>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</si>
  <si>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</si>
  <si>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</si>
  <si>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</si>
  <si>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</si>
  <si>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</si>
  <si>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</si>
  <si>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</si>
  <si>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</si>
  <si>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</si>
  <si>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</si>
  <si>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</si>
  <si>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</si>
  <si>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</si>
  <si>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</si>
  <si>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</si>
  <si>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</si>
  <si>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</si>
  <si>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</si>
  <si>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</si>
  <si>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</si>
  <si>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</si>
  <si>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</si>
  <si>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</si>
  <si>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</si>
  <si>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Matjhabeng(FS184)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</si>
  <si>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</si>
  <si>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</si>
  <si>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</si>
  <si>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</si>
  <si>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</si>
  <si>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</si>
  <si>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</si>
  <si>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</si>
  <si>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</si>
  <si>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</si>
  <si>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</si>
  <si>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</si>
  <si>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</si>
  <si>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</si>
  <si>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</si>
  <si>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</si>
  <si>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</si>
  <si>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</si>
  <si>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</si>
  <si>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</si>
  <si>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</si>
  <si>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</si>
  <si>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</si>
  <si>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</si>
  <si>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</si>
  <si>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</si>
  <si>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Matjhabeng(FS184)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</si>
  <si>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</si>
  <si>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</si>
  <si>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</si>
  <si>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</si>
  <si>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</si>
  <si>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</si>
  <si>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</si>
  <si>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</si>
  <si>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</si>
  <si>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</si>
  <si>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</si>
  <si>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</si>
  <si>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</si>
  <si>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</si>
  <si>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</si>
  <si>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</si>
  <si>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</si>
  <si>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</si>
  <si>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</si>
  <si>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</si>
  <si>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</si>
  <si>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</si>
  <si>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</si>
  <si>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</si>
  <si>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Matjhabeng(FS184)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</si>
  <si>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</si>
  <si>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</si>
  <si>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</si>
  <si>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</si>
  <si>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</si>
  <si>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</si>
  <si>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</si>
  <si>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</si>
  <si>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</si>
  <si>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</si>
  <si>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</si>
  <si>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</si>
  <si>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</si>
  <si>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</si>
  <si>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</si>
  <si>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</si>
  <si>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</si>
  <si>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</si>
  <si>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</si>
  <si>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</si>
  <si>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</si>
  <si>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</si>
  <si>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</si>
  <si>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</si>
  <si>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</si>
  <si>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</si>
  <si>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</si>
  <si>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</si>
  <si>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</si>
  <si>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</si>
  <si>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</si>
  <si>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</si>
  <si>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</si>
  <si>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</si>
  <si>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</si>
  <si>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Matjhabeng(FS184)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</si>
  <si>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</si>
  <si>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</si>
  <si>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Matjhabeng(FS184)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</si>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</sst>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176827344</v>
      </c>
      <c r="C5" s="19">
        <v>0</v>
      </c>
      <c r="D5" s="59">
        <v>162236334</v>
      </c>
      <c r="E5" s="60">
        <v>162236334</v>
      </c>
      <c r="F5" s="60">
        <v>29491784</v>
      </c>
      <c r="G5" s="60">
        <v>16580419</v>
      </c>
      <c r="H5" s="60">
        <v>16591251</v>
      </c>
      <c r="I5" s="60">
        <v>62663454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62663454</v>
      </c>
      <c r="W5" s="60">
        <v>40559084</v>
      </c>
      <c r="X5" s="60">
        <v>22104370</v>
      </c>
      <c r="Y5" s="61">
        <v>54.5</v>
      </c>
      <c r="Z5" s="62">
        <v>162236334</v>
      </c>
    </row>
    <row r="6" spans="1:26" ht="13.5">
      <c r="A6" s="58" t="s">
        <v>32</v>
      </c>
      <c r="B6" s="19">
        <v>782911047</v>
      </c>
      <c r="C6" s="19">
        <v>0</v>
      </c>
      <c r="D6" s="59">
        <v>978517541</v>
      </c>
      <c r="E6" s="60">
        <v>978517541</v>
      </c>
      <c r="F6" s="60">
        <v>74107409</v>
      </c>
      <c r="G6" s="60">
        <v>77548911</v>
      </c>
      <c r="H6" s="60">
        <v>78044088</v>
      </c>
      <c r="I6" s="60">
        <v>229700408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229700408</v>
      </c>
      <c r="W6" s="60">
        <v>244629385</v>
      </c>
      <c r="X6" s="60">
        <v>-14928977</v>
      </c>
      <c r="Y6" s="61">
        <v>-6.1</v>
      </c>
      <c r="Z6" s="62">
        <v>978517541</v>
      </c>
    </row>
    <row r="7" spans="1:26" ht="13.5">
      <c r="A7" s="58" t="s">
        <v>33</v>
      </c>
      <c r="B7" s="19">
        <v>7589678</v>
      </c>
      <c r="C7" s="19">
        <v>0</v>
      </c>
      <c r="D7" s="59">
        <v>0</v>
      </c>
      <c r="E7" s="60">
        <v>0</v>
      </c>
      <c r="F7" s="60">
        <v>0</v>
      </c>
      <c r="G7" s="60">
        <v>9937</v>
      </c>
      <c r="H7" s="60">
        <v>111197</v>
      </c>
      <c r="I7" s="60">
        <v>121134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121134</v>
      </c>
      <c r="W7" s="60">
        <v>0</v>
      </c>
      <c r="X7" s="60">
        <v>121134</v>
      </c>
      <c r="Y7" s="61">
        <v>0</v>
      </c>
      <c r="Z7" s="62">
        <v>0</v>
      </c>
    </row>
    <row r="8" spans="1:26" ht="13.5">
      <c r="A8" s="58" t="s">
        <v>34</v>
      </c>
      <c r="B8" s="19">
        <v>440388914</v>
      </c>
      <c r="C8" s="19">
        <v>0</v>
      </c>
      <c r="D8" s="59">
        <v>427360000</v>
      </c>
      <c r="E8" s="60">
        <v>427360000</v>
      </c>
      <c r="F8" s="60">
        <v>169936000</v>
      </c>
      <c r="G8" s="60">
        <v>890000</v>
      </c>
      <c r="H8" s="60">
        <v>0</v>
      </c>
      <c r="I8" s="60">
        <v>170826000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170826000</v>
      </c>
      <c r="W8" s="60">
        <v>106840000</v>
      </c>
      <c r="X8" s="60">
        <v>63986000</v>
      </c>
      <c r="Y8" s="61">
        <v>59.89</v>
      </c>
      <c r="Z8" s="62">
        <v>427360000</v>
      </c>
    </row>
    <row r="9" spans="1:26" ht="13.5">
      <c r="A9" s="58" t="s">
        <v>35</v>
      </c>
      <c r="B9" s="19">
        <v>140756810</v>
      </c>
      <c r="C9" s="19">
        <v>0</v>
      </c>
      <c r="D9" s="59">
        <v>119592492</v>
      </c>
      <c r="E9" s="60">
        <v>119592492</v>
      </c>
      <c r="F9" s="60">
        <v>24645894</v>
      </c>
      <c r="G9" s="60">
        <v>23909538</v>
      </c>
      <c r="H9" s="60">
        <v>23615669</v>
      </c>
      <c r="I9" s="60">
        <v>72171101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72171101</v>
      </c>
      <c r="W9" s="60">
        <v>29898123</v>
      </c>
      <c r="X9" s="60">
        <v>42272978</v>
      </c>
      <c r="Y9" s="61">
        <v>141.39</v>
      </c>
      <c r="Z9" s="62">
        <v>119592492</v>
      </c>
    </row>
    <row r="10" spans="1:26" ht="25.5">
      <c r="A10" s="63" t="s">
        <v>277</v>
      </c>
      <c r="B10" s="64">
        <f>SUM(B5:B9)</f>
        <v>1548473793</v>
      </c>
      <c r="C10" s="64">
        <f>SUM(C5:C9)</f>
        <v>0</v>
      </c>
      <c r="D10" s="65">
        <f aca="true" t="shared" si="0" ref="D10:Z10">SUM(D5:D9)</f>
        <v>1687706367</v>
      </c>
      <c r="E10" s="66">
        <f t="shared" si="0"/>
        <v>1687706367</v>
      </c>
      <c r="F10" s="66">
        <f t="shared" si="0"/>
        <v>298181087</v>
      </c>
      <c r="G10" s="66">
        <f t="shared" si="0"/>
        <v>118938805</v>
      </c>
      <c r="H10" s="66">
        <f t="shared" si="0"/>
        <v>118362205</v>
      </c>
      <c r="I10" s="66">
        <f t="shared" si="0"/>
        <v>535482097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535482097</v>
      </c>
      <c r="W10" s="66">
        <f t="shared" si="0"/>
        <v>421926592</v>
      </c>
      <c r="X10" s="66">
        <f t="shared" si="0"/>
        <v>113555505</v>
      </c>
      <c r="Y10" s="67">
        <f>+IF(W10&lt;&gt;0,(X10/W10)*100,0)</f>
        <v>26.91356912626166</v>
      </c>
      <c r="Z10" s="68">
        <f t="shared" si="0"/>
        <v>1687706367</v>
      </c>
    </row>
    <row r="11" spans="1:26" ht="13.5">
      <c r="A11" s="58" t="s">
        <v>37</v>
      </c>
      <c r="B11" s="19">
        <v>493006353</v>
      </c>
      <c r="C11" s="19">
        <v>0</v>
      </c>
      <c r="D11" s="59">
        <v>501811661</v>
      </c>
      <c r="E11" s="60">
        <v>501811661</v>
      </c>
      <c r="F11" s="60">
        <v>37631452</v>
      </c>
      <c r="G11" s="60">
        <v>38542348</v>
      </c>
      <c r="H11" s="60">
        <v>38495169</v>
      </c>
      <c r="I11" s="60">
        <v>114668969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114668969</v>
      </c>
      <c r="W11" s="60">
        <v>125452915</v>
      </c>
      <c r="X11" s="60">
        <v>-10783946</v>
      </c>
      <c r="Y11" s="61">
        <v>-8.6</v>
      </c>
      <c r="Z11" s="62">
        <v>501811661</v>
      </c>
    </row>
    <row r="12" spans="1:26" ht="13.5">
      <c r="A12" s="58" t="s">
        <v>38</v>
      </c>
      <c r="B12" s="19">
        <v>22702751</v>
      </c>
      <c r="C12" s="19">
        <v>0</v>
      </c>
      <c r="D12" s="59">
        <v>22747574</v>
      </c>
      <c r="E12" s="60">
        <v>22747574</v>
      </c>
      <c r="F12" s="60">
        <v>1986137</v>
      </c>
      <c r="G12" s="60">
        <v>2046791</v>
      </c>
      <c r="H12" s="60">
        <v>2029083</v>
      </c>
      <c r="I12" s="60">
        <v>6062011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6062011</v>
      </c>
      <c r="W12" s="60">
        <v>5686894</v>
      </c>
      <c r="X12" s="60">
        <v>375117</v>
      </c>
      <c r="Y12" s="61">
        <v>6.6</v>
      </c>
      <c r="Z12" s="62">
        <v>22747574</v>
      </c>
    </row>
    <row r="13" spans="1:26" ht="13.5">
      <c r="A13" s="58" t="s">
        <v>278</v>
      </c>
      <c r="B13" s="19">
        <v>260463571</v>
      </c>
      <c r="C13" s="19">
        <v>0</v>
      </c>
      <c r="D13" s="59">
        <v>23000000</v>
      </c>
      <c r="E13" s="60">
        <v>23000000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5750000</v>
      </c>
      <c r="X13" s="60">
        <v>-5750000</v>
      </c>
      <c r="Y13" s="61">
        <v>-100</v>
      </c>
      <c r="Z13" s="62">
        <v>23000000</v>
      </c>
    </row>
    <row r="14" spans="1:26" ht="13.5">
      <c r="A14" s="58" t="s">
        <v>40</v>
      </c>
      <c r="B14" s="19">
        <v>89434935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635560132</v>
      </c>
      <c r="C15" s="19">
        <v>0</v>
      </c>
      <c r="D15" s="59">
        <v>512775086</v>
      </c>
      <c r="E15" s="60">
        <v>512775086</v>
      </c>
      <c r="F15" s="60">
        <v>106620134</v>
      </c>
      <c r="G15" s="60">
        <v>2720249</v>
      </c>
      <c r="H15" s="60">
        <v>11976934</v>
      </c>
      <c r="I15" s="60">
        <v>121317317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121317317</v>
      </c>
      <c r="W15" s="60">
        <v>128193772</v>
      </c>
      <c r="X15" s="60">
        <v>-6876455</v>
      </c>
      <c r="Y15" s="61">
        <v>-5.36</v>
      </c>
      <c r="Z15" s="62">
        <v>512775086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610903215</v>
      </c>
      <c r="C17" s="19">
        <v>0</v>
      </c>
      <c r="D17" s="59">
        <v>449046380</v>
      </c>
      <c r="E17" s="60">
        <v>449046380</v>
      </c>
      <c r="F17" s="60">
        <v>97807949</v>
      </c>
      <c r="G17" s="60">
        <v>10928311</v>
      </c>
      <c r="H17" s="60">
        <v>17394615</v>
      </c>
      <c r="I17" s="60">
        <v>126130875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126130875</v>
      </c>
      <c r="W17" s="60">
        <v>112261595</v>
      </c>
      <c r="X17" s="60">
        <v>13869280</v>
      </c>
      <c r="Y17" s="61">
        <v>12.35</v>
      </c>
      <c r="Z17" s="62">
        <v>449046380</v>
      </c>
    </row>
    <row r="18" spans="1:26" ht="13.5">
      <c r="A18" s="70" t="s">
        <v>44</v>
      </c>
      <c r="B18" s="71">
        <f>SUM(B11:B17)</f>
        <v>2112070957</v>
      </c>
      <c r="C18" s="71">
        <f>SUM(C11:C17)</f>
        <v>0</v>
      </c>
      <c r="D18" s="72">
        <f aca="true" t="shared" si="1" ref="D18:Z18">SUM(D11:D17)</f>
        <v>1509380701</v>
      </c>
      <c r="E18" s="73">
        <f t="shared" si="1"/>
        <v>1509380701</v>
      </c>
      <c r="F18" s="73">
        <f t="shared" si="1"/>
        <v>244045672</v>
      </c>
      <c r="G18" s="73">
        <f t="shared" si="1"/>
        <v>54237699</v>
      </c>
      <c r="H18" s="73">
        <f t="shared" si="1"/>
        <v>69895801</v>
      </c>
      <c r="I18" s="73">
        <f t="shared" si="1"/>
        <v>368179172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368179172</v>
      </c>
      <c r="W18" s="73">
        <f t="shared" si="1"/>
        <v>377345176</v>
      </c>
      <c r="X18" s="73">
        <f t="shared" si="1"/>
        <v>-9166004</v>
      </c>
      <c r="Y18" s="67">
        <f>+IF(W18&lt;&gt;0,(X18/W18)*100,0)</f>
        <v>-2.429076766573001</v>
      </c>
      <c r="Z18" s="74">
        <f t="shared" si="1"/>
        <v>1509380701</v>
      </c>
    </row>
    <row r="19" spans="1:26" ht="13.5">
      <c r="A19" s="70" t="s">
        <v>45</v>
      </c>
      <c r="B19" s="75">
        <f>+B10-B18</f>
        <v>-563597164</v>
      </c>
      <c r="C19" s="75">
        <f>+C10-C18</f>
        <v>0</v>
      </c>
      <c r="D19" s="76">
        <f aca="true" t="shared" si="2" ref="D19:Z19">+D10-D18</f>
        <v>178325666</v>
      </c>
      <c r="E19" s="77">
        <f t="shared" si="2"/>
        <v>178325666</v>
      </c>
      <c r="F19" s="77">
        <f t="shared" si="2"/>
        <v>54135415</v>
      </c>
      <c r="G19" s="77">
        <f t="shared" si="2"/>
        <v>64701106</v>
      </c>
      <c r="H19" s="77">
        <f t="shared" si="2"/>
        <v>48466404</v>
      </c>
      <c r="I19" s="77">
        <f t="shared" si="2"/>
        <v>167302925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167302925</v>
      </c>
      <c r="W19" s="77">
        <f>IF(E10=E18,0,W10-W18)</f>
        <v>44581416</v>
      </c>
      <c r="X19" s="77">
        <f t="shared" si="2"/>
        <v>122721509</v>
      </c>
      <c r="Y19" s="78">
        <f>+IF(W19&lt;&gt;0,(X19/W19)*100,0)</f>
        <v>275.2750361271612</v>
      </c>
      <c r="Z19" s="79">
        <f t="shared" si="2"/>
        <v>178325666</v>
      </c>
    </row>
    <row r="20" spans="1:26" ht="13.5">
      <c r="A20" s="58" t="s">
        <v>46</v>
      </c>
      <c r="B20" s="19">
        <v>165318718</v>
      </c>
      <c r="C20" s="19">
        <v>0</v>
      </c>
      <c r="D20" s="59">
        <v>192482000</v>
      </c>
      <c r="E20" s="60">
        <v>192482000</v>
      </c>
      <c r="F20" s="60">
        <v>71945000</v>
      </c>
      <c r="G20" s="60">
        <v>0</v>
      </c>
      <c r="H20" s="60">
        <v>400000</v>
      </c>
      <c r="I20" s="60">
        <v>72345000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72345000</v>
      </c>
      <c r="W20" s="60">
        <v>48120500</v>
      </c>
      <c r="X20" s="60">
        <v>24224500</v>
      </c>
      <c r="Y20" s="61">
        <v>50.34</v>
      </c>
      <c r="Z20" s="62">
        <v>192482000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-398278446</v>
      </c>
      <c r="C22" s="86">
        <f>SUM(C19:C21)</f>
        <v>0</v>
      </c>
      <c r="D22" s="87">
        <f aca="true" t="shared" si="3" ref="D22:Z22">SUM(D19:D21)</f>
        <v>370807666</v>
      </c>
      <c r="E22" s="88">
        <f t="shared" si="3"/>
        <v>370807666</v>
      </c>
      <c r="F22" s="88">
        <f t="shared" si="3"/>
        <v>126080415</v>
      </c>
      <c r="G22" s="88">
        <f t="shared" si="3"/>
        <v>64701106</v>
      </c>
      <c r="H22" s="88">
        <f t="shared" si="3"/>
        <v>48866404</v>
      </c>
      <c r="I22" s="88">
        <f t="shared" si="3"/>
        <v>239647925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239647925</v>
      </c>
      <c r="W22" s="88">
        <f t="shared" si="3"/>
        <v>92701916</v>
      </c>
      <c r="X22" s="88">
        <f t="shared" si="3"/>
        <v>146946009</v>
      </c>
      <c r="Y22" s="89">
        <f>+IF(W22&lt;&gt;0,(X22/W22)*100,0)</f>
        <v>158.51453275248377</v>
      </c>
      <c r="Z22" s="90">
        <f t="shared" si="3"/>
        <v>370807666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-398278446</v>
      </c>
      <c r="C24" s="75">
        <f>SUM(C22:C23)</f>
        <v>0</v>
      </c>
      <c r="D24" s="76">
        <f aca="true" t="shared" si="4" ref="D24:Z24">SUM(D22:D23)</f>
        <v>370807666</v>
      </c>
      <c r="E24" s="77">
        <f t="shared" si="4"/>
        <v>370807666</v>
      </c>
      <c r="F24" s="77">
        <f t="shared" si="4"/>
        <v>126080415</v>
      </c>
      <c r="G24" s="77">
        <f t="shared" si="4"/>
        <v>64701106</v>
      </c>
      <c r="H24" s="77">
        <f t="shared" si="4"/>
        <v>48866404</v>
      </c>
      <c r="I24" s="77">
        <f t="shared" si="4"/>
        <v>239647925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239647925</v>
      </c>
      <c r="W24" s="77">
        <f t="shared" si="4"/>
        <v>92701916</v>
      </c>
      <c r="X24" s="77">
        <f t="shared" si="4"/>
        <v>146946009</v>
      </c>
      <c r="Y24" s="78">
        <f>+IF(W24&lt;&gt;0,(X24/W24)*100,0)</f>
        <v>158.51453275248377</v>
      </c>
      <c r="Z24" s="79">
        <f t="shared" si="4"/>
        <v>370807666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165318718</v>
      </c>
      <c r="C27" s="22">
        <v>0</v>
      </c>
      <c r="D27" s="99">
        <v>212482000</v>
      </c>
      <c r="E27" s="100">
        <v>212482000</v>
      </c>
      <c r="F27" s="100">
        <v>26947437</v>
      </c>
      <c r="G27" s="100">
        <v>13800716</v>
      </c>
      <c r="H27" s="100">
        <v>5611287</v>
      </c>
      <c r="I27" s="100">
        <v>46359440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46359440</v>
      </c>
      <c r="W27" s="100">
        <v>53120500</v>
      </c>
      <c r="X27" s="100">
        <v>-6761060</v>
      </c>
      <c r="Y27" s="101">
        <v>-12.73</v>
      </c>
      <c r="Z27" s="102">
        <v>212482000</v>
      </c>
    </row>
    <row r="28" spans="1:26" ht="13.5">
      <c r="A28" s="103" t="s">
        <v>46</v>
      </c>
      <c r="B28" s="19">
        <v>165318718</v>
      </c>
      <c r="C28" s="19">
        <v>0</v>
      </c>
      <c r="D28" s="59">
        <v>192482000</v>
      </c>
      <c r="E28" s="60">
        <v>192482000</v>
      </c>
      <c r="F28" s="60">
        <v>26947437</v>
      </c>
      <c r="G28" s="60">
        <v>13800716</v>
      </c>
      <c r="H28" s="60">
        <v>5611287</v>
      </c>
      <c r="I28" s="60">
        <v>46359440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46359440</v>
      </c>
      <c r="W28" s="60">
        <v>48120500</v>
      </c>
      <c r="X28" s="60">
        <v>-1761060</v>
      </c>
      <c r="Y28" s="61">
        <v>-3.66</v>
      </c>
      <c r="Z28" s="62">
        <v>192482000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20000000</v>
      </c>
      <c r="E31" s="60">
        <v>20000000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5000000</v>
      </c>
      <c r="X31" s="60">
        <v>-5000000</v>
      </c>
      <c r="Y31" s="61">
        <v>-100</v>
      </c>
      <c r="Z31" s="62">
        <v>20000000</v>
      </c>
    </row>
    <row r="32" spans="1:26" ht="13.5">
      <c r="A32" s="70" t="s">
        <v>54</v>
      </c>
      <c r="B32" s="22">
        <f>SUM(B28:B31)</f>
        <v>165318718</v>
      </c>
      <c r="C32" s="22">
        <f>SUM(C28:C31)</f>
        <v>0</v>
      </c>
      <c r="D32" s="99">
        <f aca="true" t="shared" si="5" ref="D32:Z32">SUM(D28:D31)</f>
        <v>212482000</v>
      </c>
      <c r="E32" s="100">
        <f t="shared" si="5"/>
        <v>212482000</v>
      </c>
      <c r="F32" s="100">
        <f t="shared" si="5"/>
        <v>26947437</v>
      </c>
      <c r="G32" s="100">
        <f t="shared" si="5"/>
        <v>13800716</v>
      </c>
      <c r="H32" s="100">
        <f t="shared" si="5"/>
        <v>5611287</v>
      </c>
      <c r="I32" s="100">
        <f t="shared" si="5"/>
        <v>46359440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46359440</v>
      </c>
      <c r="W32" s="100">
        <f t="shared" si="5"/>
        <v>53120500</v>
      </c>
      <c r="X32" s="100">
        <f t="shared" si="5"/>
        <v>-6761060</v>
      </c>
      <c r="Y32" s="101">
        <f>+IF(W32&lt;&gt;0,(X32/W32)*100,0)</f>
        <v>-12.7277792942461</v>
      </c>
      <c r="Z32" s="102">
        <f t="shared" si="5"/>
        <v>212482000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887463505</v>
      </c>
      <c r="C35" s="19">
        <v>0</v>
      </c>
      <c r="D35" s="59">
        <v>1036890000</v>
      </c>
      <c r="E35" s="60">
        <v>1036890000</v>
      </c>
      <c r="F35" s="60">
        <v>140735225</v>
      </c>
      <c r="G35" s="60">
        <v>121268534</v>
      </c>
      <c r="H35" s="60">
        <v>154191260</v>
      </c>
      <c r="I35" s="60">
        <v>154191260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154191260</v>
      </c>
      <c r="W35" s="60">
        <v>259222500</v>
      </c>
      <c r="X35" s="60">
        <v>-105031240</v>
      </c>
      <c r="Y35" s="61">
        <v>-40.52</v>
      </c>
      <c r="Z35" s="62">
        <v>1036890000</v>
      </c>
    </row>
    <row r="36" spans="1:26" ht="13.5">
      <c r="A36" s="58" t="s">
        <v>57</v>
      </c>
      <c r="B36" s="19">
        <v>6006908566</v>
      </c>
      <c r="C36" s="19">
        <v>0</v>
      </c>
      <c r="D36" s="59">
        <v>5591748000</v>
      </c>
      <c r="E36" s="60">
        <v>5591748000</v>
      </c>
      <c r="F36" s="60">
        <v>0</v>
      </c>
      <c r="G36" s="60">
        <v>50000000</v>
      </c>
      <c r="H36" s="60">
        <v>50000000</v>
      </c>
      <c r="I36" s="60">
        <v>50000000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50000000</v>
      </c>
      <c r="W36" s="60">
        <v>1397937000</v>
      </c>
      <c r="X36" s="60">
        <v>-1347937000</v>
      </c>
      <c r="Y36" s="61">
        <v>-96.42</v>
      </c>
      <c r="Z36" s="62">
        <v>5591748000</v>
      </c>
    </row>
    <row r="37" spans="1:26" ht="13.5">
      <c r="A37" s="58" t="s">
        <v>58</v>
      </c>
      <c r="B37" s="19">
        <v>1209869613</v>
      </c>
      <c r="C37" s="19">
        <v>0</v>
      </c>
      <c r="D37" s="59">
        <v>1022574000</v>
      </c>
      <c r="E37" s="60">
        <v>1022574000</v>
      </c>
      <c r="F37" s="60">
        <v>-109202888</v>
      </c>
      <c r="G37" s="60">
        <v>-106943606</v>
      </c>
      <c r="H37" s="60">
        <v>-105084739</v>
      </c>
      <c r="I37" s="60">
        <v>-105084739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-105084739</v>
      </c>
      <c r="W37" s="60">
        <v>255643500</v>
      </c>
      <c r="X37" s="60">
        <v>-360728239</v>
      </c>
      <c r="Y37" s="61">
        <v>-141.11</v>
      </c>
      <c r="Z37" s="62">
        <v>1022574000</v>
      </c>
    </row>
    <row r="38" spans="1:26" ht="13.5">
      <c r="A38" s="58" t="s">
        <v>59</v>
      </c>
      <c r="B38" s="19">
        <v>289035000</v>
      </c>
      <c r="C38" s="19">
        <v>0</v>
      </c>
      <c r="D38" s="59">
        <v>356272000</v>
      </c>
      <c r="E38" s="60">
        <v>356272000</v>
      </c>
      <c r="F38" s="60">
        <v>-16240895</v>
      </c>
      <c r="G38" s="60">
        <v>-23207538</v>
      </c>
      <c r="H38" s="60">
        <v>-28222233</v>
      </c>
      <c r="I38" s="60">
        <v>-28222233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-28222233</v>
      </c>
      <c r="W38" s="60">
        <v>89068000</v>
      </c>
      <c r="X38" s="60">
        <v>-117290233</v>
      </c>
      <c r="Y38" s="61">
        <v>-131.69</v>
      </c>
      <c r="Z38" s="62">
        <v>356272000</v>
      </c>
    </row>
    <row r="39" spans="1:26" ht="13.5">
      <c r="A39" s="58" t="s">
        <v>60</v>
      </c>
      <c r="B39" s="19">
        <v>5395467458</v>
      </c>
      <c r="C39" s="19">
        <v>0</v>
      </c>
      <c r="D39" s="59">
        <v>5249792000</v>
      </c>
      <c r="E39" s="60">
        <v>5249792000</v>
      </c>
      <c r="F39" s="60">
        <v>266179008</v>
      </c>
      <c r="G39" s="60">
        <v>301419678</v>
      </c>
      <c r="H39" s="60">
        <v>337498232</v>
      </c>
      <c r="I39" s="60">
        <v>337498232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337498232</v>
      </c>
      <c r="W39" s="60">
        <v>1312448000</v>
      </c>
      <c r="X39" s="60">
        <v>-974949768</v>
      </c>
      <c r="Y39" s="61">
        <v>-74.28</v>
      </c>
      <c r="Z39" s="62">
        <v>5249792000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-398278446</v>
      </c>
      <c r="C42" s="19">
        <v>0</v>
      </c>
      <c r="D42" s="59">
        <v>212481987</v>
      </c>
      <c r="E42" s="60">
        <v>212481987</v>
      </c>
      <c r="F42" s="60">
        <v>74068320</v>
      </c>
      <c r="G42" s="60">
        <v>21626356</v>
      </c>
      <c r="H42" s="60">
        <v>11244140</v>
      </c>
      <c r="I42" s="60">
        <v>106938816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106938816</v>
      </c>
      <c r="W42" s="60">
        <v>53120496</v>
      </c>
      <c r="X42" s="60">
        <v>53818320</v>
      </c>
      <c r="Y42" s="61">
        <v>101.31</v>
      </c>
      <c r="Z42" s="62">
        <v>212481987</v>
      </c>
    </row>
    <row r="43" spans="1:26" ht="13.5">
      <c r="A43" s="58" t="s">
        <v>63</v>
      </c>
      <c r="B43" s="19">
        <v>0</v>
      </c>
      <c r="C43" s="19">
        <v>0</v>
      </c>
      <c r="D43" s="59">
        <v>-15000000</v>
      </c>
      <c r="E43" s="60">
        <v>-15000000</v>
      </c>
      <c r="F43" s="60">
        <v>-26947437</v>
      </c>
      <c r="G43" s="60">
        <v>-13800715</v>
      </c>
      <c r="H43" s="60">
        <v>-5611287</v>
      </c>
      <c r="I43" s="60">
        <v>-46359439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-46359439</v>
      </c>
      <c r="W43" s="60">
        <v>-3750000</v>
      </c>
      <c r="X43" s="60">
        <v>-42609439</v>
      </c>
      <c r="Y43" s="61">
        <v>1136.25</v>
      </c>
      <c r="Z43" s="62">
        <v>-15000000</v>
      </c>
    </row>
    <row r="44" spans="1:26" ht="13.5">
      <c r="A44" s="58" t="s">
        <v>64</v>
      </c>
      <c r="B44" s="19">
        <v>0</v>
      </c>
      <c r="C44" s="19">
        <v>0</v>
      </c>
      <c r="D44" s="59">
        <v>-4000000</v>
      </c>
      <c r="E44" s="60">
        <v>-4000000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-999999</v>
      </c>
      <c r="X44" s="60">
        <v>999999</v>
      </c>
      <c r="Y44" s="61">
        <v>-100</v>
      </c>
      <c r="Z44" s="62">
        <v>-4000000</v>
      </c>
    </row>
    <row r="45" spans="1:26" ht="13.5">
      <c r="A45" s="70" t="s">
        <v>65</v>
      </c>
      <c r="B45" s="22">
        <v>-398263163</v>
      </c>
      <c r="C45" s="22">
        <v>0</v>
      </c>
      <c r="D45" s="99">
        <v>213481987</v>
      </c>
      <c r="E45" s="100">
        <v>213481987</v>
      </c>
      <c r="F45" s="100">
        <v>145664283</v>
      </c>
      <c r="G45" s="100">
        <v>153489924</v>
      </c>
      <c r="H45" s="100">
        <v>159122777</v>
      </c>
      <c r="I45" s="100">
        <v>159122777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159122777</v>
      </c>
      <c r="W45" s="100">
        <v>68370497</v>
      </c>
      <c r="X45" s="100">
        <v>90752280</v>
      </c>
      <c r="Y45" s="101">
        <v>132.74</v>
      </c>
      <c r="Z45" s="102">
        <v>213481987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103001830</v>
      </c>
      <c r="C49" s="52">
        <v>0</v>
      </c>
      <c r="D49" s="129">
        <v>60844358</v>
      </c>
      <c r="E49" s="54">
        <v>57171752</v>
      </c>
      <c r="F49" s="54">
        <v>0</v>
      </c>
      <c r="G49" s="54">
        <v>0</v>
      </c>
      <c r="H49" s="54">
        <v>0</v>
      </c>
      <c r="I49" s="54">
        <v>41053858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41533937</v>
      </c>
      <c r="W49" s="54">
        <v>42796435</v>
      </c>
      <c r="X49" s="54">
        <v>286486841</v>
      </c>
      <c r="Y49" s="54">
        <v>1330250140</v>
      </c>
      <c r="Z49" s="130">
        <v>1963139151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127640667</v>
      </c>
      <c r="C51" s="52">
        <v>0</v>
      </c>
      <c r="D51" s="129">
        <v>36432326</v>
      </c>
      <c r="E51" s="54">
        <v>132433580</v>
      </c>
      <c r="F51" s="54">
        <v>0</v>
      </c>
      <c r="G51" s="54">
        <v>0</v>
      </c>
      <c r="H51" s="54">
        <v>0</v>
      </c>
      <c r="I51" s="54">
        <v>644263541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940770114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77.93722175130283</v>
      </c>
      <c r="E58" s="7">
        <f t="shared" si="6"/>
        <v>77.93722175130283</v>
      </c>
      <c r="F58" s="7">
        <f t="shared" si="6"/>
        <v>53.83065991872855</v>
      </c>
      <c r="G58" s="7">
        <f t="shared" si="6"/>
        <v>58.31977044825061</v>
      </c>
      <c r="H58" s="7">
        <f t="shared" si="6"/>
        <v>63.78826650576003</v>
      </c>
      <c r="I58" s="7">
        <f t="shared" si="6"/>
        <v>58.51606361140034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58.51606361140034</v>
      </c>
      <c r="W58" s="7">
        <f t="shared" si="6"/>
        <v>77.93722136057515</v>
      </c>
      <c r="X58" s="7">
        <f t="shared" si="6"/>
        <v>0</v>
      </c>
      <c r="Y58" s="7">
        <f t="shared" si="6"/>
        <v>0</v>
      </c>
      <c r="Z58" s="8">
        <f t="shared" si="6"/>
        <v>77.93722175130283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90.0000002465539</v>
      </c>
      <c r="E59" s="10">
        <f t="shared" si="7"/>
        <v>90.0000002465539</v>
      </c>
      <c r="F59" s="10">
        <f t="shared" si="7"/>
        <v>33.05177130010175</v>
      </c>
      <c r="G59" s="10">
        <f t="shared" si="7"/>
        <v>56.74591215095348</v>
      </c>
      <c r="H59" s="10">
        <f t="shared" si="7"/>
        <v>92.80206778861944</v>
      </c>
      <c r="I59" s="10">
        <f t="shared" si="7"/>
        <v>55.141057178239805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55.141057178239805</v>
      </c>
      <c r="W59" s="10">
        <f t="shared" si="7"/>
        <v>89.99999852067666</v>
      </c>
      <c r="X59" s="10">
        <f t="shared" si="7"/>
        <v>0</v>
      </c>
      <c r="Y59" s="10">
        <f t="shared" si="7"/>
        <v>0</v>
      </c>
      <c r="Z59" s="11">
        <f t="shared" si="7"/>
        <v>90.0000002465539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72.0000260066876</v>
      </c>
      <c r="E60" s="13">
        <f t="shared" si="7"/>
        <v>72.0000260066876</v>
      </c>
      <c r="F60" s="13">
        <f t="shared" si="7"/>
        <v>56.45797304828185</v>
      </c>
      <c r="G60" s="13">
        <f t="shared" si="7"/>
        <v>53.70271414900978</v>
      </c>
      <c r="H60" s="13">
        <f t="shared" si="7"/>
        <v>53.291759908835125</v>
      </c>
      <c r="I60" s="13">
        <f t="shared" si="7"/>
        <v>54.45200558807889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54.45200558807889</v>
      </c>
      <c r="W60" s="13">
        <f t="shared" si="7"/>
        <v>72.00002526270505</v>
      </c>
      <c r="X60" s="13">
        <f t="shared" si="7"/>
        <v>0</v>
      </c>
      <c r="Y60" s="13">
        <f t="shared" si="7"/>
        <v>0</v>
      </c>
      <c r="Z60" s="14">
        <f t="shared" si="7"/>
        <v>72.0000260066876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71.9999733506043</v>
      </c>
      <c r="E61" s="13">
        <f t="shared" si="7"/>
        <v>71.9999733506043</v>
      </c>
      <c r="F61" s="13">
        <f t="shared" si="7"/>
        <v>80.62045610944863</v>
      </c>
      <c r="G61" s="13">
        <f t="shared" si="7"/>
        <v>79.93525052618996</v>
      </c>
      <c r="H61" s="13">
        <f t="shared" si="7"/>
        <v>75.80584567693728</v>
      </c>
      <c r="I61" s="13">
        <f t="shared" si="7"/>
        <v>78.68804286580587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78.68804286580587</v>
      </c>
      <c r="W61" s="13">
        <f t="shared" si="7"/>
        <v>71.99997286606983</v>
      </c>
      <c r="X61" s="13">
        <f t="shared" si="7"/>
        <v>0</v>
      </c>
      <c r="Y61" s="13">
        <f t="shared" si="7"/>
        <v>0</v>
      </c>
      <c r="Z61" s="14">
        <f t="shared" si="7"/>
        <v>71.9999733506043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72.00003342050958</v>
      </c>
      <c r="E62" s="13">
        <f t="shared" si="7"/>
        <v>72.00003342050958</v>
      </c>
      <c r="F62" s="13">
        <f t="shared" si="7"/>
        <v>32.453644380502865</v>
      </c>
      <c r="G62" s="13">
        <f t="shared" si="7"/>
        <v>27.875346670963868</v>
      </c>
      <c r="H62" s="13">
        <f t="shared" si="7"/>
        <v>31.133172664953353</v>
      </c>
      <c r="I62" s="13">
        <f t="shared" si="7"/>
        <v>30.424920896374232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30.424920896374232</v>
      </c>
      <c r="W62" s="13">
        <f t="shared" si="7"/>
        <v>72.00003182905674</v>
      </c>
      <c r="X62" s="13">
        <f t="shared" si="7"/>
        <v>0</v>
      </c>
      <c r="Y62" s="13">
        <f t="shared" si="7"/>
        <v>0</v>
      </c>
      <c r="Z62" s="14">
        <f t="shared" si="7"/>
        <v>72.00003342050958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72.0003265283723</v>
      </c>
      <c r="E63" s="13">
        <f t="shared" si="7"/>
        <v>72.0003265283723</v>
      </c>
      <c r="F63" s="13">
        <f t="shared" si="7"/>
        <v>46.14231960937125</v>
      </c>
      <c r="G63" s="13">
        <f t="shared" si="7"/>
        <v>41.37979030497714</v>
      </c>
      <c r="H63" s="13">
        <f t="shared" si="7"/>
        <v>35.02124339941714</v>
      </c>
      <c r="I63" s="13">
        <f t="shared" si="7"/>
        <v>40.83985583964748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40.83985583964748</v>
      </c>
      <c r="W63" s="13">
        <f t="shared" si="7"/>
        <v>72.00032927230819</v>
      </c>
      <c r="X63" s="13">
        <f t="shared" si="7"/>
        <v>0</v>
      </c>
      <c r="Y63" s="13">
        <f t="shared" si="7"/>
        <v>0</v>
      </c>
      <c r="Z63" s="14">
        <f t="shared" si="7"/>
        <v>72.0003265283723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71.99999915485003</v>
      </c>
      <c r="E64" s="13">
        <f t="shared" si="7"/>
        <v>71.99999915485003</v>
      </c>
      <c r="F64" s="13">
        <f t="shared" si="7"/>
        <v>35.28998614669118</v>
      </c>
      <c r="G64" s="13">
        <f t="shared" si="7"/>
        <v>30.693814272987908</v>
      </c>
      <c r="H64" s="13">
        <f t="shared" si="7"/>
        <v>32.015572777668524</v>
      </c>
      <c r="I64" s="13">
        <f t="shared" si="7"/>
        <v>32.6636707741862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32.6636707741862</v>
      </c>
      <c r="W64" s="13">
        <f t="shared" si="7"/>
        <v>71.99999219861544</v>
      </c>
      <c r="X64" s="13">
        <f t="shared" si="7"/>
        <v>0</v>
      </c>
      <c r="Y64" s="13">
        <f t="shared" si="7"/>
        <v>0</v>
      </c>
      <c r="Z64" s="14">
        <f t="shared" si="7"/>
        <v>71.99999915485003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226.2407391361068</v>
      </c>
      <c r="E66" s="16">
        <f t="shared" si="7"/>
        <v>226.2407391361068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226.24075352363485</v>
      </c>
      <c r="X66" s="16">
        <f t="shared" si="7"/>
        <v>0</v>
      </c>
      <c r="Y66" s="16">
        <f t="shared" si="7"/>
        <v>0</v>
      </c>
      <c r="Z66" s="17">
        <f t="shared" si="7"/>
        <v>226.2407391361068</v>
      </c>
    </row>
    <row r="67" spans="1:26" ht="13.5" hidden="1">
      <c r="A67" s="41" t="s">
        <v>285</v>
      </c>
      <c r="B67" s="24">
        <v>1056715457</v>
      </c>
      <c r="C67" s="24"/>
      <c r="D67" s="25">
        <v>1166731878</v>
      </c>
      <c r="E67" s="26">
        <v>1166731878</v>
      </c>
      <c r="F67" s="26">
        <v>112655054</v>
      </c>
      <c r="G67" s="26">
        <v>103345760</v>
      </c>
      <c r="H67" s="26">
        <v>103964222</v>
      </c>
      <c r="I67" s="26">
        <v>319965036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319965036</v>
      </c>
      <c r="W67" s="26">
        <v>291682970</v>
      </c>
      <c r="X67" s="26"/>
      <c r="Y67" s="25"/>
      <c r="Z67" s="27">
        <v>1166731878</v>
      </c>
    </row>
    <row r="68" spans="1:26" ht="13.5" hidden="1">
      <c r="A68" s="37" t="s">
        <v>31</v>
      </c>
      <c r="B68" s="19">
        <v>176827344</v>
      </c>
      <c r="C68" s="19"/>
      <c r="D68" s="20">
        <v>162236334</v>
      </c>
      <c r="E68" s="21">
        <v>162236334</v>
      </c>
      <c r="F68" s="21">
        <v>29491784</v>
      </c>
      <c r="G68" s="21">
        <v>16580419</v>
      </c>
      <c r="H68" s="21">
        <v>16591251</v>
      </c>
      <c r="I68" s="21">
        <v>62663454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62663454</v>
      </c>
      <c r="W68" s="21">
        <v>40559084</v>
      </c>
      <c r="X68" s="21"/>
      <c r="Y68" s="20"/>
      <c r="Z68" s="23">
        <v>162236334</v>
      </c>
    </row>
    <row r="69" spans="1:26" ht="13.5" hidden="1">
      <c r="A69" s="38" t="s">
        <v>32</v>
      </c>
      <c r="B69" s="19">
        <v>782911047</v>
      </c>
      <c r="C69" s="19"/>
      <c r="D69" s="20">
        <v>978517541</v>
      </c>
      <c r="E69" s="21">
        <v>978517541</v>
      </c>
      <c r="F69" s="21">
        <v>74107409</v>
      </c>
      <c r="G69" s="21">
        <v>77548911</v>
      </c>
      <c r="H69" s="21">
        <v>78044088</v>
      </c>
      <c r="I69" s="21">
        <v>229700408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229700408</v>
      </c>
      <c r="W69" s="21">
        <v>244629385</v>
      </c>
      <c r="X69" s="21"/>
      <c r="Y69" s="20"/>
      <c r="Z69" s="23">
        <v>978517541</v>
      </c>
    </row>
    <row r="70" spans="1:26" ht="13.5" hidden="1">
      <c r="A70" s="39" t="s">
        <v>103</v>
      </c>
      <c r="B70" s="19">
        <v>394390015</v>
      </c>
      <c r="C70" s="19"/>
      <c r="D70" s="20">
        <v>619151000</v>
      </c>
      <c r="E70" s="21">
        <v>619151000</v>
      </c>
      <c r="F70" s="21">
        <v>33361554</v>
      </c>
      <c r="G70" s="21">
        <v>35203066</v>
      </c>
      <c r="H70" s="21">
        <v>37601120</v>
      </c>
      <c r="I70" s="21">
        <v>106165740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106165740</v>
      </c>
      <c r="W70" s="21">
        <v>154787750</v>
      </c>
      <c r="X70" s="21"/>
      <c r="Y70" s="20"/>
      <c r="Z70" s="23">
        <v>619151000</v>
      </c>
    </row>
    <row r="71" spans="1:26" ht="13.5" hidden="1">
      <c r="A71" s="39" t="s">
        <v>104</v>
      </c>
      <c r="B71" s="19">
        <v>214470451</v>
      </c>
      <c r="C71" s="19"/>
      <c r="D71" s="20">
        <v>188507000</v>
      </c>
      <c r="E71" s="21">
        <v>188507000</v>
      </c>
      <c r="F71" s="21">
        <v>22618563</v>
      </c>
      <c r="G71" s="21">
        <v>24173859</v>
      </c>
      <c r="H71" s="21">
        <v>22232543</v>
      </c>
      <c r="I71" s="21">
        <v>69024965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69024965</v>
      </c>
      <c r="W71" s="21">
        <v>47126750</v>
      </c>
      <c r="X71" s="21"/>
      <c r="Y71" s="20"/>
      <c r="Z71" s="23">
        <v>188507000</v>
      </c>
    </row>
    <row r="72" spans="1:26" ht="13.5" hidden="1">
      <c r="A72" s="39" t="s">
        <v>105</v>
      </c>
      <c r="B72" s="19">
        <v>106639893</v>
      </c>
      <c r="C72" s="19"/>
      <c r="D72" s="20">
        <v>109332000</v>
      </c>
      <c r="E72" s="21">
        <v>109332000</v>
      </c>
      <c r="F72" s="21">
        <v>11109474</v>
      </c>
      <c r="G72" s="21">
        <v>11135982</v>
      </c>
      <c r="H72" s="21">
        <v>11157348</v>
      </c>
      <c r="I72" s="21">
        <v>33402804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33402804</v>
      </c>
      <c r="W72" s="21">
        <v>27333000</v>
      </c>
      <c r="X72" s="21"/>
      <c r="Y72" s="20"/>
      <c r="Z72" s="23">
        <v>109332000</v>
      </c>
    </row>
    <row r="73" spans="1:26" ht="13.5" hidden="1">
      <c r="A73" s="39" t="s">
        <v>106</v>
      </c>
      <c r="B73" s="19">
        <v>67410688</v>
      </c>
      <c r="C73" s="19"/>
      <c r="D73" s="20">
        <v>61527541</v>
      </c>
      <c r="E73" s="21">
        <v>61527541</v>
      </c>
      <c r="F73" s="21">
        <v>7017818</v>
      </c>
      <c r="G73" s="21">
        <v>7036004</v>
      </c>
      <c r="H73" s="21">
        <v>7053077</v>
      </c>
      <c r="I73" s="21">
        <v>21106899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21106899</v>
      </c>
      <c r="W73" s="21">
        <v>15381885</v>
      </c>
      <c r="X73" s="21"/>
      <c r="Y73" s="20"/>
      <c r="Z73" s="23">
        <v>61527541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96977066</v>
      </c>
      <c r="C75" s="28"/>
      <c r="D75" s="29">
        <v>25978003</v>
      </c>
      <c r="E75" s="30">
        <v>25978003</v>
      </c>
      <c r="F75" s="30">
        <v>9055861</v>
      </c>
      <c r="G75" s="30">
        <v>9216430</v>
      </c>
      <c r="H75" s="30">
        <v>9328883</v>
      </c>
      <c r="I75" s="30">
        <v>27601174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27601174</v>
      </c>
      <c r="W75" s="30">
        <v>6494501</v>
      </c>
      <c r="X75" s="30"/>
      <c r="Y75" s="29"/>
      <c r="Z75" s="31">
        <v>25978003</v>
      </c>
    </row>
    <row r="76" spans="1:26" ht="13.5" hidden="1">
      <c r="A76" s="42" t="s">
        <v>286</v>
      </c>
      <c r="B76" s="32">
        <v>1056715457</v>
      </c>
      <c r="C76" s="32"/>
      <c r="D76" s="33">
        <v>909318411</v>
      </c>
      <c r="E76" s="34">
        <v>909318411</v>
      </c>
      <c r="F76" s="34">
        <v>60642959</v>
      </c>
      <c r="G76" s="34">
        <v>60271010</v>
      </c>
      <c r="H76" s="34">
        <v>66316975</v>
      </c>
      <c r="I76" s="34">
        <v>187230944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187230944</v>
      </c>
      <c r="W76" s="34">
        <v>227329602</v>
      </c>
      <c r="X76" s="34"/>
      <c r="Y76" s="33"/>
      <c r="Z76" s="35">
        <v>909318411</v>
      </c>
    </row>
    <row r="77" spans="1:26" ht="13.5" hidden="1">
      <c r="A77" s="37" t="s">
        <v>31</v>
      </c>
      <c r="B77" s="19">
        <v>176827344</v>
      </c>
      <c r="C77" s="19"/>
      <c r="D77" s="20">
        <v>146012701</v>
      </c>
      <c r="E77" s="21">
        <v>146012701</v>
      </c>
      <c r="F77" s="21">
        <v>9747557</v>
      </c>
      <c r="G77" s="21">
        <v>9408710</v>
      </c>
      <c r="H77" s="21">
        <v>15397024</v>
      </c>
      <c r="I77" s="21">
        <v>34553291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34553291</v>
      </c>
      <c r="W77" s="21">
        <v>36503175</v>
      </c>
      <c r="X77" s="21"/>
      <c r="Y77" s="20"/>
      <c r="Z77" s="23">
        <v>146012701</v>
      </c>
    </row>
    <row r="78" spans="1:26" ht="13.5" hidden="1">
      <c r="A78" s="38" t="s">
        <v>32</v>
      </c>
      <c r="B78" s="19">
        <v>782911047</v>
      </c>
      <c r="C78" s="19"/>
      <c r="D78" s="20">
        <v>704532884</v>
      </c>
      <c r="E78" s="21">
        <v>704532884</v>
      </c>
      <c r="F78" s="21">
        <v>41839541</v>
      </c>
      <c r="G78" s="21">
        <v>41645870</v>
      </c>
      <c r="H78" s="21">
        <v>41591068</v>
      </c>
      <c r="I78" s="21">
        <v>125076479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125076479</v>
      </c>
      <c r="W78" s="21">
        <v>176133219</v>
      </c>
      <c r="X78" s="21"/>
      <c r="Y78" s="20"/>
      <c r="Z78" s="23">
        <v>704532884</v>
      </c>
    </row>
    <row r="79" spans="1:26" ht="13.5" hidden="1">
      <c r="A79" s="39" t="s">
        <v>103</v>
      </c>
      <c r="B79" s="19">
        <v>394390015</v>
      </c>
      <c r="C79" s="19"/>
      <c r="D79" s="20">
        <v>445788555</v>
      </c>
      <c r="E79" s="21">
        <v>445788555</v>
      </c>
      <c r="F79" s="21">
        <v>26896237</v>
      </c>
      <c r="G79" s="21">
        <v>28139659</v>
      </c>
      <c r="H79" s="21">
        <v>28503847</v>
      </c>
      <c r="I79" s="21">
        <v>83539743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83539743</v>
      </c>
      <c r="W79" s="21">
        <v>111447138</v>
      </c>
      <c r="X79" s="21"/>
      <c r="Y79" s="20"/>
      <c r="Z79" s="23">
        <v>445788555</v>
      </c>
    </row>
    <row r="80" spans="1:26" ht="13.5" hidden="1">
      <c r="A80" s="39" t="s">
        <v>104</v>
      </c>
      <c r="B80" s="19">
        <v>214470451</v>
      </c>
      <c r="C80" s="19"/>
      <c r="D80" s="20">
        <v>135725103</v>
      </c>
      <c r="E80" s="21">
        <v>135725103</v>
      </c>
      <c r="F80" s="21">
        <v>7340548</v>
      </c>
      <c r="G80" s="21">
        <v>6738547</v>
      </c>
      <c r="H80" s="21">
        <v>6921696</v>
      </c>
      <c r="I80" s="21">
        <v>21000791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21000791</v>
      </c>
      <c r="W80" s="21">
        <v>33931275</v>
      </c>
      <c r="X80" s="21"/>
      <c r="Y80" s="20"/>
      <c r="Z80" s="23">
        <v>135725103</v>
      </c>
    </row>
    <row r="81" spans="1:26" ht="13.5" hidden="1">
      <c r="A81" s="39" t="s">
        <v>105</v>
      </c>
      <c r="B81" s="19">
        <v>106639893</v>
      </c>
      <c r="C81" s="19"/>
      <c r="D81" s="20">
        <v>78719397</v>
      </c>
      <c r="E81" s="21">
        <v>78719397</v>
      </c>
      <c r="F81" s="21">
        <v>5126169</v>
      </c>
      <c r="G81" s="21">
        <v>4608046</v>
      </c>
      <c r="H81" s="21">
        <v>3907442</v>
      </c>
      <c r="I81" s="21">
        <v>13641657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13641657</v>
      </c>
      <c r="W81" s="21">
        <v>19679850</v>
      </c>
      <c r="X81" s="21"/>
      <c r="Y81" s="20"/>
      <c r="Z81" s="23">
        <v>78719397</v>
      </c>
    </row>
    <row r="82" spans="1:26" ht="13.5" hidden="1">
      <c r="A82" s="39" t="s">
        <v>106</v>
      </c>
      <c r="B82" s="19">
        <v>67410688</v>
      </c>
      <c r="C82" s="19"/>
      <c r="D82" s="20">
        <v>44299829</v>
      </c>
      <c r="E82" s="21">
        <v>44299829</v>
      </c>
      <c r="F82" s="21">
        <v>2476587</v>
      </c>
      <c r="G82" s="21">
        <v>2159618</v>
      </c>
      <c r="H82" s="21">
        <v>2258083</v>
      </c>
      <c r="I82" s="21">
        <v>6894288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6894288</v>
      </c>
      <c r="W82" s="21">
        <v>11074956</v>
      </c>
      <c r="X82" s="21"/>
      <c r="Y82" s="20"/>
      <c r="Z82" s="23">
        <v>44299829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96977066</v>
      </c>
      <c r="C84" s="28"/>
      <c r="D84" s="29">
        <v>58772826</v>
      </c>
      <c r="E84" s="30">
        <v>58772826</v>
      </c>
      <c r="F84" s="30">
        <v>9055861</v>
      </c>
      <c r="G84" s="30">
        <v>9216430</v>
      </c>
      <c r="H84" s="30">
        <v>9328883</v>
      </c>
      <c r="I84" s="30">
        <v>27601174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27601174</v>
      </c>
      <c r="W84" s="30">
        <v>14693208</v>
      </c>
      <c r="X84" s="30"/>
      <c r="Y84" s="29"/>
      <c r="Z84" s="31">
        <v>58772826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124543</v>
      </c>
      <c r="F5" s="358">
        <f t="shared" si="0"/>
        <v>124543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31136</v>
      </c>
      <c r="Y5" s="358">
        <f t="shared" si="0"/>
        <v>-31136</v>
      </c>
      <c r="Z5" s="359">
        <f>+IF(X5&lt;&gt;0,+(Y5/X5)*100,0)</f>
        <v>-100</v>
      </c>
      <c r="AA5" s="360">
        <f>+AA6+AA8+AA11+AA13+AA15</f>
        <v>124543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44948</v>
      </c>
      <c r="F6" s="59">
        <f t="shared" si="1"/>
        <v>44948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11237</v>
      </c>
      <c r="Y6" s="59">
        <f t="shared" si="1"/>
        <v>-11237</v>
      </c>
      <c r="Z6" s="61">
        <f>+IF(X6&lt;&gt;0,+(Y6/X6)*100,0)</f>
        <v>-100</v>
      </c>
      <c r="AA6" s="62">
        <f t="shared" si="1"/>
        <v>44948</v>
      </c>
    </row>
    <row r="7" spans="1:27" ht="13.5">
      <c r="A7" s="291" t="s">
        <v>228</v>
      </c>
      <c r="B7" s="142"/>
      <c r="C7" s="60"/>
      <c r="D7" s="340"/>
      <c r="E7" s="60">
        <v>44948</v>
      </c>
      <c r="F7" s="59">
        <v>44948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11237</v>
      </c>
      <c r="Y7" s="59">
        <v>-11237</v>
      </c>
      <c r="Z7" s="61">
        <v>-100</v>
      </c>
      <c r="AA7" s="62">
        <v>44948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36706</v>
      </c>
      <c r="F8" s="59">
        <f t="shared" si="2"/>
        <v>36706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9177</v>
      </c>
      <c r="Y8" s="59">
        <f t="shared" si="2"/>
        <v>-9177</v>
      </c>
      <c r="Z8" s="61">
        <f>+IF(X8&lt;&gt;0,+(Y8/X8)*100,0)</f>
        <v>-100</v>
      </c>
      <c r="AA8" s="62">
        <f>SUM(AA9:AA10)</f>
        <v>36706</v>
      </c>
    </row>
    <row r="9" spans="1:27" ht="13.5">
      <c r="A9" s="291" t="s">
        <v>229</v>
      </c>
      <c r="B9" s="142"/>
      <c r="C9" s="60"/>
      <c r="D9" s="340"/>
      <c r="E9" s="60">
        <v>35542</v>
      </c>
      <c r="F9" s="59">
        <v>35542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8886</v>
      </c>
      <c r="Y9" s="59">
        <v>-8886</v>
      </c>
      <c r="Z9" s="61">
        <v>-100</v>
      </c>
      <c r="AA9" s="62">
        <v>35542</v>
      </c>
    </row>
    <row r="10" spans="1:27" ht="13.5">
      <c r="A10" s="291" t="s">
        <v>230</v>
      </c>
      <c r="B10" s="142"/>
      <c r="C10" s="60"/>
      <c r="D10" s="340"/>
      <c r="E10" s="60">
        <v>1164</v>
      </c>
      <c r="F10" s="59">
        <v>1164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291</v>
      </c>
      <c r="Y10" s="59">
        <v>-291</v>
      </c>
      <c r="Z10" s="61">
        <v>-100</v>
      </c>
      <c r="AA10" s="62">
        <v>1164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42889</v>
      </c>
      <c r="F11" s="364">
        <f t="shared" si="3"/>
        <v>42889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10722</v>
      </c>
      <c r="Y11" s="364">
        <f t="shared" si="3"/>
        <v>-10722</v>
      </c>
      <c r="Z11" s="365">
        <f>+IF(X11&lt;&gt;0,+(Y11/X11)*100,0)</f>
        <v>-100</v>
      </c>
      <c r="AA11" s="366">
        <f t="shared" si="3"/>
        <v>42889</v>
      </c>
    </row>
    <row r="12" spans="1:27" ht="13.5">
      <c r="A12" s="291" t="s">
        <v>231</v>
      </c>
      <c r="B12" s="136"/>
      <c r="C12" s="60"/>
      <c r="D12" s="340"/>
      <c r="E12" s="60">
        <v>42889</v>
      </c>
      <c r="F12" s="59">
        <v>42889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10722</v>
      </c>
      <c r="Y12" s="59">
        <v>-10722</v>
      </c>
      <c r="Z12" s="61">
        <v>-100</v>
      </c>
      <c r="AA12" s="62">
        <v>42889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11390</v>
      </c>
      <c r="F22" s="345">
        <f t="shared" si="6"/>
        <v>11390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2848</v>
      </c>
      <c r="Y22" s="345">
        <f t="shared" si="6"/>
        <v>-2848</v>
      </c>
      <c r="Z22" s="336">
        <f>+IF(X22&lt;&gt;0,+(Y22/X22)*100,0)</f>
        <v>-100</v>
      </c>
      <c r="AA22" s="350">
        <f>SUM(AA23:AA32)</f>
        <v>11390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11390</v>
      </c>
      <c r="F32" s="59">
        <v>11390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2848</v>
      </c>
      <c r="Y32" s="59">
        <v>-2848</v>
      </c>
      <c r="Z32" s="61">
        <v>-100</v>
      </c>
      <c r="AA32" s="62">
        <v>11390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22393</v>
      </c>
      <c r="F40" s="345">
        <f t="shared" si="9"/>
        <v>22393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5598</v>
      </c>
      <c r="Y40" s="345">
        <f t="shared" si="9"/>
        <v>-5598</v>
      </c>
      <c r="Z40" s="336">
        <f>+IF(X40&lt;&gt;0,+(Y40/X40)*100,0)</f>
        <v>-100</v>
      </c>
      <c r="AA40" s="350">
        <f>SUM(AA41:AA49)</f>
        <v>22393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22393</v>
      </c>
      <c r="F49" s="53">
        <v>22393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5598</v>
      </c>
      <c r="Y49" s="53">
        <v>-5598</v>
      </c>
      <c r="Z49" s="94">
        <v>-100</v>
      </c>
      <c r="AA49" s="95">
        <v>22393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158326</v>
      </c>
      <c r="F60" s="264">
        <f t="shared" si="14"/>
        <v>158326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39582</v>
      </c>
      <c r="Y60" s="264">
        <f t="shared" si="14"/>
        <v>-39582</v>
      </c>
      <c r="Z60" s="337">
        <f>+IF(X60&lt;&gt;0,+(Y60/X60)*100,0)</f>
        <v>-100</v>
      </c>
      <c r="AA60" s="232">
        <f>+AA57+AA54+AA51+AA40+AA37+AA34+AA22+AA5</f>
        <v>158326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917331914</v>
      </c>
      <c r="D5" s="153">
        <f>SUM(D6:D8)</f>
        <v>0</v>
      </c>
      <c r="E5" s="154">
        <f t="shared" si="0"/>
        <v>872995261</v>
      </c>
      <c r="F5" s="100">
        <f t="shared" si="0"/>
        <v>872995261</v>
      </c>
      <c r="G5" s="100">
        <f t="shared" si="0"/>
        <v>293679116</v>
      </c>
      <c r="H5" s="100">
        <f t="shared" si="0"/>
        <v>39683894</v>
      </c>
      <c r="I5" s="100">
        <f t="shared" si="0"/>
        <v>38584774</v>
      </c>
      <c r="J5" s="100">
        <f t="shared" si="0"/>
        <v>371947784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371947784</v>
      </c>
      <c r="X5" s="100">
        <f t="shared" si="0"/>
        <v>218248815</v>
      </c>
      <c r="Y5" s="100">
        <f t="shared" si="0"/>
        <v>153698969</v>
      </c>
      <c r="Z5" s="137">
        <f>+IF(X5&lt;&gt;0,+(Y5/X5)*100,0)</f>
        <v>70.42373586312485</v>
      </c>
      <c r="AA5" s="153">
        <f>SUM(AA6:AA8)</f>
        <v>872995261</v>
      </c>
    </row>
    <row r="6" spans="1:27" ht="13.5">
      <c r="A6" s="138" t="s">
        <v>75</v>
      </c>
      <c r="B6" s="136"/>
      <c r="C6" s="155">
        <v>710274376</v>
      </c>
      <c r="D6" s="155"/>
      <c r="E6" s="156">
        <v>675493253</v>
      </c>
      <c r="F6" s="60">
        <v>675493253</v>
      </c>
      <c r="G6" s="60">
        <v>250936861</v>
      </c>
      <c r="H6" s="60">
        <v>10116367</v>
      </c>
      <c r="I6" s="60">
        <v>9840080</v>
      </c>
      <c r="J6" s="60">
        <v>270893308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270893308</v>
      </c>
      <c r="X6" s="60">
        <v>168873313</v>
      </c>
      <c r="Y6" s="60">
        <v>102019995</v>
      </c>
      <c r="Z6" s="140">
        <v>60.41</v>
      </c>
      <c r="AA6" s="155">
        <v>675493253</v>
      </c>
    </row>
    <row r="7" spans="1:27" ht="13.5">
      <c r="A7" s="138" t="s">
        <v>76</v>
      </c>
      <c r="B7" s="136"/>
      <c r="C7" s="157">
        <v>207057538</v>
      </c>
      <c r="D7" s="157"/>
      <c r="E7" s="158">
        <v>197502008</v>
      </c>
      <c r="F7" s="159">
        <v>197502008</v>
      </c>
      <c r="G7" s="159">
        <v>42742255</v>
      </c>
      <c r="H7" s="159">
        <v>29567527</v>
      </c>
      <c r="I7" s="159">
        <v>28744694</v>
      </c>
      <c r="J7" s="159">
        <v>101054476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101054476</v>
      </c>
      <c r="X7" s="159">
        <v>49375502</v>
      </c>
      <c r="Y7" s="159">
        <v>51678974</v>
      </c>
      <c r="Z7" s="141">
        <v>104.67</v>
      </c>
      <c r="AA7" s="157">
        <v>197502008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13549550</v>
      </c>
      <c r="D9" s="153">
        <f>SUM(D10:D14)</f>
        <v>0</v>
      </c>
      <c r="E9" s="154">
        <f t="shared" si="1"/>
        <v>14811216</v>
      </c>
      <c r="F9" s="100">
        <f t="shared" si="1"/>
        <v>14811216</v>
      </c>
      <c r="G9" s="100">
        <f t="shared" si="1"/>
        <v>1454419</v>
      </c>
      <c r="H9" s="100">
        <f t="shared" si="1"/>
        <v>1003993</v>
      </c>
      <c r="I9" s="100">
        <f t="shared" si="1"/>
        <v>1257211</v>
      </c>
      <c r="J9" s="100">
        <f t="shared" si="1"/>
        <v>3715623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3715623</v>
      </c>
      <c r="X9" s="100">
        <f t="shared" si="1"/>
        <v>3702804</v>
      </c>
      <c r="Y9" s="100">
        <f t="shared" si="1"/>
        <v>12819</v>
      </c>
      <c r="Z9" s="137">
        <f>+IF(X9&lt;&gt;0,+(Y9/X9)*100,0)</f>
        <v>0.3461970981990945</v>
      </c>
      <c r="AA9" s="153">
        <f>SUM(AA10:AA14)</f>
        <v>14811216</v>
      </c>
    </row>
    <row r="10" spans="1:27" ht="13.5">
      <c r="A10" s="138" t="s">
        <v>79</v>
      </c>
      <c r="B10" s="136"/>
      <c r="C10" s="155"/>
      <c r="D10" s="155"/>
      <c r="E10" s="156">
        <v>64800</v>
      </c>
      <c r="F10" s="60">
        <v>64800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16200</v>
      </c>
      <c r="Y10" s="60">
        <v>-16200</v>
      </c>
      <c r="Z10" s="140">
        <v>-100</v>
      </c>
      <c r="AA10" s="155">
        <v>64800</v>
      </c>
    </row>
    <row r="11" spans="1:27" ht="13.5">
      <c r="A11" s="138" t="s">
        <v>80</v>
      </c>
      <c r="B11" s="136"/>
      <c r="C11" s="155"/>
      <c r="D11" s="155"/>
      <c r="E11" s="156">
        <v>1371600</v>
      </c>
      <c r="F11" s="60">
        <v>1371600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342900</v>
      </c>
      <c r="Y11" s="60">
        <v>-342900</v>
      </c>
      <c r="Z11" s="140">
        <v>-100</v>
      </c>
      <c r="AA11" s="155">
        <v>1371600</v>
      </c>
    </row>
    <row r="12" spans="1:27" ht="13.5">
      <c r="A12" s="138" t="s">
        <v>81</v>
      </c>
      <c r="B12" s="136"/>
      <c r="C12" s="155">
        <v>2315460</v>
      </c>
      <c r="D12" s="155"/>
      <c r="E12" s="156">
        <v>6976800</v>
      </c>
      <c r="F12" s="60">
        <v>6976800</v>
      </c>
      <c r="G12" s="60">
        <v>543034</v>
      </c>
      <c r="H12" s="60">
        <v>108965</v>
      </c>
      <c r="I12" s="60">
        <v>363212</v>
      </c>
      <c r="J12" s="60">
        <v>1015211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1015211</v>
      </c>
      <c r="X12" s="60">
        <v>1744200</v>
      </c>
      <c r="Y12" s="60">
        <v>-728989</v>
      </c>
      <c r="Z12" s="140">
        <v>-41.8</v>
      </c>
      <c r="AA12" s="155">
        <v>6976800</v>
      </c>
    </row>
    <row r="13" spans="1:27" ht="13.5">
      <c r="A13" s="138" t="s">
        <v>82</v>
      </c>
      <c r="B13" s="136"/>
      <c r="C13" s="155">
        <v>11234090</v>
      </c>
      <c r="D13" s="155"/>
      <c r="E13" s="156">
        <v>6398016</v>
      </c>
      <c r="F13" s="60">
        <v>6398016</v>
      </c>
      <c r="G13" s="60">
        <v>911385</v>
      </c>
      <c r="H13" s="60">
        <v>895028</v>
      </c>
      <c r="I13" s="60">
        <v>893999</v>
      </c>
      <c r="J13" s="60">
        <v>2700412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2700412</v>
      </c>
      <c r="X13" s="60">
        <v>1599504</v>
      </c>
      <c r="Y13" s="60">
        <v>1100908</v>
      </c>
      <c r="Z13" s="140">
        <v>68.83</v>
      </c>
      <c r="AA13" s="155">
        <v>6398016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766800</v>
      </c>
      <c r="F15" s="100">
        <f t="shared" si="2"/>
        <v>766800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191700</v>
      </c>
      <c r="Y15" s="100">
        <f t="shared" si="2"/>
        <v>-191700</v>
      </c>
      <c r="Z15" s="137">
        <f>+IF(X15&lt;&gt;0,+(Y15/X15)*100,0)</f>
        <v>-100</v>
      </c>
      <c r="AA15" s="153">
        <f>SUM(AA16:AA18)</f>
        <v>766800</v>
      </c>
    </row>
    <row r="16" spans="1:27" ht="13.5">
      <c r="A16" s="138" t="s">
        <v>85</v>
      </c>
      <c r="B16" s="136"/>
      <c r="C16" s="155"/>
      <c r="D16" s="155"/>
      <c r="E16" s="156">
        <v>367200</v>
      </c>
      <c r="F16" s="60">
        <v>367200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91800</v>
      </c>
      <c r="Y16" s="60">
        <v>-91800</v>
      </c>
      <c r="Z16" s="140">
        <v>-100</v>
      </c>
      <c r="AA16" s="155">
        <v>367200</v>
      </c>
    </row>
    <row r="17" spans="1:27" ht="13.5">
      <c r="A17" s="138" t="s">
        <v>86</v>
      </c>
      <c r="B17" s="136"/>
      <c r="C17" s="155"/>
      <c r="D17" s="155"/>
      <c r="E17" s="156">
        <v>399600</v>
      </c>
      <c r="F17" s="60">
        <v>399600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99900</v>
      </c>
      <c r="Y17" s="60">
        <v>-99900</v>
      </c>
      <c r="Z17" s="140">
        <v>-100</v>
      </c>
      <c r="AA17" s="155">
        <v>399600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782911047</v>
      </c>
      <c r="D19" s="153">
        <f>SUM(D20:D23)</f>
        <v>0</v>
      </c>
      <c r="E19" s="154">
        <f t="shared" si="3"/>
        <v>980059090</v>
      </c>
      <c r="F19" s="100">
        <f t="shared" si="3"/>
        <v>980059090</v>
      </c>
      <c r="G19" s="100">
        <f t="shared" si="3"/>
        <v>74107409</v>
      </c>
      <c r="H19" s="100">
        <f t="shared" si="3"/>
        <v>77548911</v>
      </c>
      <c r="I19" s="100">
        <f t="shared" si="3"/>
        <v>78044088</v>
      </c>
      <c r="J19" s="100">
        <f t="shared" si="3"/>
        <v>229700408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229700408</v>
      </c>
      <c r="X19" s="100">
        <f t="shared" si="3"/>
        <v>245014773</v>
      </c>
      <c r="Y19" s="100">
        <f t="shared" si="3"/>
        <v>-15314365</v>
      </c>
      <c r="Z19" s="137">
        <f>+IF(X19&lt;&gt;0,+(Y19/X19)*100,0)</f>
        <v>-6.250384339070036</v>
      </c>
      <c r="AA19" s="153">
        <f>SUM(AA20:AA23)</f>
        <v>980059090</v>
      </c>
    </row>
    <row r="20" spans="1:27" ht="13.5">
      <c r="A20" s="138" t="s">
        <v>89</v>
      </c>
      <c r="B20" s="136"/>
      <c r="C20" s="155">
        <v>394390015</v>
      </c>
      <c r="D20" s="155"/>
      <c r="E20" s="156">
        <v>620360371</v>
      </c>
      <c r="F20" s="60">
        <v>620360371</v>
      </c>
      <c r="G20" s="60">
        <v>33361554</v>
      </c>
      <c r="H20" s="60">
        <v>35203066</v>
      </c>
      <c r="I20" s="60">
        <v>37601120</v>
      </c>
      <c r="J20" s="60">
        <v>106165740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106165740</v>
      </c>
      <c r="X20" s="60">
        <v>155090093</v>
      </c>
      <c r="Y20" s="60">
        <v>-48924353</v>
      </c>
      <c r="Z20" s="140">
        <v>-31.55</v>
      </c>
      <c r="AA20" s="155">
        <v>620360371</v>
      </c>
    </row>
    <row r="21" spans="1:27" ht="13.5">
      <c r="A21" s="138" t="s">
        <v>90</v>
      </c>
      <c r="B21" s="136"/>
      <c r="C21" s="155">
        <v>214470451</v>
      </c>
      <c r="D21" s="155"/>
      <c r="E21" s="156">
        <v>188831086</v>
      </c>
      <c r="F21" s="60">
        <v>188831086</v>
      </c>
      <c r="G21" s="60">
        <v>22618563</v>
      </c>
      <c r="H21" s="60">
        <v>24173859</v>
      </c>
      <c r="I21" s="60">
        <v>22232543</v>
      </c>
      <c r="J21" s="60">
        <v>69024965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69024965</v>
      </c>
      <c r="X21" s="60">
        <v>47207772</v>
      </c>
      <c r="Y21" s="60">
        <v>21817193</v>
      </c>
      <c r="Z21" s="140">
        <v>46.22</v>
      </c>
      <c r="AA21" s="155">
        <v>188831086</v>
      </c>
    </row>
    <row r="22" spans="1:27" ht="13.5">
      <c r="A22" s="138" t="s">
        <v>91</v>
      </c>
      <c r="B22" s="136"/>
      <c r="C22" s="157">
        <v>106639893</v>
      </c>
      <c r="D22" s="157"/>
      <c r="E22" s="158">
        <v>109340092</v>
      </c>
      <c r="F22" s="159">
        <v>109340092</v>
      </c>
      <c r="G22" s="159">
        <v>11109474</v>
      </c>
      <c r="H22" s="159">
        <v>11135982</v>
      </c>
      <c r="I22" s="159">
        <v>11157348</v>
      </c>
      <c r="J22" s="159">
        <v>33402804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33402804</v>
      </c>
      <c r="X22" s="159">
        <v>27335023</v>
      </c>
      <c r="Y22" s="159">
        <v>6067781</v>
      </c>
      <c r="Z22" s="141">
        <v>22.2</v>
      </c>
      <c r="AA22" s="157">
        <v>109340092</v>
      </c>
    </row>
    <row r="23" spans="1:27" ht="13.5">
      <c r="A23" s="138" t="s">
        <v>92</v>
      </c>
      <c r="B23" s="136"/>
      <c r="C23" s="155">
        <v>67410688</v>
      </c>
      <c r="D23" s="155"/>
      <c r="E23" s="156">
        <v>61527541</v>
      </c>
      <c r="F23" s="60">
        <v>61527541</v>
      </c>
      <c r="G23" s="60">
        <v>7017818</v>
      </c>
      <c r="H23" s="60">
        <v>7036004</v>
      </c>
      <c r="I23" s="60">
        <v>7053077</v>
      </c>
      <c r="J23" s="60">
        <v>21106899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21106899</v>
      </c>
      <c r="X23" s="60">
        <v>15381885</v>
      </c>
      <c r="Y23" s="60">
        <v>5725014</v>
      </c>
      <c r="Z23" s="140">
        <v>37.22</v>
      </c>
      <c r="AA23" s="155">
        <v>61527541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11556000</v>
      </c>
      <c r="F24" s="100">
        <v>11556000</v>
      </c>
      <c r="G24" s="100">
        <v>885143</v>
      </c>
      <c r="H24" s="100">
        <v>702007</v>
      </c>
      <c r="I24" s="100">
        <v>876132</v>
      </c>
      <c r="J24" s="100">
        <v>2463282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2463282</v>
      </c>
      <c r="X24" s="100">
        <v>2889000</v>
      </c>
      <c r="Y24" s="100">
        <v>-425718</v>
      </c>
      <c r="Z24" s="137">
        <v>-14.74</v>
      </c>
      <c r="AA24" s="153">
        <v>11556000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1713792511</v>
      </c>
      <c r="D25" s="168">
        <f>+D5+D9+D15+D19+D24</f>
        <v>0</v>
      </c>
      <c r="E25" s="169">
        <f t="shared" si="4"/>
        <v>1880188367</v>
      </c>
      <c r="F25" s="73">
        <f t="shared" si="4"/>
        <v>1880188367</v>
      </c>
      <c r="G25" s="73">
        <f t="shared" si="4"/>
        <v>370126087</v>
      </c>
      <c r="H25" s="73">
        <f t="shared" si="4"/>
        <v>118938805</v>
      </c>
      <c r="I25" s="73">
        <f t="shared" si="4"/>
        <v>118762205</v>
      </c>
      <c r="J25" s="73">
        <f t="shared" si="4"/>
        <v>607827097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607827097</v>
      </c>
      <c r="X25" s="73">
        <f t="shared" si="4"/>
        <v>470047092</v>
      </c>
      <c r="Y25" s="73">
        <f t="shared" si="4"/>
        <v>137780005</v>
      </c>
      <c r="Z25" s="170">
        <f>+IF(X25&lt;&gt;0,+(Y25/X25)*100,0)</f>
        <v>29.311957747416507</v>
      </c>
      <c r="AA25" s="168">
        <f>+AA5+AA9+AA15+AA19+AA24</f>
        <v>1880188367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1409145714</v>
      </c>
      <c r="D28" s="153">
        <f>SUM(D29:D31)</f>
        <v>0</v>
      </c>
      <c r="E28" s="154">
        <f t="shared" si="5"/>
        <v>256372081</v>
      </c>
      <c r="F28" s="100">
        <f t="shared" si="5"/>
        <v>256372081</v>
      </c>
      <c r="G28" s="100">
        <f t="shared" si="5"/>
        <v>40354404</v>
      </c>
      <c r="H28" s="100">
        <f t="shared" si="5"/>
        <v>18848250</v>
      </c>
      <c r="I28" s="100">
        <f t="shared" si="5"/>
        <v>20479321</v>
      </c>
      <c r="J28" s="100">
        <f t="shared" si="5"/>
        <v>79681975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79681975</v>
      </c>
      <c r="X28" s="100">
        <f t="shared" si="5"/>
        <v>64093020</v>
      </c>
      <c r="Y28" s="100">
        <f t="shared" si="5"/>
        <v>15588955</v>
      </c>
      <c r="Z28" s="137">
        <f>+IF(X28&lt;&gt;0,+(Y28/X28)*100,0)</f>
        <v>24.32239111216791</v>
      </c>
      <c r="AA28" s="153">
        <f>SUM(AA29:AA31)</f>
        <v>256372081</v>
      </c>
    </row>
    <row r="29" spans="1:27" ht="13.5">
      <c r="A29" s="138" t="s">
        <v>75</v>
      </c>
      <c r="B29" s="136"/>
      <c r="C29" s="155">
        <v>22702751</v>
      </c>
      <c r="D29" s="155"/>
      <c r="E29" s="156">
        <v>96290681</v>
      </c>
      <c r="F29" s="60">
        <v>96290681</v>
      </c>
      <c r="G29" s="60">
        <v>31686444</v>
      </c>
      <c r="H29" s="60">
        <v>8316609</v>
      </c>
      <c r="I29" s="60">
        <v>8620701</v>
      </c>
      <c r="J29" s="60">
        <v>48623754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48623754</v>
      </c>
      <c r="X29" s="60">
        <v>24072670</v>
      </c>
      <c r="Y29" s="60">
        <v>24551084</v>
      </c>
      <c r="Z29" s="140">
        <v>101.99</v>
      </c>
      <c r="AA29" s="155">
        <v>96290681</v>
      </c>
    </row>
    <row r="30" spans="1:27" ht="13.5">
      <c r="A30" s="138" t="s">
        <v>76</v>
      </c>
      <c r="B30" s="136"/>
      <c r="C30" s="157">
        <v>1386442963</v>
      </c>
      <c r="D30" s="157"/>
      <c r="E30" s="158">
        <v>98795540</v>
      </c>
      <c r="F30" s="159">
        <v>98795540</v>
      </c>
      <c r="G30" s="159">
        <v>3800082</v>
      </c>
      <c r="H30" s="159">
        <v>4105038</v>
      </c>
      <c r="I30" s="159">
        <v>4165771</v>
      </c>
      <c r="J30" s="159">
        <v>12070891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12070891</v>
      </c>
      <c r="X30" s="159">
        <v>24698885</v>
      </c>
      <c r="Y30" s="159">
        <v>-12627994</v>
      </c>
      <c r="Z30" s="141">
        <v>-51.13</v>
      </c>
      <c r="AA30" s="157">
        <v>98795540</v>
      </c>
    </row>
    <row r="31" spans="1:27" ht="13.5">
      <c r="A31" s="138" t="s">
        <v>77</v>
      </c>
      <c r="B31" s="136"/>
      <c r="C31" s="155"/>
      <c r="D31" s="155"/>
      <c r="E31" s="156">
        <v>61285860</v>
      </c>
      <c r="F31" s="60">
        <v>61285860</v>
      </c>
      <c r="G31" s="60">
        <v>4867878</v>
      </c>
      <c r="H31" s="60">
        <v>6426603</v>
      </c>
      <c r="I31" s="60">
        <v>7692849</v>
      </c>
      <c r="J31" s="60">
        <v>18987330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18987330</v>
      </c>
      <c r="X31" s="60">
        <v>15321465</v>
      </c>
      <c r="Y31" s="60">
        <v>3665865</v>
      </c>
      <c r="Z31" s="140">
        <v>23.93</v>
      </c>
      <c r="AA31" s="155">
        <v>61285860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232317820</v>
      </c>
      <c r="F32" s="100">
        <f t="shared" si="6"/>
        <v>232317820</v>
      </c>
      <c r="G32" s="100">
        <f t="shared" si="6"/>
        <v>14122245</v>
      </c>
      <c r="H32" s="100">
        <f t="shared" si="6"/>
        <v>16685652</v>
      </c>
      <c r="I32" s="100">
        <f t="shared" si="6"/>
        <v>18741082</v>
      </c>
      <c r="J32" s="100">
        <f t="shared" si="6"/>
        <v>49548979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49548979</v>
      </c>
      <c r="X32" s="100">
        <f t="shared" si="6"/>
        <v>58079456</v>
      </c>
      <c r="Y32" s="100">
        <f t="shared" si="6"/>
        <v>-8530477</v>
      </c>
      <c r="Z32" s="137">
        <f>+IF(X32&lt;&gt;0,+(Y32/X32)*100,0)</f>
        <v>-14.687597969237176</v>
      </c>
      <c r="AA32" s="153">
        <f>SUM(AA33:AA37)</f>
        <v>232317820</v>
      </c>
    </row>
    <row r="33" spans="1:27" ht="13.5">
      <c r="A33" s="138" t="s">
        <v>79</v>
      </c>
      <c r="B33" s="136"/>
      <c r="C33" s="155"/>
      <c r="D33" s="155"/>
      <c r="E33" s="156">
        <v>37454922</v>
      </c>
      <c r="F33" s="60">
        <v>37454922</v>
      </c>
      <c r="G33" s="60">
        <v>791877</v>
      </c>
      <c r="H33" s="60">
        <v>789965</v>
      </c>
      <c r="I33" s="60">
        <v>789208</v>
      </c>
      <c r="J33" s="60">
        <v>2371050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2371050</v>
      </c>
      <c r="X33" s="60">
        <v>9363731</v>
      </c>
      <c r="Y33" s="60">
        <v>-6992681</v>
      </c>
      <c r="Z33" s="140">
        <v>-74.68</v>
      </c>
      <c r="AA33" s="155">
        <v>37454922</v>
      </c>
    </row>
    <row r="34" spans="1:27" ht="13.5">
      <c r="A34" s="138" t="s">
        <v>80</v>
      </c>
      <c r="B34" s="136"/>
      <c r="C34" s="155"/>
      <c r="D34" s="155"/>
      <c r="E34" s="156">
        <v>77412583</v>
      </c>
      <c r="F34" s="60">
        <v>77412583</v>
      </c>
      <c r="G34" s="60">
        <v>4552535</v>
      </c>
      <c r="H34" s="60">
        <v>5388275</v>
      </c>
      <c r="I34" s="60">
        <v>5849000</v>
      </c>
      <c r="J34" s="60">
        <v>15789810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15789810</v>
      </c>
      <c r="X34" s="60">
        <v>19353146</v>
      </c>
      <c r="Y34" s="60">
        <v>-3563336</v>
      </c>
      <c r="Z34" s="140">
        <v>-18.41</v>
      </c>
      <c r="AA34" s="155">
        <v>77412583</v>
      </c>
    </row>
    <row r="35" spans="1:27" ht="13.5">
      <c r="A35" s="138" t="s">
        <v>81</v>
      </c>
      <c r="B35" s="136"/>
      <c r="C35" s="155"/>
      <c r="D35" s="155"/>
      <c r="E35" s="156">
        <v>101837583</v>
      </c>
      <c r="F35" s="60">
        <v>101837583</v>
      </c>
      <c r="G35" s="60">
        <v>7392466</v>
      </c>
      <c r="H35" s="60">
        <v>9045147</v>
      </c>
      <c r="I35" s="60">
        <v>9923367</v>
      </c>
      <c r="J35" s="60">
        <v>26360980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26360980</v>
      </c>
      <c r="X35" s="60">
        <v>25459396</v>
      </c>
      <c r="Y35" s="60">
        <v>901584</v>
      </c>
      <c r="Z35" s="140">
        <v>3.54</v>
      </c>
      <c r="AA35" s="155">
        <v>101837583</v>
      </c>
    </row>
    <row r="36" spans="1:27" ht="13.5">
      <c r="A36" s="138" t="s">
        <v>82</v>
      </c>
      <c r="B36" s="136"/>
      <c r="C36" s="155"/>
      <c r="D36" s="155"/>
      <c r="E36" s="156">
        <v>15612732</v>
      </c>
      <c r="F36" s="60">
        <v>15612732</v>
      </c>
      <c r="G36" s="60">
        <v>1385367</v>
      </c>
      <c r="H36" s="60">
        <v>1462265</v>
      </c>
      <c r="I36" s="60">
        <v>2179507</v>
      </c>
      <c r="J36" s="60">
        <v>5027139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5027139</v>
      </c>
      <c r="X36" s="60">
        <v>3903183</v>
      </c>
      <c r="Y36" s="60">
        <v>1123956</v>
      </c>
      <c r="Z36" s="140">
        <v>28.8</v>
      </c>
      <c r="AA36" s="155">
        <v>15612732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47649615</v>
      </c>
      <c r="F38" s="100">
        <f t="shared" si="7"/>
        <v>47649615</v>
      </c>
      <c r="G38" s="100">
        <f t="shared" si="7"/>
        <v>71952096</v>
      </c>
      <c r="H38" s="100">
        <f t="shared" si="7"/>
        <v>4435674</v>
      </c>
      <c r="I38" s="100">
        <f t="shared" si="7"/>
        <v>5188654</v>
      </c>
      <c r="J38" s="100">
        <f t="shared" si="7"/>
        <v>81576424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81576424</v>
      </c>
      <c r="X38" s="100">
        <f t="shared" si="7"/>
        <v>11912404</v>
      </c>
      <c r="Y38" s="100">
        <f t="shared" si="7"/>
        <v>69664020</v>
      </c>
      <c r="Z38" s="137">
        <f>+IF(X38&lt;&gt;0,+(Y38/X38)*100,0)</f>
        <v>584.8023623107478</v>
      </c>
      <c r="AA38" s="153">
        <f>SUM(AA39:AA41)</f>
        <v>47649615</v>
      </c>
    </row>
    <row r="39" spans="1:27" ht="13.5">
      <c r="A39" s="138" t="s">
        <v>85</v>
      </c>
      <c r="B39" s="136"/>
      <c r="C39" s="155"/>
      <c r="D39" s="155"/>
      <c r="E39" s="156">
        <v>14756654</v>
      </c>
      <c r="F39" s="60">
        <v>14756654</v>
      </c>
      <c r="G39" s="60">
        <v>918123</v>
      </c>
      <c r="H39" s="60">
        <v>886608</v>
      </c>
      <c r="I39" s="60">
        <v>1034289</v>
      </c>
      <c r="J39" s="60">
        <v>2839020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2839020</v>
      </c>
      <c r="X39" s="60">
        <v>3689164</v>
      </c>
      <c r="Y39" s="60">
        <v>-850144</v>
      </c>
      <c r="Z39" s="140">
        <v>-23.04</v>
      </c>
      <c r="AA39" s="155">
        <v>14756654</v>
      </c>
    </row>
    <row r="40" spans="1:27" ht="13.5">
      <c r="A40" s="138" t="s">
        <v>86</v>
      </c>
      <c r="B40" s="136"/>
      <c r="C40" s="155"/>
      <c r="D40" s="155"/>
      <c r="E40" s="156">
        <v>32892961</v>
      </c>
      <c r="F40" s="60">
        <v>32892961</v>
      </c>
      <c r="G40" s="60">
        <v>70674977</v>
      </c>
      <c r="H40" s="60">
        <v>3217420</v>
      </c>
      <c r="I40" s="60">
        <v>3647691</v>
      </c>
      <c r="J40" s="60">
        <v>77540088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77540088</v>
      </c>
      <c r="X40" s="60">
        <v>8223240</v>
      </c>
      <c r="Y40" s="60">
        <v>69316848</v>
      </c>
      <c r="Z40" s="140">
        <v>842.94</v>
      </c>
      <c r="AA40" s="155">
        <v>32892961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358996</v>
      </c>
      <c r="H41" s="60">
        <v>331646</v>
      </c>
      <c r="I41" s="60">
        <v>506674</v>
      </c>
      <c r="J41" s="60">
        <v>1197316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1197316</v>
      </c>
      <c r="X41" s="60"/>
      <c r="Y41" s="60">
        <v>1197316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702925243</v>
      </c>
      <c r="D42" s="153">
        <f>SUM(D43:D46)</f>
        <v>0</v>
      </c>
      <c r="E42" s="154">
        <f t="shared" si="8"/>
        <v>969114120</v>
      </c>
      <c r="F42" s="100">
        <f t="shared" si="8"/>
        <v>969114120</v>
      </c>
      <c r="G42" s="100">
        <f t="shared" si="8"/>
        <v>117529498</v>
      </c>
      <c r="H42" s="100">
        <f t="shared" si="8"/>
        <v>14151149</v>
      </c>
      <c r="I42" s="100">
        <f t="shared" si="8"/>
        <v>25380356</v>
      </c>
      <c r="J42" s="100">
        <f t="shared" si="8"/>
        <v>157061003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157061003</v>
      </c>
      <c r="X42" s="100">
        <f t="shared" si="8"/>
        <v>242278531</v>
      </c>
      <c r="Y42" s="100">
        <f t="shared" si="8"/>
        <v>-85217528</v>
      </c>
      <c r="Z42" s="137">
        <f>+IF(X42&lt;&gt;0,+(Y42/X42)*100,0)</f>
        <v>-35.17337159354</v>
      </c>
      <c r="AA42" s="153">
        <f>SUM(AA43:AA46)</f>
        <v>969114120</v>
      </c>
    </row>
    <row r="43" spans="1:27" ht="13.5">
      <c r="A43" s="138" t="s">
        <v>89</v>
      </c>
      <c r="B43" s="136"/>
      <c r="C43" s="155">
        <v>325771066</v>
      </c>
      <c r="D43" s="155"/>
      <c r="E43" s="156">
        <v>420832511</v>
      </c>
      <c r="F43" s="60">
        <v>420832511</v>
      </c>
      <c r="G43" s="60">
        <v>70354921</v>
      </c>
      <c r="H43" s="60">
        <v>3411202</v>
      </c>
      <c r="I43" s="60">
        <v>4291614</v>
      </c>
      <c r="J43" s="60">
        <v>78057737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78057737</v>
      </c>
      <c r="X43" s="60">
        <v>105208128</v>
      </c>
      <c r="Y43" s="60">
        <v>-27150391</v>
      </c>
      <c r="Z43" s="140">
        <v>-25.81</v>
      </c>
      <c r="AA43" s="155">
        <v>420832511</v>
      </c>
    </row>
    <row r="44" spans="1:27" ht="13.5">
      <c r="A44" s="138" t="s">
        <v>90</v>
      </c>
      <c r="B44" s="136"/>
      <c r="C44" s="155">
        <v>377154177</v>
      </c>
      <c r="D44" s="155"/>
      <c r="E44" s="156">
        <v>342726479</v>
      </c>
      <c r="F44" s="60">
        <v>342726479</v>
      </c>
      <c r="G44" s="60">
        <v>40268331</v>
      </c>
      <c r="H44" s="60">
        <v>3108728</v>
      </c>
      <c r="I44" s="60">
        <v>12207928</v>
      </c>
      <c r="J44" s="60">
        <v>55584987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55584987</v>
      </c>
      <c r="X44" s="60">
        <v>85681620</v>
      </c>
      <c r="Y44" s="60">
        <v>-30096633</v>
      </c>
      <c r="Z44" s="140">
        <v>-35.13</v>
      </c>
      <c r="AA44" s="155">
        <v>342726479</v>
      </c>
    </row>
    <row r="45" spans="1:27" ht="13.5">
      <c r="A45" s="138" t="s">
        <v>91</v>
      </c>
      <c r="B45" s="136"/>
      <c r="C45" s="157"/>
      <c r="D45" s="157"/>
      <c r="E45" s="158">
        <v>121046122</v>
      </c>
      <c r="F45" s="159">
        <v>121046122</v>
      </c>
      <c r="G45" s="159">
        <v>2568374</v>
      </c>
      <c r="H45" s="159">
        <v>2922328</v>
      </c>
      <c r="I45" s="159">
        <v>3071249</v>
      </c>
      <c r="J45" s="159">
        <v>8561951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8561951</v>
      </c>
      <c r="X45" s="159">
        <v>30261531</v>
      </c>
      <c r="Y45" s="159">
        <v>-21699580</v>
      </c>
      <c r="Z45" s="141">
        <v>-71.71</v>
      </c>
      <c r="AA45" s="157">
        <v>121046122</v>
      </c>
    </row>
    <row r="46" spans="1:27" ht="13.5">
      <c r="A46" s="138" t="s">
        <v>92</v>
      </c>
      <c r="B46" s="136"/>
      <c r="C46" s="155"/>
      <c r="D46" s="155"/>
      <c r="E46" s="156">
        <v>84509008</v>
      </c>
      <c r="F46" s="60">
        <v>84509008</v>
      </c>
      <c r="G46" s="60">
        <v>4337872</v>
      </c>
      <c r="H46" s="60">
        <v>4708891</v>
      </c>
      <c r="I46" s="60">
        <v>5809565</v>
      </c>
      <c r="J46" s="60">
        <v>14856328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14856328</v>
      </c>
      <c r="X46" s="60">
        <v>21127252</v>
      </c>
      <c r="Y46" s="60">
        <v>-6270924</v>
      </c>
      <c r="Z46" s="140">
        <v>-29.68</v>
      </c>
      <c r="AA46" s="155">
        <v>84509008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3927065</v>
      </c>
      <c r="F47" s="100">
        <v>3927065</v>
      </c>
      <c r="G47" s="100">
        <v>87429</v>
      </c>
      <c r="H47" s="100">
        <v>116974</v>
      </c>
      <c r="I47" s="100">
        <v>106388</v>
      </c>
      <c r="J47" s="100">
        <v>310791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310791</v>
      </c>
      <c r="X47" s="100">
        <v>981766</v>
      </c>
      <c r="Y47" s="100">
        <v>-670975</v>
      </c>
      <c r="Z47" s="137">
        <v>-68.34</v>
      </c>
      <c r="AA47" s="153">
        <v>3927065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2112070957</v>
      </c>
      <c r="D48" s="168">
        <f>+D28+D32+D38+D42+D47</f>
        <v>0</v>
      </c>
      <c r="E48" s="169">
        <f t="shared" si="9"/>
        <v>1509380701</v>
      </c>
      <c r="F48" s="73">
        <f t="shared" si="9"/>
        <v>1509380701</v>
      </c>
      <c r="G48" s="73">
        <f t="shared" si="9"/>
        <v>244045672</v>
      </c>
      <c r="H48" s="73">
        <f t="shared" si="9"/>
        <v>54237699</v>
      </c>
      <c r="I48" s="73">
        <f t="shared" si="9"/>
        <v>69895801</v>
      </c>
      <c r="J48" s="73">
        <f t="shared" si="9"/>
        <v>368179172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368179172</v>
      </c>
      <c r="X48" s="73">
        <f t="shared" si="9"/>
        <v>377345177</v>
      </c>
      <c r="Y48" s="73">
        <f t="shared" si="9"/>
        <v>-9166005</v>
      </c>
      <c r="Z48" s="170">
        <f>+IF(X48&lt;&gt;0,+(Y48/X48)*100,0)</f>
        <v>-2.4290770251450704</v>
      </c>
      <c r="AA48" s="168">
        <f>+AA28+AA32+AA38+AA42+AA47</f>
        <v>1509380701</v>
      </c>
    </row>
    <row r="49" spans="1:27" ht="13.5">
      <c r="A49" s="148" t="s">
        <v>49</v>
      </c>
      <c r="B49" s="149"/>
      <c r="C49" s="171">
        <f aca="true" t="shared" si="10" ref="C49:Y49">+C25-C48</f>
        <v>-398278446</v>
      </c>
      <c r="D49" s="171">
        <f>+D25-D48</f>
        <v>0</v>
      </c>
      <c r="E49" s="172">
        <f t="shared" si="10"/>
        <v>370807666</v>
      </c>
      <c r="F49" s="173">
        <f t="shared" si="10"/>
        <v>370807666</v>
      </c>
      <c r="G49" s="173">
        <f t="shared" si="10"/>
        <v>126080415</v>
      </c>
      <c r="H49" s="173">
        <f t="shared" si="10"/>
        <v>64701106</v>
      </c>
      <c r="I49" s="173">
        <f t="shared" si="10"/>
        <v>48866404</v>
      </c>
      <c r="J49" s="173">
        <f t="shared" si="10"/>
        <v>239647925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239647925</v>
      </c>
      <c r="X49" s="173">
        <f>IF(F25=F48,0,X25-X48)</f>
        <v>92701915</v>
      </c>
      <c r="Y49" s="173">
        <f t="shared" si="10"/>
        <v>146946010</v>
      </c>
      <c r="Z49" s="174">
        <f>+IF(X49&lt;&gt;0,+(Y49/X49)*100,0)</f>
        <v>158.5145355411482</v>
      </c>
      <c r="AA49" s="171">
        <f>+AA25-AA48</f>
        <v>370807666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176827344</v>
      </c>
      <c r="D5" s="155">
        <v>0</v>
      </c>
      <c r="E5" s="156">
        <v>162236334</v>
      </c>
      <c r="F5" s="60">
        <v>162236334</v>
      </c>
      <c r="G5" s="60">
        <v>29491784</v>
      </c>
      <c r="H5" s="60">
        <v>16580419</v>
      </c>
      <c r="I5" s="60">
        <v>16591251</v>
      </c>
      <c r="J5" s="60">
        <v>62663454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62663454</v>
      </c>
      <c r="X5" s="60">
        <v>40559084</v>
      </c>
      <c r="Y5" s="60">
        <v>22104370</v>
      </c>
      <c r="Z5" s="140">
        <v>54.5</v>
      </c>
      <c r="AA5" s="155">
        <v>162236334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394390015</v>
      </c>
      <c r="D7" s="155">
        <v>0</v>
      </c>
      <c r="E7" s="156">
        <v>619151000</v>
      </c>
      <c r="F7" s="60">
        <v>619151000</v>
      </c>
      <c r="G7" s="60">
        <v>33361554</v>
      </c>
      <c r="H7" s="60">
        <v>35203066</v>
      </c>
      <c r="I7" s="60">
        <v>37601120</v>
      </c>
      <c r="J7" s="60">
        <v>106165740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106165740</v>
      </c>
      <c r="X7" s="60">
        <v>154787750</v>
      </c>
      <c r="Y7" s="60">
        <v>-48622010</v>
      </c>
      <c r="Z7" s="140">
        <v>-31.41</v>
      </c>
      <c r="AA7" s="155">
        <v>619151000</v>
      </c>
    </row>
    <row r="8" spans="1:27" ht="13.5">
      <c r="A8" s="183" t="s">
        <v>104</v>
      </c>
      <c r="B8" s="182"/>
      <c r="C8" s="155">
        <v>214470451</v>
      </c>
      <c r="D8" s="155">
        <v>0</v>
      </c>
      <c r="E8" s="156">
        <v>188507000</v>
      </c>
      <c r="F8" s="60">
        <v>188507000</v>
      </c>
      <c r="G8" s="60">
        <v>22618563</v>
      </c>
      <c r="H8" s="60">
        <v>24173859</v>
      </c>
      <c r="I8" s="60">
        <v>22232543</v>
      </c>
      <c r="J8" s="60">
        <v>69024965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69024965</v>
      </c>
      <c r="X8" s="60">
        <v>47126750</v>
      </c>
      <c r="Y8" s="60">
        <v>21898215</v>
      </c>
      <c r="Z8" s="140">
        <v>46.47</v>
      </c>
      <c r="AA8" s="155">
        <v>188507000</v>
      </c>
    </row>
    <row r="9" spans="1:27" ht="13.5">
      <c r="A9" s="183" t="s">
        <v>105</v>
      </c>
      <c r="B9" s="182"/>
      <c r="C9" s="155">
        <v>106639893</v>
      </c>
      <c r="D9" s="155">
        <v>0</v>
      </c>
      <c r="E9" s="156">
        <v>109332000</v>
      </c>
      <c r="F9" s="60">
        <v>109332000</v>
      </c>
      <c r="G9" s="60">
        <v>11109474</v>
      </c>
      <c r="H9" s="60">
        <v>11135982</v>
      </c>
      <c r="I9" s="60">
        <v>11157348</v>
      </c>
      <c r="J9" s="60">
        <v>33402804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33402804</v>
      </c>
      <c r="X9" s="60">
        <v>27333000</v>
      </c>
      <c r="Y9" s="60">
        <v>6069804</v>
      </c>
      <c r="Z9" s="140">
        <v>22.21</v>
      </c>
      <c r="AA9" s="155">
        <v>109332000</v>
      </c>
    </row>
    <row r="10" spans="1:27" ht="13.5">
      <c r="A10" s="183" t="s">
        <v>106</v>
      </c>
      <c r="B10" s="182"/>
      <c r="C10" s="155">
        <v>67410688</v>
      </c>
      <c r="D10" s="155">
        <v>0</v>
      </c>
      <c r="E10" s="156">
        <v>61527541</v>
      </c>
      <c r="F10" s="54">
        <v>61527541</v>
      </c>
      <c r="G10" s="54">
        <v>7017818</v>
      </c>
      <c r="H10" s="54">
        <v>7036004</v>
      </c>
      <c r="I10" s="54">
        <v>7053077</v>
      </c>
      <c r="J10" s="54">
        <v>21106899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21106899</v>
      </c>
      <c r="X10" s="54">
        <v>15381885</v>
      </c>
      <c r="Y10" s="54">
        <v>5725014</v>
      </c>
      <c r="Z10" s="184">
        <v>37.22</v>
      </c>
      <c r="AA10" s="130">
        <v>61527541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11234090</v>
      </c>
      <c r="D12" s="155">
        <v>0</v>
      </c>
      <c r="E12" s="156">
        <v>6457416</v>
      </c>
      <c r="F12" s="60">
        <v>6457416</v>
      </c>
      <c r="G12" s="60">
        <v>911385</v>
      </c>
      <c r="H12" s="60">
        <v>895028</v>
      </c>
      <c r="I12" s="60">
        <v>893999</v>
      </c>
      <c r="J12" s="60">
        <v>2700412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2700412</v>
      </c>
      <c r="X12" s="60">
        <v>1614354</v>
      </c>
      <c r="Y12" s="60">
        <v>1086058</v>
      </c>
      <c r="Z12" s="140">
        <v>67.28</v>
      </c>
      <c r="AA12" s="155">
        <v>6457416</v>
      </c>
    </row>
    <row r="13" spans="1:27" ht="13.5">
      <c r="A13" s="181" t="s">
        <v>109</v>
      </c>
      <c r="B13" s="185"/>
      <c r="C13" s="155">
        <v>7589678</v>
      </c>
      <c r="D13" s="155">
        <v>0</v>
      </c>
      <c r="E13" s="156">
        <v>0</v>
      </c>
      <c r="F13" s="60">
        <v>0</v>
      </c>
      <c r="G13" s="60">
        <v>0</v>
      </c>
      <c r="H13" s="60">
        <v>9937</v>
      </c>
      <c r="I13" s="60">
        <v>111197</v>
      </c>
      <c r="J13" s="60">
        <v>121134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121134</v>
      </c>
      <c r="X13" s="60">
        <v>0</v>
      </c>
      <c r="Y13" s="60">
        <v>121134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96977066</v>
      </c>
      <c r="D14" s="155">
        <v>0</v>
      </c>
      <c r="E14" s="156">
        <v>25978003</v>
      </c>
      <c r="F14" s="60">
        <v>25978003</v>
      </c>
      <c r="G14" s="60">
        <v>9055861</v>
      </c>
      <c r="H14" s="60">
        <v>9216430</v>
      </c>
      <c r="I14" s="60">
        <v>9328883</v>
      </c>
      <c r="J14" s="60">
        <v>27601174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27601174</v>
      </c>
      <c r="X14" s="60">
        <v>6494501</v>
      </c>
      <c r="Y14" s="60">
        <v>21106673</v>
      </c>
      <c r="Z14" s="140">
        <v>324.99</v>
      </c>
      <c r="AA14" s="155">
        <v>25978003</v>
      </c>
    </row>
    <row r="15" spans="1:27" ht="13.5">
      <c r="A15" s="181" t="s">
        <v>111</v>
      </c>
      <c r="B15" s="185"/>
      <c r="C15" s="155">
        <v>11823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7576</v>
      </c>
      <c r="J15" s="60">
        <v>7576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7576</v>
      </c>
      <c r="X15" s="60">
        <v>0</v>
      </c>
      <c r="Y15" s="60">
        <v>7576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2301050</v>
      </c>
      <c r="D16" s="155">
        <v>0</v>
      </c>
      <c r="E16" s="156">
        <v>6480000</v>
      </c>
      <c r="F16" s="60">
        <v>6480000</v>
      </c>
      <c r="G16" s="60">
        <v>539016</v>
      </c>
      <c r="H16" s="60">
        <v>106947</v>
      </c>
      <c r="I16" s="60">
        <v>358316</v>
      </c>
      <c r="J16" s="60">
        <v>1004279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1004279</v>
      </c>
      <c r="X16" s="60">
        <v>1620000</v>
      </c>
      <c r="Y16" s="60">
        <v>-615721</v>
      </c>
      <c r="Z16" s="140">
        <v>-38.01</v>
      </c>
      <c r="AA16" s="155">
        <v>6480000</v>
      </c>
    </row>
    <row r="17" spans="1:27" ht="13.5">
      <c r="A17" s="181" t="s">
        <v>113</v>
      </c>
      <c r="B17" s="185"/>
      <c r="C17" s="155">
        <v>14410</v>
      </c>
      <c r="D17" s="155">
        <v>0</v>
      </c>
      <c r="E17" s="156">
        <v>496800</v>
      </c>
      <c r="F17" s="60">
        <v>496800</v>
      </c>
      <c r="G17" s="60">
        <v>4018</v>
      </c>
      <c r="H17" s="60">
        <v>2018</v>
      </c>
      <c r="I17" s="60">
        <v>4896</v>
      </c>
      <c r="J17" s="60">
        <v>10932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10932</v>
      </c>
      <c r="X17" s="60">
        <v>124200</v>
      </c>
      <c r="Y17" s="60">
        <v>-113268</v>
      </c>
      <c r="Z17" s="140">
        <v>-91.2</v>
      </c>
      <c r="AA17" s="155">
        <v>496800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440388914</v>
      </c>
      <c r="D19" s="155">
        <v>0</v>
      </c>
      <c r="E19" s="156">
        <v>427360000</v>
      </c>
      <c r="F19" s="60">
        <v>427360000</v>
      </c>
      <c r="G19" s="60">
        <v>169936000</v>
      </c>
      <c r="H19" s="60">
        <v>890000</v>
      </c>
      <c r="I19" s="60">
        <v>0</v>
      </c>
      <c r="J19" s="60">
        <v>170826000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170826000</v>
      </c>
      <c r="X19" s="60">
        <v>106840000</v>
      </c>
      <c r="Y19" s="60">
        <v>63986000</v>
      </c>
      <c r="Z19" s="140">
        <v>59.89</v>
      </c>
      <c r="AA19" s="155">
        <v>427360000</v>
      </c>
    </row>
    <row r="20" spans="1:27" ht="13.5">
      <c r="A20" s="181" t="s">
        <v>35</v>
      </c>
      <c r="B20" s="185"/>
      <c r="C20" s="155">
        <v>30218371</v>
      </c>
      <c r="D20" s="155">
        <v>0</v>
      </c>
      <c r="E20" s="156">
        <v>80180273</v>
      </c>
      <c r="F20" s="54">
        <v>80180273</v>
      </c>
      <c r="G20" s="54">
        <v>14135614</v>
      </c>
      <c r="H20" s="54">
        <v>13689115</v>
      </c>
      <c r="I20" s="54">
        <v>13021999</v>
      </c>
      <c r="J20" s="54">
        <v>40846728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40846728</v>
      </c>
      <c r="X20" s="54">
        <v>20045068</v>
      </c>
      <c r="Y20" s="54">
        <v>20801660</v>
      </c>
      <c r="Z20" s="184">
        <v>103.77</v>
      </c>
      <c r="AA20" s="130">
        <v>80180273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1548473793</v>
      </c>
      <c r="D22" s="188">
        <f>SUM(D5:D21)</f>
        <v>0</v>
      </c>
      <c r="E22" s="189">
        <f t="shared" si="0"/>
        <v>1687706367</v>
      </c>
      <c r="F22" s="190">
        <f t="shared" si="0"/>
        <v>1687706367</v>
      </c>
      <c r="G22" s="190">
        <f t="shared" si="0"/>
        <v>298181087</v>
      </c>
      <c r="H22" s="190">
        <f t="shared" si="0"/>
        <v>118938805</v>
      </c>
      <c r="I22" s="190">
        <f t="shared" si="0"/>
        <v>118362205</v>
      </c>
      <c r="J22" s="190">
        <f t="shared" si="0"/>
        <v>535482097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535482097</v>
      </c>
      <c r="X22" s="190">
        <f t="shared" si="0"/>
        <v>421926592</v>
      </c>
      <c r="Y22" s="190">
        <f t="shared" si="0"/>
        <v>113555505</v>
      </c>
      <c r="Z22" s="191">
        <f>+IF(X22&lt;&gt;0,+(Y22/X22)*100,0)</f>
        <v>26.91356912626166</v>
      </c>
      <c r="AA22" s="188">
        <f>SUM(AA5:AA21)</f>
        <v>1687706367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493006353</v>
      </c>
      <c r="D25" s="155">
        <v>0</v>
      </c>
      <c r="E25" s="156">
        <v>501811661</v>
      </c>
      <c r="F25" s="60">
        <v>501811661</v>
      </c>
      <c r="G25" s="60">
        <v>37631452</v>
      </c>
      <c r="H25" s="60">
        <v>38542348</v>
      </c>
      <c r="I25" s="60">
        <v>38495169</v>
      </c>
      <c r="J25" s="60">
        <v>114668969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114668969</v>
      </c>
      <c r="X25" s="60">
        <v>125452915</v>
      </c>
      <c r="Y25" s="60">
        <v>-10783946</v>
      </c>
      <c r="Z25" s="140">
        <v>-8.6</v>
      </c>
      <c r="AA25" s="155">
        <v>501811661</v>
      </c>
    </row>
    <row r="26" spans="1:27" ht="13.5">
      <c r="A26" s="183" t="s">
        <v>38</v>
      </c>
      <c r="B26" s="182"/>
      <c r="C26" s="155">
        <v>22702751</v>
      </c>
      <c r="D26" s="155">
        <v>0</v>
      </c>
      <c r="E26" s="156">
        <v>22747574</v>
      </c>
      <c r="F26" s="60">
        <v>22747574</v>
      </c>
      <c r="G26" s="60">
        <v>1986137</v>
      </c>
      <c r="H26" s="60">
        <v>2046791</v>
      </c>
      <c r="I26" s="60">
        <v>2029083</v>
      </c>
      <c r="J26" s="60">
        <v>6062011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6062011</v>
      </c>
      <c r="X26" s="60">
        <v>5686894</v>
      </c>
      <c r="Y26" s="60">
        <v>375117</v>
      </c>
      <c r="Z26" s="140">
        <v>6.6</v>
      </c>
      <c r="AA26" s="155">
        <v>22747574</v>
      </c>
    </row>
    <row r="27" spans="1:27" ht="13.5">
      <c r="A27" s="183" t="s">
        <v>118</v>
      </c>
      <c r="B27" s="182"/>
      <c r="C27" s="155">
        <v>346176905</v>
      </c>
      <c r="D27" s="155">
        <v>0</v>
      </c>
      <c r="E27" s="156">
        <v>300694443</v>
      </c>
      <c r="F27" s="60">
        <v>300694443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75173611</v>
      </c>
      <c r="Y27" s="60">
        <v>-75173611</v>
      </c>
      <c r="Z27" s="140">
        <v>-100</v>
      </c>
      <c r="AA27" s="155">
        <v>300694443</v>
      </c>
    </row>
    <row r="28" spans="1:27" ht="13.5">
      <c r="A28" s="183" t="s">
        <v>39</v>
      </c>
      <c r="B28" s="182"/>
      <c r="C28" s="155">
        <v>260463571</v>
      </c>
      <c r="D28" s="155">
        <v>0</v>
      </c>
      <c r="E28" s="156">
        <v>23000000</v>
      </c>
      <c r="F28" s="60">
        <v>23000000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5750000</v>
      </c>
      <c r="Y28" s="60">
        <v>-5750000</v>
      </c>
      <c r="Z28" s="140">
        <v>-100</v>
      </c>
      <c r="AA28" s="155">
        <v>23000000</v>
      </c>
    </row>
    <row r="29" spans="1:27" ht="13.5">
      <c r="A29" s="183" t="s">
        <v>40</v>
      </c>
      <c r="B29" s="182"/>
      <c r="C29" s="155">
        <v>89434935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596165158</v>
      </c>
      <c r="D30" s="155">
        <v>0</v>
      </c>
      <c r="E30" s="156">
        <v>512775086</v>
      </c>
      <c r="F30" s="60">
        <v>512775086</v>
      </c>
      <c r="G30" s="60">
        <v>106264167</v>
      </c>
      <c r="H30" s="60">
        <v>1001535</v>
      </c>
      <c r="I30" s="60">
        <v>10553168</v>
      </c>
      <c r="J30" s="60">
        <v>117818870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117818870</v>
      </c>
      <c r="X30" s="60">
        <v>128193772</v>
      </c>
      <c r="Y30" s="60">
        <v>-10374902</v>
      </c>
      <c r="Z30" s="140">
        <v>-8.09</v>
      </c>
      <c r="AA30" s="155">
        <v>512775086</v>
      </c>
    </row>
    <row r="31" spans="1:27" ht="13.5">
      <c r="A31" s="183" t="s">
        <v>120</v>
      </c>
      <c r="B31" s="182"/>
      <c r="C31" s="155">
        <v>39394974</v>
      </c>
      <c r="D31" s="155">
        <v>0</v>
      </c>
      <c r="E31" s="156">
        <v>0</v>
      </c>
      <c r="F31" s="60">
        <v>0</v>
      </c>
      <c r="G31" s="60">
        <v>355967</v>
      </c>
      <c r="H31" s="60">
        <v>1718714</v>
      </c>
      <c r="I31" s="60">
        <v>1423766</v>
      </c>
      <c r="J31" s="60">
        <v>3498447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3498447</v>
      </c>
      <c r="X31" s="60">
        <v>0</v>
      </c>
      <c r="Y31" s="60">
        <v>3498447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106760085</v>
      </c>
      <c r="D32" s="155">
        <v>0</v>
      </c>
      <c r="E32" s="156">
        <v>7500000</v>
      </c>
      <c r="F32" s="60">
        <v>7500000</v>
      </c>
      <c r="G32" s="60">
        <v>0</v>
      </c>
      <c r="H32" s="60">
        <v>0</v>
      </c>
      <c r="I32" s="60">
        <v>701754</v>
      </c>
      <c r="J32" s="60">
        <v>701754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701754</v>
      </c>
      <c r="X32" s="60">
        <v>1875000</v>
      </c>
      <c r="Y32" s="60">
        <v>-1173246</v>
      </c>
      <c r="Z32" s="140">
        <v>-62.57</v>
      </c>
      <c r="AA32" s="155">
        <v>7500000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157966225</v>
      </c>
      <c r="D34" s="155">
        <v>0</v>
      </c>
      <c r="E34" s="156">
        <v>140851937</v>
      </c>
      <c r="F34" s="60">
        <v>140851937</v>
      </c>
      <c r="G34" s="60">
        <v>97807949</v>
      </c>
      <c r="H34" s="60">
        <v>10928311</v>
      </c>
      <c r="I34" s="60">
        <v>16692861</v>
      </c>
      <c r="J34" s="60">
        <v>125429121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125429121</v>
      </c>
      <c r="X34" s="60">
        <v>35212984</v>
      </c>
      <c r="Y34" s="60">
        <v>90216137</v>
      </c>
      <c r="Z34" s="140">
        <v>256.2</v>
      </c>
      <c r="AA34" s="155">
        <v>140851937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2112070957</v>
      </c>
      <c r="D36" s="188">
        <f>SUM(D25:D35)</f>
        <v>0</v>
      </c>
      <c r="E36" s="189">
        <f t="shared" si="1"/>
        <v>1509380701</v>
      </c>
      <c r="F36" s="190">
        <f t="shared" si="1"/>
        <v>1509380701</v>
      </c>
      <c r="G36" s="190">
        <f t="shared" si="1"/>
        <v>244045672</v>
      </c>
      <c r="H36" s="190">
        <f t="shared" si="1"/>
        <v>54237699</v>
      </c>
      <c r="I36" s="190">
        <f t="shared" si="1"/>
        <v>69895801</v>
      </c>
      <c r="J36" s="190">
        <f t="shared" si="1"/>
        <v>368179172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368179172</v>
      </c>
      <c r="X36" s="190">
        <f t="shared" si="1"/>
        <v>377345176</v>
      </c>
      <c r="Y36" s="190">
        <f t="shared" si="1"/>
        <v>-9166004</v>
      </c>
      <c r="Z36" s="191">
        <f>+IF(X36&lt;&gt;0,+(Y36/X36)*100,0)</f>
        <v>-2.429076766573001</v>
      </c>
      <c r="AA36" s="188">
        <f>SUM(AA25:AA35)</f>
        <v>1509380701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-563597164</v>
      </c>
      <c r="D38" s="199">
        <f>+D22-D36</f>
        <v>0</v>
      </c>
      <c r="E38" s="200">
        <f t="shared" si="2"/>
        <v>178325666</v>
      </c>
      <c r="F38" s="106">
        <f t="shared" si="2"/>
        <v>178325666</v>
      </c>
      <c r="G38" s="106">
        <f t="shared" si="2"/>
        <v>54135415</v>
      </c>
      <c r="H38" s="106">
        <f t="shared" si="2"/>
        <v>64701106</v>
      </c>
      <c r="I38" s="106">
        <f t="shared" si="2"/>
        <v>48466404</v>
      </c>
      <c r="J38" s="106">
        <f t="shared" si="2"/>
        <v>167302925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167302925</v>
      </c>
      <c r="X38" s="106">
        <f>IF(F22=F36,0,X22-X36)</f>
        <v>44581416</v>
      </c>
      <c r="Y38" s="106">
        <f t="shared" si="2"/>
        <v>122721509</v>
      </c>
      <c r="Z38" s="201">
        <f>+IF(X38&lt;&gt;0,+(Y38/X38)*100,0)</f>
        <v>275.2750361271612</v>
      </c>
      <c r="AA38" s="199">
        <f>+AA22-AA36</f>
        <v>178325666</v>
      </c>
    </row>
    <row r="39" spans="1:27" ht="13.5">
      <c r="A39" s="181" t="s">
        <v>46</v>
      </c>
      <c r="B39" s="185"/>
      <c r="C39" s="155">
        <v>165318718</v>
      </c>
      <c r="D39" s="155">
        <v>0</v>
      </c>
      <c r="E39" s="156">
        <v>192482000</v>
      </c>
      <c r="F39" s="60">
        <v>192482000</v>
      </c>
      <c r="G39" s="60">
        <v>71945000</v>
      </c>
      <c r="H39" s="60">
        <v>0</v>
      </c>
      <c r="I39" s="60">
        <v>400000</v>
      </c>
      <c r="J39" s="60">
        <v>72345000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72345000</v>
      </c>
      <c r="X39" s="60">
        <v>48120500</v>
      </c>
      <c r="Y39" s="60">
        <v>24224500</v>
      </c>
      <c r="Z39" s="140">
        <v>50.34</v>
      </c>
      <c r="AA39" s="155">
        <v>192482000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-398278446</v>
      </c>
      <c r="D42" s="206">
        <f>SUM(D38:D41)</f>
        <v>0</v>
      </c>
      <c r="E42" s="207">
        <f t="shared" si="3"/>
        <v>370807666</v>
      </c>
      <c r="F42" s="88">
        <f t="shared" si="3"/>
        <v>370807666</v>
      </c>
      <c r="G42" s="88">
        <f t="shared" si="3"/>
        <v>126080415</v>
      </c>
      <c r="H42" s="88">
        <f t="shared" si="3"/>
        <v>64701106</v>
      </c>
      <c r="I42" s="88">
        <f t="shared" si="3"/>
        <v>48866404</v>
      </c>
      <c r="J42" s="88">
        <f t="shared" si="3"/>
        <v>239647925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239647925</v>
      </c>
      <c r="X42" s="88">
        <f t="shared" si="3"/>
        <v>92701916</v>
      </c>
      <c r="Y42" s="88">
        <f t="shared" si="3"/>
        <v>146946009</v>
      </c>
      <c r="Z42" s="208">
        <f>+IF(X42&lt;&gt;0,+(Y42/X42)*100,0)</f>
        <v>158.51453275248377</v>
      </c>
      <c r="AA42" s="206">
        <f>SUM(AA38:AA41)</f>
        <v>370807666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-398278446</v>
      </c>
      <c r="D44" s="210">
        <f>+D42-D43</f>
        <v>0</v>
      </c>
      <c r="E44" s="211">
        <f t="shared" si="4"/>
        <v>370807666</v>
      </c>
      <c r="F44" s="77">
        <f t="shared" si="4"/>
        <v>370807666</v>
      </c>
      <c r="G44" s="77">
        <f t="shared" si="4"/>
        <v>126080415</v>
      </c>
      <c r="H44" s="77">
        <f t="shared" si="4"/>
        <v>64701106</v>
      </c>
      <c r="I44" s="77">
        <f t="shared" si="4"/>
        <v>48866404</v>
      </c>
      <c r="J44" s="77">
        <f t="shared" si="4"/>
        <v>239647925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239647925</v>
      </c>
      <c r="X44" s="77">
        <f t="shared" si="4"/>
        <v>92701916</v>
      </c>
      <c r="Y44" s="77">
        <f t="shared" si="4"/>
        <v>146946009</v>
      </c>
      <c r="Z44" s="212">
        <f>+IF(X44&lt;&gt;0,+(Y44/X44)*100,0)</f>
        <v>158.51453275248377</v>
      </c>
      <c r="AA44" s="210">
        <f>+AA42-AA43</f>
        <v>370807666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-398278446</v>
      </c>
      <c r="D46" s="206">
        <f>SUM(D44:D45)</f>
        <v>0</v>
      </c>
      <c r="E46" s="207">
        <f t="shared" si="5"/>
        <v>370807666</v>
      </c>
      <c r="F46" s="88">
        <f t="shared" si="5"/>
        <v>370807666</v>
      </c>
      <c r="G46" s="88">
        <f t="shared" si="5"/>
        <v>126080415</v>
      </c>
      <c r="H46" s="88">
        <f t="shared" si="5"/>
        <v>64701106</v>
      </c>
      <c r="I46" s="88">
        <f t="shared" si="5"/>
        <v>48866404</v>
      </c>
      <c r="J46" s="88">
        <f t="shared" si="5"/>
        <v>239647925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239647925</v>
      </c>
      <c r="X46" s="88">
        <f t="shared" si="5"/>
        <v>92701916</v>
      </c>
      <c r="Y46" s="88">
        <f t="shared" si="5"/>
        <v>146946009</v>
      </c>
      <c r="Z46" s="208">
        <f>+IF(X46&lt;&gt;0,+(Y46/X46)*100,0)</f>
        <v>158.51453275248377</v>
      </c>
      <c r="AA46" s="206">
        <f>SUM(AA44:AA45)</f>
        <v>370807666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-398278446</v>
      </c>
      <c r="D48" s="217">
        <f>SUM(D46:D47)</f>
        <v>0</v>
      </c>
      <c r="E48" s="218">
        <f t="shared" si="6"/>
        <v>370807666</v>
      </c>
      <c r="F48" s="219">
        <f t="shared" si="6"/>
        <v>370807666</v>
      </c>
      <c r="G48" s="219">
        <f t="shared" si="6"/>
        <v>126080415</v>
      </c>
      <c r="H48" s="220">
        <f t="shared" si="6"/>
        <v>64701106</v>
      </c>
      <c r="I48" s="220">
        <f t="shared" si="6"/>
        <v>48866404</v>
      </c>
      <c r="J48" s="220">
        <f t="shared" si="6"/>
        <v>239647925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239647925</v>
      </c>
      <c r="X48" s="220">
        <f t="shared" si="6"/>
        <v>92701916</v>
      </c>
      <c r="Y48" s="220">
        <f t="shared" si="6"/>
        <v>146946009</v>
      </c>
      <c r="Z48" s="221">
        <f>+IF(X48&lt;&gt;0,+(Y48/X48)*100,0)</f>
        <v>158.51453275248377</v>
      </c>
      <c r="AA48" s="222">
        <f>SUM(AA46:AA47)</f>
        <v>370807666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20000000</v>
      </c>
      <c r="F5" s="100">
        <f t="shared" si="0"/>
        <v>20000000</v>
      </c>
      <c r="G5" s="100">
        <f t="shared" si="0"/>
        <v>78874</v>
      </c>
      <c r="H5" s="100">
        <f t="shared" si="0"/>
        <v>2989</v>
      </c>
      <c r="I5" s="100">
        <f t="shared" si="0"/>
        <v>57456</v>
      </c>
      <c r="J5" s="100">
        <f t="shared" si="0"/>
        <v>139319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139319</v>
      </c>
      <c r="X5" s="100">
        <f t="shared" si="0"/>
        <v>5000000</v>
      </c>
      <c r="Y5" s="100">
        <f t="shared" si="0"/>
        <v>-4860681</v>
      </c>
      <c r="Z5" s="137">
        <f>+IF(X5&lt;&gt;0,+(Y5/X5)*100,0)</f>
        <v>-97.21362</v>
      </c>
      <c r="AA5" s="153">
        <f>SUM(AA6:AA8)</f>
        <v>20000000</v>
      </c>
    </row>
    <row r="6" spans="1:27" ht="13.5">
      <c r="A6" s="138" t="s">
        <v>75</v>
      </c>
      <c r="B6" s="136"/>
      <c r="C6" s="155"/>
      <c r="D6" s="155"/>
      <c r="E6" s="156">
        <v>20000000</v>
      </c>
      <c r="F6" s="60">
        <v>20000000</v>
      </c>
      <c r="G6" s="60">
        <v>78874</v>
      </c>
      <c r="H6" s="60">
        <v>2989</v>
      </c>
      <c r="I6" s="60">
        <v>57456</v>
      </c>
      <c r="J6" s="60">
        <v>139319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139319</v>
      </c>
      <c r="X6" s="60">
        <v>5000000</v>
      </c>
      <c r="Y6" s="60">
        <v>-4860681</v>
      </c>
      <c r="Z6" s="140">
        <v>-97.21</v>
      </c>
      <c r="AA6" s="62">
        <v>20000000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42767406</v>
      </c>
      <c r="F9" s="100">
        <f t="shared" si="1"/>
        <v>42767406</v>
      </c>
      <c r="G9" s="100">
        <f t="shared" si="1"/>
        <v>5907044</v>
      </c>
      <c r="H9" s="100">
        <f t="shared" si="1"/>
        <v>1632114</v>
      </c>
      <c r="I9" s="100">
        <f t="shared" si="1"/>
        <v>3431568</v>
      </c>
      <c r="J9" s="100">
        <f t="shared" si="1"/>
        <v>10970726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10970726</v>
      </c>
      <c r="X9" s="100">
        <f t="shared" si="1"/>
        <v>10691852</v>
      </c>
      <c r="Y9" s="100">
        <f t="shared" si="1"/>
        <v>278874</v>
      </c>
      <c r="Z9" s="137">
        <f>+IF(X9&lt;&gt;0,+(Y9/X9)*100,0)</f>
        <v>2.608285262459675</v>
      </c>
      <c r="AA9" s="102">
        <f>SUM(AA10:AA14)</f>
        <v>42767406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5907044</v>
      </c>
      <c r="H10" s="60">
        <v>1632114</v>
      </c>
      <c r="I10" s="60">
        <v>3431568</v>
      </c>
      <c r="J10" s="60">
        <v>10970726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10970726</v>
      </c>
      <c r="X10" s="60"/>
      <c r="Y10" s="60">
        <v>10970726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42767406</v>
      </c>
      <c r="F11" s="60">
        <v>42767406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10691852</v>
      </c>
      <c r="Y11" s="60">
        <v>-10691852</v>
      </c>
      <c r="Z11" s="140">
        <v>-100</v>
      </c>
      <c r="AA11" s="62">
        <v>42767406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153829141</v>
      </c>
      <c r="D15" s="153">
        <f>SUM(D16:D18)</f>
        <v>0</v>
      </c>
      <c r="E15" s="154">
        <f t="shared" si="2"/>
        <v>96281250</v>
      </c>
      <c r="F15" s="100">
        <f t="shared" si="2"/>
        <v>96281250</v>
      </c>
      <c r="G15" s="100">
        <f t="shared" si="2"/>
        <v>10541754</v>
      </c>
      <c r="H15" s="100">
        <f t="shared" si="2"/>
        <v>3757342</v>
      </c>
      <c r="I15" s="100">
        <f t="shared" si="2"/>
        <v>887378</v>
      </c>
      <c r="J15" s="100">
        <f t="shared" si="2"/>
        <v>15186474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15186474</v>
      </c>
      <c r="X15" s="100">
        <f t="shared" si="2"/>
        <v>24070313</v>
      </c>
      <c r="Y15" s="100">
        <f t="shared" si="2"/>
        <v>-8883839</v>
      </c>
      <c r="Z15" s="137">
        <f>+IF(X15&lt;&gt;0,+(Y15/X15)*100,0)</f>
        <v>-36.90786654913877</v>
      </c>
      <c r="AA15" s="102">
        <f>SUM(AA16:AA18)</f>
        <v>96281250</v>
      </c>
    </row>
    <row r="16" spans="1:27" ht="13.5">
      <c r="A16" s="138" t="s">
        <v>85</v>
      </c>
      <c r="B16" s="136"/>
      <c r="C16" s="155"/>
      <c r="D16" s="155"/>
      <c r="E16" s="156">
        <v>32348000</v>
      </c>
      <c r="F16" s="60">
        <v>32348000</v>
      </c>
      <c r="G16" s="60">
        <v>275009</v>
      </c>
      <c r="H16" s="60">
        <v>3154065</v>
      </c>
      <c r="I16" s="60"/>
      <c r="J16" s="60">
        <v>3429074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3429074</v>
      </c>
      <c r="X16" s="60">
        <v>8087000</v>
      </c>
      <c r="Y16" s="60">
        <v>-4657926</v>
      </c>
      <c r="Z16" s="140">
        <v>-57.6</v>
      </c>
      <c r="AA16" s="62">
        <v>32348000</v>
      </c>
    </row>
    <row r="17" spans="1:27" ht="13.5">
      <c r="A17" s="138" t="s">
        <v>86</v>
      </c>
      <c r="B17" s="136"/>
      <c r="C17" s="155">
        <v>153829141</v>
      </c>
      <c r="D17" s="155"/>
      <c r="E17" s="156">
        <v>63933250</v>
      </c>
      <c r="F17" s="60">
        <v>63933250</v>
      </c>
      <c r="G17" s="60">
        <v>10266745</v>
      </c>
      <c r="H17" s="60">
        <v>603277</v>
      </c>
      <c r="I17" s="60">
        <v>887378</v>
      </c>
      <c r="J17" s="60">
        <v>11757400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11757400</v>
      </c>
      <c r="X17" s="60">
        <v>15983313</v>
      </c>
      <c r="Y17" s="60">
        <v>-4225913</v>
      </c>
      <c r="Z17" s="140">
        <v>-26.44</v>
      </c>
      <c r="AA17" s="62">
        <v>63933250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11489577</v>
      </c>
      <c r="D19" s="153">
        <f>SUM(D20:D23)</f>
        <v>0</v>
      </c>
      <c r="E19" s="154">
        <f t="shared" si="3"/>
        <v>53433344</v>
      </c>
      <c r="F19" s="100">
        <f t="shared" si="3"/>
        <v>53433344</v>
      </c>
      <c r="G19" s="100">
        <f t="shared" si="3"/>
        <v>10419765</v>
      </c>
      <c r="H19" s="100">
        <f t="shared" si="3"/>
        <v>8408271</v>
      </c>
      <c r="I19" s="100">
        <f t="shared" si="3"/>
        <v>1234885</v>
      </c>
      <c r="J19" s="100">
        <f t="shared" si="3"/>
        <v>20062921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20062921</v>
      </c>
      <c r="X19" s="100">
        <f t="shared" si="3"/>
        <v>13358336</v>
      </c>
      <c r="Y19" s="100">
        <f t="shared" si="3"/>
        <v>6704585</v>
      </c>
      <c r="Z19" s="137">
        <f>+IF(X19&lt;&gt;0,+(Y19/X19)*100,0)</f>
        <v>50.19027070437515</v>
      </c>
      <c r="AA19" s="102">
        <f>SUM(AA20:AA23)</f>
        <v>53433344</v>
      </c>
    </row>
    <row r="20" spans="1:27" ht="13.5">
      <c r="A20" s="138" t="s">
        <v>89</v>
      </c>
      <c r="B20" s="136"/>
      <c r="C20" s="155">
        <v>6136729</v>
      </c>
      <c r="D20" s="155"/>
      <c r="E20" s="156">
        <v>1575000</v>
      </c>
      <c r="F20" s="60">
        <v>1575000</v>
      </c>
      <c r="G20" s="60"/>
      <c r="H20" s="60"/>
      <c r="I20" s="60">
        <v>695867</v>
      </c>
      <c r="J20" s="60">
        <v>695867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695867</v>
      </c>
      <c r="X20" s="60">
        <v>393750</v>
      </c>
      <c r="Y20" s="60">
        <v>302117</v>
      </c>
      <c r="Z20" s="140">
        <v>76.73</v>
      </c>
      <c r="AA20" s="62">
        <v>1575000</v>
      </c>
    </row>
    <row r="21" spans="1:27" ht="13.5">
      <c r="A21" s="138" t="s">
        <v>90</v>
      </c>
      <c r="B21" s="136"/>
      <c r="C21" s="155"/>
      <c r="D21" s="155"/>
      <c r="E21" s="156">
        <v>13140000</v>
      </c>
      <c r="F21" s="60">
        <v>13140000</v>
      </c>
      <c r="G21" s="60">
        <v>2736639</v>
      </c>
      <c r="H21" s="60">
        <v>1199598</v>
      </c>
      <c r="I21" s="60"/>
      <c r="J21" s="60">
        <v>3936237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3936237</v>
      </c>
      <c r="X21" s="60">
        <v>3285000</v>
      </c>
      <c r="Y21" s="60">
        <v>651237</v>
      </c>
      <c r="Z21" s="140">
        <v>19.82</v>
      </c>
      <c r="AA21" s="62">
        <v>13140000</v>
      </c>
    </row>
    <row r="22" spans="1:27" ht="13.5">
      <c r="A22" s="138" t="s">
        <v>91</v>
      </c>
      <c r="B22" s="136"/>
      <c r="C22" s="157">
        <v>5352848</v>
      </c>
      <c r="D22" s="157"/>
      <c r="E22" s="158">
        <v>38718344</v>
      </c>
      <c r="F22" s="159">
        <v>38718344</v>
      </c>
      <c r="G22" s="159">
        <v>7683126</v>
      </c>
      <c r="H22" s="159">
        <v>7208673</v>
      </c>
      <c r="I22" s="159">
        <v>539018</v>
      </c>
      <c r="J22" s="159">
        <v>15430817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15430817</v>
      </c>
      <c r="X22" s="159">
        <v>9679586</v>
      </c>
      <c r="Y22" s="159">
        <v>5751231</v>
      </c>
      <c r="Z22" s="141">
        <v>59.42</v>
      </c>
      <c r="AA22" s="225">
        <v>38718344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165318718</v>
      </c>
      <c r="D25" s="217">
        <f>+D5+D9+D15+D19+D24</f>
        <v>0</v>
      </c>
      <c r="E25" s="230">
        <f t="shared" si="4"/>
        <v>212482000</v>
      </c>
      <c r="F25" s="219">
        <f t="shared" si="4"/>
        <v>212482000</v>
      </c>
      <c r="G25" s="219">
        <f t="shared" si="4"/>
        <v>26947437</v>
      </c>
      <c r="H25" s="219">
        <f t="shared" si="4"/>
        <v>13800716</v>
      </c>
      <c r="I25" s="219">
        <f t="shared" si="4"/>
        <v>5611287</v>
      </c>
      <c r="J25" s="219">
        <f t="shared" si="4"/>
        <v>46359440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46359440</v>
      </c>
      <c r="X25" s="219">
        <f t="shared" si="4"/>
        <v>53120501</v>
      </c>
      <c r="Y25" s="219">
        <f t="shared" si="4"/>
        <v>-6761061</v>
      </c>
      <c r="Z25" s="231">
        <f>+IF(X25&lt;&gt;0,+(Y25/X25)*100,0)</f>
        <v>-12.727780937156446</v>
      </c>
      <c r="AA25" s="232">
        <f>+AA5+AA9+AA15+AA19+AA24</f>
        <v>212482000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165318718</v>
      </c>
      <c r="D28" s="155"/>
      <c r="E28" s="156">
        <v>192482000</v>
      </c>
      <c r="F28" s="60">
        <v>192482000</v>
      </c>
      <c r="G28" s="60">
        <v>26947437</v>
      </c>
      <c r="H28" s="60">
        <v>13800716</v>
      </c>
      <c r="I28" s="60">
        <v>5611287</v>
      </c>
      <c r="J28" s="60">
        <v>46359440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46359440</v>
      </c>
      <c r="X28" s="60">
        <v>48120500</v>
      </c>
      <c r="Y28" s="60">
        <v>-1761060</v>
      </c>
      <c r="Z28" s="140">
        <v>-3.66</v>
      </c>
      <c r="AA28" s="155">
        <v>192482000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165318718</v>
      </c>
      <c r="D32" s="210">
        <f>SUM(D28:D31)</f>
        <v>0</v>
      </c>
      <c r="E32" s="211">
        <f t="shared" si="5"/>
        <v>192482000</v>
      </c>
      <c r="F32" s="77">
        <f t="shared" si="5"/>
        <v>192482000</v>
      </c>
      <c r="G32" s="77">
        <f t="shared" si="5"/>
        <v>26947437</v>
      </c>
      <c r="H32" s="77">
        <f t="shared" si="5"/>
        <v>13800716</v>
      </c>
      <c r="I32" s="77">
        <f t="shared" si="5"/>
        <v>5611287</v>
      </c>
      <c r="J32" s="77">
        <f t="shared" si="5"/>
        <v>46359440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46359440</v>
      </c>
      <c r="X32" s="77">
        <f t="shared" si="5"/>
        <v>48120500</v>
      </c>
      <c r="Y32" s="77">
        <f t="shared" si="5"/>
        <v>-1761060</v>
      </c>
      <c r="Z32" s="212">
        <f>+IF(X32&lt;&gt;0,+(Y32/X32)*100,0)</f>
        <v>-3.6596876591057863</v>
      </c>
      <c r="AA32" s="79">
        <f>SUM(AA28:AA31)</f>
        <v>192482000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20000000</v>
      </c>
      <c r="F35" s="60">
        <v>20000000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5000000</v>
      </c>
      <c r="Y35" s="60">
        <v>-5000000</v>
      </c>
      <c r="Z35" s="140">
        <v>-100</v>
      </c>
      <c r="AA35" s="62">
        <v>20000000</v>
      </c>
    </row>
    <row r="36" spans="1:27" ht="13.5">
      <c r="A36" s="238" t="s">
        <v>139</v>
      </c>
      <c r="B36" s="149"/>
      <c r="C36" s="222">
        <f aca="true" t="shared" si="6" ref="C36:Y36">SUM(C32:C35)</f>
        <v>165318718</v>
      </c>
      <c r="D36" s="222">
        <f>SUM(D32:D35)</f>
        <v>0</v>
      </c>
      <c r="E36" s="218">
        <f t="shared" si="6"/>
        <v>212482000</v>
      </c>
      <c r="F36" s="220">
        <f t="shared" si="6"/>
        <v>212482000</v>
      </c>
      <c r="G36" s="220">
        <f t="shared" si="6"/>
        <v>26947437</v>
      </c>
      <c r="H36" s="220">
        <f t="shared" si="6"/>
        <v>13800716</v>
      </c>
      <c r="I36" s="220">
        <f t="shared" si="6"/>
        <v>5611287</v>
      </c>
      <c r="J36" s="220">
        <f t="shared" si="6"/>
        <v>46359440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46359440</v>
      </c>
      <c r="X36" s="220">
        <f t="shared" si="6"/>
        <v>53120500</v>
      </c>
      <c r="Y36" s="220">
        <f t="shared" si="6"/>
        <v>-6761060</v>
      </c>
      <c r="Z36" s="221">
        <f>+IF(X36&lt;&gt;0,+(Y36/X36)*100,0)</f>
        <v>-12.7277792942461</v>
      </c>
      <c r="AA36" s="239">
        <f>SUM(AA32:AA35)</f>
        <v>212482000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4176254</v>
      </c>
      <c r="D6" s="155"/>
      <c r="E6" s="59">
        <v>52097000</v>
      </c>
      <c r="F6" s="60">
        <v>52097000</v>
      </c>
      <c r="G6" s="60">
        <v>98543400</v>
      </c>
      <c r="H6" s="60">
        <v>47043252</v>
      </c>
      <c r="I6" s="60">
        <v>52096451</v>
      </c>
      <c r="J6" s="60">
        <v>52096451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52096451</v>
      </c>
      <c r="X6" s="60">
        <v>13024250</v>
      </c>
      <c r="Y6" s="60">
        <v>39072201</v>
      </c>
      <c r="Z6" s="140">
        <v>300</v>
      </c>
      <c r="AA6" s="62">
        <v>52097000</v>
      </c>
    </row>
    <row r="7" spans="1:27" ht="13.5">
      <c r="A7" s="249" t="s">
        <v>144</v>
      </c>
      <c r="B7" s="182"/>
      <c r="C7" s="155">
        <v>19308161</v>
      </c>
      <c r="D7" s="155"/>
      <c r="E7" s="59">
        <v>17375000</v>
      </c>
      <c r="F7" s="60">
        <v>17375000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4343750</v>
      </c>
      <c r="Y7" s="60">
        <v>-4343750</v>
      </c>
      <c r="Z7" s="140">
        <v>-100</v>
      </c>
      <c r="AA7" s="62">
        <v>17375000</v>
      </c>
    </row>
    <row r="8" spans="1:27" ht="13.5">
      <c r="A8" s="249" t="s">
        <v>145</v>
      </c>
      <c r="B8" s="182"/>
      <c r="C8" s="155">
        <v>148286387</v>
      </c>
      <c r="D8" s="155"/>
      <c r="E8" s="59">
        <v>136934000</v>
      </c>
      <c r="F8" s="60">
        <v>136934000</v>
      </c>
      <c r="G8" s="60">
        <v>43122411</v>
      </c>
      <c r="H8" s="60">
        <v>74706301</v>
      </c>
      <c r="I8" s="60">
        <v>104460835</v>
      </c>
      <c r="J8" s="60">
        <v>104460835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104460835</v>
      </c>
      <c r="X8" s="60">
        <v>34233500</v>
      </c>
      <c r="Y8" s="60">
        <v>70227335</v>
      </c>
      <c r="Z8" s="140">
        <v>205.14</v>
      </c>
      <c r="AA8" s="62">
        <v>136934000</v>
      </c>
    </row>
    <row r="9" spans="1:27" ht="13.5">
      <c r="A9" s="249" t="s">
        <v>146</v>
      </c>
      <c r="B9" s="182"/>
      <c r="C9" s="155"/>
      <c r="D9" s="155"/>
      <c r="E9" s="59">
        <v>6674000</v>
      </c>
      <c r="F9" s="60">
        <v>6674000</v>
      </c>
      <c r="G9" s="60">
        <v>-930586</v>
      </c>
      <c r="H9" s="60">
        <v>-481019</v>
      </c>
      <c r="I9" s="60">
        <v>-2366026</v>
      </c>
      <c r="J9" s="60">
        <v>-2366026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-2366026</v>
      </c>
      <c r="X9" s="60">
        <v>1668500</v>
      </c>
      <c r="Y9" s="60">
        <v>-4034526</v>
      </c>
      <c r="Z9" s="140">
        <v>-241.81</v>
      </c>
      <c r="AA9" s="62">
        <v>6674000</v>
      </c>
    </row>
    <row r="10" spans="1:27" ht="13.5">
      <c r="A10" s="249" t="s">
        <v>147</v>
      </c>
      <c r="B10" s="182"/>
      <c r="C10" s="155">
        <v>3615398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712077305</v>
      </c>
      <c r="D11" s="155"/>
      <c r="E11" s="59">
        <v>823810000</v>
      </c>
      <c r="F11" s="60">
        <v>823810000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205952500</v>
      </c>
      <c r="Y11" s="60">
        <v>-205952500</v>
      </c>
      <c r="Z11" s="140">
        <v>-100</v>
      </c>
      <c r="AA11" s="62">
        <v>823810000</v>
      </c>
    </row>
    <row r="12" spans="1:27" ht="13.5">
      <c r="A12" s="250" t="s">
        <v>56</v>
      </c>
      <c r="B12" s="251"/>
      <c r="C12" s="168">
        <f aca="true" t="shared" si="0" ref="C12:Y12">SUM(C6:C11)</f>
        <v>887463505</v>
      </c>
      <c r="D12" s="168">
        <f>SUM(D6:D11)</f>
        <v>0</v>
      </c>
      <c r="E12" s="72">
        <f t="shared" si="0"/>
        <v>1036890000</v>
      </c>
      <c r="F12" s="73">
        <f t="shared" si="0"/>
        <v>1036890000</v>
      </c>
      <c r="G12" s="73">
        <f t="shared" si="0"/>
        <v>140735225</v>
      </c>
      <c r="H12" s="73">
        <f t="shared" si="0"/>
        <v>121268534</v>
      </c>
      <c r="I12" s="73">
        <f t="shared" si="0"/>
        <v>154191260</v>
      </c>
      <c r="J12" s="73">
        <f t="shared" si="0"/>
        <v>154191260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154191260</v>
      </c>
      <c r="X12" s="73">
        <f t="shared" si="0"/>
        <v>259222500</v>
      </c>
      <c r="Y12" s="73">
        <f t="shared" si="0"/>
        <v>-105031240</v>
      </c>
      <c r="Z12" s="170">
        <f>+IF(X12&lt;&gt;0,+(Y12/X12)*100,0)</f>
        <v>-40.517794558728504</v>
      </c>
      <c r="AA12" s="74">
        <f>SUM(AA6:AA11)</f>
        <v>1036890000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13957251</v>
      </c>
      <c r="D16" s="155"/>
      <c r="E16" s="59">
        <v>32873000</v>
      </c>
      <c r="F16" s="60">
        <v>32873000</v>
      </c>
      <c r="G16" s="159"/>
      <c r="H16" s="159">
        <v>50000000</v>
      </c>
      <c r="I16" s="159">
        <v>50000000</v>
      </c>
      <c r="J16" s="60">
        <v>50000000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50000000</v>
      </c>
      <c r="X16" s="60">
        <v>8218250</v>
      </c>
      <c r="Y16" s="159">
        <v>41781750</v>
      </c>
      <c r="Z16" s="141">
        <v>508.4</v>
      </c>
      <c r="AA16" s="225">
        <v>32873000</v>
      </c>
    </row>
    <row r="17" spans="1:27" ht="13.5">
      <c r="A17" s="249" t="s">
        <v>152</v>
      </c>
      <c r="B17" s="182"/>
      <c r="C17" s="155">
        <v>377914769</v>
      </c>
      <c r="D17" s="155"/>
      <c r="E17" s="59">
        <v>330453000</v>
      </c>
      <c r="F17" s="60">
        <v>330453000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82613250</v>
      </c>
      <c r="Y17" s="60">
        <v>-82613250</v>
      </c>
      <c r="Z17" s="140">
        <v>-100</v>
      </c>
      <c r="AA17" s="62">
        <v>330453000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5611204496</v>
      </c>
      <c r="D19" s="155"/>
      <c r="E19" s="59">
        <v>5226430000</v>
      </c>
      <c r="F19" s="60">
        <v>5226430000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1306607500</v>
      </c>
      <c r="Y19" s="60">
        <v>-1306607500</v>
      </c>
      <c r="Z19" s="140">
        <v>-100</v>
      </c>
      <c r="AA19" s="62">
        <v>5226430000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3832050</v>
      </c>
      <c r="D23" s="155"/>
      <c r="E23" s="59">
        <v>1992000</v>
      </c>
      <c r="F23" s="60">
        <v>1992000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498000</v>
      </c>
      <c r="Y23" s="159">
        <v>-498000</v>
      </c>
      <c r="Z23" s="141">
        <v>-100</v>
      </c>
      <c r="AA23" s="225">
        <v>1992000</v>
      </c>
    </row>
    <row r="24" spans="1:27" ht="13.5">
      <c r="A24" s="250" t="s">
        <v>57</v>
      </c>
      <c r="B24" s="253"/>
      <c r="C24" s="168">
        <f aca="true" t="shared" si="1" ref="C24:Y24">SUM(C15:C23)</f>
        <v>6006908566</v>
      </c>
      <c r="D24" s="168">
        <f>SUM(D15:D23)</f>
        <v>0</v>
      </c>
      <c r="E24" s="76">
        <f t="shared" si="1"/>
        <v>5591748000</v>
      </c>
      <c r="F24" s="77">
        <f t="shared" si="1"/>
        <v>5591748000</v>
      </c>
      <c r="G24" s="77">
        <f t="shared" si="1"/>
        <v>0</v>
      </c>
      <c r="H24" s="77">
        <f t="shared" si="1"/>
        <v>50000000</v>
      </c>
      <c r="I24" s="77">
        <f t="shared" si="1"/>
        <v>50000000</v>
      </c>
      <c r="J24" s="77">
        <f t="shared" si="1"/>
        <v>50000000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50000000</v>
      </c>
      <c r="X24" s="77">
        <f t="shared" si="1"/>
        <v>1397937000</v>
      </c>
      <c r="Y24" s="77">
        <f t="shared" si="1"/>
        <v>-1347937000</v>
      </c>
      <c r="Z24" s="212">
        <f>+IF(X24&lt;&gt;0,+(Y24/X24)*100,0)</f>
        <v>-96.42330090697936</v>
      </c>
      <c r="AA24" s="79">
        <f>SUM(AA15:AA23)</f>
        <v>5591748000</v>
      </c>
    </row>
    <row r="25" spans="1:27" ht="13.5">
      <c r="A25" s="250" t="s">
        <v>159</v>
      </c>
      <c r="B25" s="251"/>
      <c r="C25" s="168">
        <f aca="true" t="shared" si="2" ref="C25:Y25">+C12+C24</f>
        <v>6894372071</v>
      </c>
      <c r="D25" s="168">
        <f>+D12+D24</f>
        <v>0</v>
      </c>
      <c r="E25" s="72">
        <f t="shared" si="2"/>
        <v>6628638000</v>
      </c>
      <c r="F25" s="73">
        <f t="shared" si="2"/>
        <v>6628638000</v>
      </c>
      <c r="G25" s="73">
        <f t="shared" si="2"/>
        <v>140735225</v>
      </c>
      <c r="H25" s="73">
        <f t="shared" si="2"/>
        <v>171268534</v>
      </c>
      <c r="I25" s="73">
        <f t="shared" si="2"/>
        <v>204191260</v>
      </c>
      <c r="J25" s="73">
        <f t="shared" si="2"/>
        <v>204191260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204191260</v>
      </c>
      <c r="X25" s="73">
        <f t="shared" si="2"/>
        <v>1657159500</v>
      </c>
      <c r="Y25" s="73">
        <f t="shared" si="2"/>
        <v>-1452968240</v>
      </c>
      <c r="Z25" s="170">
        <f>+IF(X25&lt;&gt;0,+(Y25/X25)*100,0)</f>
        <v>-87.67823736942641</v>
      </c>
      <c r="AA25" s="74">
        <f>+AA12+AA24</f>
        <v>6628638000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6187309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18747460</v>
      </c>
      <c r="D30" s="155"/>
      <c r="E30" s="59">
        <v>20818000</v>
      </c>
      <c r="F30" s="60">
        <v>20818000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5204500</v>
      </c>
      <c r="Y30" s="60">
        <v>-5204500</v>
      </c>
      <c r="Z30" s="140">
        <v>-100</v>
      </c>
      <c r="AA30" s="62">
        <v>20818000</v>
      </c>
    </row>
    <row r="31" spans="1:27" ht="13.5">
      <c r="A31" s="249" t="s">
        <v>163</v>
      </c>
      <c r="B31" s="182"/>
      <c r="C31" s="155">
        <v>29396890</v>
      </c>
      <c r="D31" s="155"/>
      <c r="E31" s="59">
        <v>32585000</v>
      </c>
      <c r="F31" s="60">
        <v>32585000</v>
      </c>
      <c r="G31" s="60">
        <v>-430651</v>
      </c>
      <c r="H31" s="60">
        <v>-384682</v>
      </c>
      <c r="I31" s="60">
        <v>-232356</v>
      </c>
      <c r="J31" s="60">
        <v>-232356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-232356</v>
      </c>
      <c r="X31" s="60">
        <v>8146250</v>
      </c>
      <c r="Y31" s="60">
        <v>-8378606</v>
      </c>
      <c r="Z31" s="140">
        <v>-102.85</v>
      </c>
      <c r="AA31" s="62">
        <v>32585000</v>
      </c>
    </row>
    <row r="32" spans="1:27" ht="13.5">
      <c r="A32" s="249" t="s">
        <v>164</v>
      </c>
      <c r="B32" s="182"/>
      <c r="C32" s="155">
        <v>1155537954</v>
      </c>
      <c r="D32" s="155"/>
      <c r="E32" s="59">
        <v>969171000</v>
      </c>
      <c r="F32" s="60">
        <v>969171000</v>
      </c>
      <c r="G32" s="60">
        <v>-108772237</v>
      </c>
      <c r="H32" s="60">
        <v>-106558924</v>
      </c>
      <c r="I32" s="60">
        <v>-104852383</v>
      </c>
      <c r="J32" s="60">
        <v>-104852383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-104852383</v>
      </c>
      <c r="X32" s="60">
        <v>242292750</v>
      </c>
      <c r="Y32" s="60">
        <v>-347145133</v>
      </c>
      <c r="Z32" s="140">
        <v>-143.28</v>
      </c>
      <c r="AA32" s="62">
        <v>969171000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1209869613</v>
      </c>
      <c r="D34" s="168">
        <f>SUM(D29:D33)</f>
        <v>0</v>
      </c>
      <c r="E34" s="72">
        <f t="shared" si="3"/>
        <v>1022574000</v>
      </c>
      <c r="F34" s="73">
        <f t="shared" si="3"/>
        <v>1022574000</v>
      </c>
      <c r="G34" s="73">
        <f t="shared" si="3"/>
        <v>-109202888</v>
      </c>
      <c r="H34" s="73">
        <f t="shared" si="3"/>
        <v>-106943606</v>
      </c>
      <c r="I34" s="73">
        <f t="shared" si="3"/>
        <v>-105084739</v>
      </c>
      <c r="J34" s="73">
        <f t="shared" si="3"/>
        <v>-105084739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-105084739</v>
      </c>
      <c r="X34" s="73">
        <f t="shared" si="3"/>
        <v>255643500</v>
      </c>
      <c r="Y34" s="73">
        <f t="shared" si="3"/>
        <v>-360728239</v>
      </c>
      <c r="Z34" s="170">
        <f>+IF(X34&lt;&gt;0,+(Y34/X34)*100,0)</f>
        <v>-141.10596944573203</v>
      </c>
      <c r="AA34" s="74">
        <f>SUM(AA29:AA33)</f>
        <v>1022574000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1291000</v>
      </c>
      <c r="F37" s="60">
        <v>1291000</v>
      </c>
      <c r="G37" s="60">
        <v>-16240895</v>
      </c>
      <c r="H37" s="60">
        <v>-23207538</v>
      </c>
      <c r="I37" s="60">
        <v>-28222233</v>
      </c>
      <c r="J37" s="60">
        <v>-28222233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-28222233</v>
      </c>
      <c r="X37" s="60">
        <v>322750</v>
      </c>
      <c r="Y37" s="60">
        <v>-28544983</v>
      </c>
      <c r="Z37" s="140">
        <v>-8844.3</v>
      </c>
      <c r="AA37" s="62">
        <v>1291000</v>
      </c>
    </row>
    <row r="38" spans="1:27" ht="13.5">
      <c r="A38" s="249" t="s">
        <v>165</v>
      </c>
      <c r="B38" s="182"/>
      <c r="C38" s="155">
        <v>289035000</v>
      </c>
      <c r="D38" s="155"/>
      <c r="E38" s="59">
        <v>354981000</v>
      </c>
      <c r="F38" s="60">
        <v>354981000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88745250</v>
      </c>
      <c r="Y38" s="60">
        <v>-88745250</v>
      </c>
      <c r="Z38" s="140">
        <v>-100</v>
      </c>
      <c r="AA38" s="62">
        <v>354981000</v>
      </c>
    </row>
    <row r="39" spans="1:27" ht="13.5">
      <c r="A39" s="250" t="s">
        <v>59</v>
      </c>
      <c r="B39" s="253"/>
      <c r="C39" s="168">
        <f aca="true" t="shared" si="4" ref="C39:Y39">SUM(C37:C38)</f>
        <v>289035000</v>
      </c>
      <c r="D39" s="168">
        <f>SUM(D37:D38)</f>
        <v>0</v>
      </c>
      <c r="E39" s="76">
        <f t="shared" si="4"/>
        <v>356272000</v>
      </c>
      <c r="F39" s="77">
        <f t="shared" si="4"/>
        <v>356272000</v>
      </c>
      <c r="G39" s="77">
        <f t="shared" si="4"/>
        <v>-16240895</v>
      </c>
      <c r="H39" s="77">
        <f t="shared" si="4"/>
        <v>-23207538</v>
      </c>
      <c r="I39" s="77">
        <f t="shared" si="4"/>
        <v>-28222233</v>
      </c>
      <c r="J39" s="77">
        <f t="shared" si="4"/>
        <v>-28222233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-28222233</v>
      </c>
      <c r="X39" s="77">
        <f t="shared" si="4"/>
        <v>89068000</v>
      </c>
      <c r="Y39" s="77">
        <f t="shared" si="4"/>
        <v>-117290233</v>
      </c>
      <c r="Z39" s="212">
        <f>+IF(X39&lt;&gt;0,+(Y39/X39)*100,0)</f>
        <v>-131.6861645035254</v>
      </c>
      <c r="AA39" s="79">
        <f>SUM(AA37:AA38)</f>
        <v>356272000</v>
      </c>
    </row>
    <row r="40" spans="1:27" ht="13.5">
      <c r="A40" s="250" t="s">
        <v>167</v>
      </c>
      <c r="B40" s="251"/>
      <c r="C40" s="168">
        <f aca="true" t="shared" si="5" ref="C40:Y40">+C34+C39</f>
        <v>1498904613</v>
      </c>
      <c r="D40" s="168">
        <f>+D34+D39</f>
        <v>0</v>
      </c>
      <c r="E40" s="72">
        <f t="shared" si="5"/>
        <v>1378846000</v>
      </c>
      <c r="F40" s="73">
        <f t="shared" si="5"/>
        <v>1378846000</v>
      </c>
      <c r="G40" s="73">
        <f t="shared" si="5"/>
        <v>-125443783</v>
      </c>
      <c r="H40" s="73">
        <f t="shared" si="5"/>
        <v>-130151144</v>
      </c>
      <c r="I40" s="73">
        <f t="shared" si="5"/>
        <v>-133306972</v>
      </c>
      <c r="J40" s="73">
        <f t="shared" si="5"/>
        <v>-133306972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-133306972</v>
      </c>
      <c r="X40" s="73">
        <f t="shared" si="5"/>
        <v>344711500</v>
      </c>
      <c r="Y40" s="73">
        <f t="shared" si="5"/>
        <v>-478018472</v>
      </c>
      <c r="Z40" s="170">
        <f>+IF(X40&lt;&gt;0,+(Y40/X40)*100,0)</f>
        <v>-138.67204082254293</v>
      </c>
      <c r="AA40" s="74">
        <f>+AA34+AA39</f>
        <v>1378846000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5395467458</v>
      </c>
      <c r="D42" s="257">
        <f>+D25-D40</f>
        <v>0</v>
      </c>
      <c r="E42" s="258">
        <f t="shared" si="6"/>
        <v>5249792000</v>
      </c>
      <c r="F42" s="259">
        <f t="shared" si="6"/>
        <v>5249792000</v>
      </c>
      <c r="G42" s="259">
        <f t="shared" si="6"/>
        <v>266179008</v>
      </c>
      <c r="H42" s="259">
        <f t="shared" si="6"/>
        <v>301419678</v>
      </c>
      <c r="I42" s="259">
        <f t="shared" si="6"/>
        <v>337498232</v>
      </c>
      <c r="J42" s="259">
        <f t="shared" si="6"/>
        <v>337498232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337498232</v>
      </c>
      <c r="X42" s="259">
        <f t="shared" si="6"/>
        <v>1312448000</v>
      </c>
      <c r="Y42" s="259">
        <f t="shared" si="6"/>
        <v>-974949768</v>
      </c>
      <c r="Z42" s="260">
        <f>+IF(X42&lt;&gt;0,+(Y42/X42)*100,0)</f>
        <v>-74.28483017993855</v>
      </c>
      <c r="AA42" s="261">
        <f>+AA25-AA40</f>
        <v>5249792000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5395467458</v>
      </c>
      <c r="D45" s="155"/>
      <c r="E45" s="59">
        <v>5249792000</v>
      </c>
      <c r="F45" s="60">
        <v>5249792000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1312448000</v>
      </c>
      <c r="Y45" s="60">
        <v>-1312448000</v>
      </c>
      <c r="Z45" s="139">
        <v>-100</v>
      </c>
      <c r="AA45" s="62">
        <v>5249792000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266179008</v>
      </c>
      <c r="H46" s="60">
        <v>301419678</v>
      </c>
      <c r="I46" s="60">
        <v>337498232</v>
      </c>
      <c r="J46" s="60">
        <v>337498232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337498232</v>
      </c>
      <c r="X46" s="60"/>
      <c r="Y46" s="60">
        <v>337498232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5395467458</v>
      </c>
      <c r="D48" s="217">
        <f>SUM(D45:D47)</f>
        <v>0</v>
      </c>
      <c r="E48" s="264">
        <f t="shared" si="7"/>
        <v>5249792000</v>
      </c>
      <c r="F48" s="219">
        <f t="shared" si="7"/>
        <v>5249792000</v>
      </c>
      <c r="G48" s="219">
        <f t="shared" si="7"/>
        <v>266179008</v>
      </c>
      <c r="H48" s="219">
        <f t="shared" si="7"/>
        <v>301419678</v>
      </c>
      <c r="I48" s="219">
        <f t="shared" si="7"/>
        <v>337498232</v>
      </c>
      <c r="J48" s="219">
        <f t="shared" si="7"/>
        <v>337498232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337498232</v>
      </c>
      <c r="X48" s="219">
        <f t="shared" si="7"/>
        <v>1312448000</v>
      </c>
      <c r="Y48" s="219">
        <f t="shared" si="7"/>
        <v>-974949768</v>
      </c>
      <c r="Z48" s="265">
        <f>+IF(X48&lt;&gt;0,+(Y48/X48)*100,0)</f>
        <v>-74.28483017993855</v>
      </c>
      <c r="AA48" s="232">
        <f>SUM(AA45:AA47)</f>
        <v>5249792000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1003506312</v>
      </c>
      <c r="D6" s="155"/>
      <c r="E6" s="59">
        <v>877879101</v>
      </c>
      <c r="F6" s="60">
        <v>877879101</v>
      </c>
      <c r="G6" s="60">
        <v>67177131</v>
      </c>
      <c r="H6" s="60">
        <v>65747688</v>
      </c>
      <c r="I6" s="60">
        <v>71267302</v>
      </c>
      <c r="J6" s="60">
        <v>204192121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204192121</v>
      </c>
      <c r="X6" s="60">
        <v>219469773</v>
      </c>
      <c r="Y6" s="60">
        <v>-15277652</v>
      </c>
      <c r="Z6" s="140">
        <v>-6.96</v>
      </c>
      <c r="AA6" s="62">
        <v>877879101</v>
      </c>
    </row>
    <row r="7" spans="1:27" ht="13.5">
      <c r="A7" s="249" t="s">
        <v>178</v>
      </c>
      <c r="B7" s="182"/>
      <c r="C7" s="155">
        <v>440388914</v>
      </c>
      <c r="D7" s="155"/>
      <c r="E7" s="59">
        <v>427360000</v>
      </c>
      <c r="F7" s="60">
        <v>427360000</v>
      </c>
      <c r="G7" s="60">
        <v>169936000</v>
      </c>
      <c r="H7" s="60">
        <v>890000</v>
      </c>
      <c r="I7" s="60"/>
      <c r="J7" s="60">
        <v>170826000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170826000</v>
      </c>
      <c r="X7" s="60">
        <v>106839999</v>
      </c>
      <c r="Y7" s="60">
        <v>63986001</v>
      </c>
      <c r="Z7" s="140">
        <v>59.89</v>
      </c>
      <c r="AA7" s="62">
        <v>427360000</v>
      </c>
    </row>
    <row r="8" spans="1:27" ht="13.5">
      <c r="A8" s="249" t="s">
        <v>179</v>
      </c>
      <c r="B8" s="182"/>
      <c r="C8" s="155">
        <v>165318718</v>
      </c>
      <c r="D8" s="155"/>
      <c r="E8" s="59">
        <v>192482000</v>
      </c>
      <c r="F8" s="60">
        <v>192482000</v>
      </c>
      <c r="G8" s="60">
        <v>71945000</v>
      </c>
      <c r="H8" s="60"/>
      <c r="I8" s="60">
        <v>400000</v>
      </c>
      <c r="J8" s="60">
        <v>72345000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72345000</v>
      </c>
      <c r="X8" s="60">
        <v>48120501</v>
      </c>
      <c r="Y8" s="60">
        <v>24224499</v>
      </c>
      <c r="Z8" s="140">
        <v>50.34</v>
      </c>
      <c r="AA8" s="62">
        <v>192482000</v>
      </c>
    </row>
    <row r="9" spans="1:27" ht="13.5">
      <c r="A9" s="249" t="s">
        <v>180</v>
      </c>
      <c r="B9" s="182"/>
      <c r="C9" s="155">
        <v>104566744</v>
      </c>
      <c r="D9" s="155"/>
      <c r="E9" s="59">
        <v>58772826</v>
      </c>
      <c r="F9" s="60">
        <v>58772826</v>
      </c>
      <c r="G9" s="60">
        <v>9055861</v>
      </c>
      <c r="H9" s="60">
        <v>9226367</v>
      </c>
      <c r="I9" s="60">
        <v>9440080</v>
      </c>
      <c r="J9" s="60">
        <v>27722308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27722308</v>
      </c>
      <c r="X9" s="60">
        <v>14693208</v>
      </c>
      <c r="Y9" s="60">
        <v>13029100</v>
      </c>
      <c r="Z9" s="140">
        <v>88.67</v>
      </c>
      <c r="AA9" s="62">
        <v>58772826</v>
      </c>
    </row>
    <row r="10" spans="1:27" ht="13.5">
      <c r="A10" s="249" t="s">
        <v>181</v>
      </c>
      <c r="B10" s="182"/>
      <c r="C10" s="155">
        <v>11823</v>
      </c>
      <c r="D10" s="155"/>
      <c r="E10" s="59"/>
      <c r="F10" s="60"/>
      <c r="G10" s="60"/>
      <c r="H10" s="60"/>
      <c r="I10" s="60">
        <v>7576</v>
      </c>
      <c r="J10" s="60">
        <v>7576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7576</v>
      </c>
      <c r="X10" s="60"/>
      <c r="Y10" s="60">
        <v>7576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-2022636022</v>
      </c>
      <c r="D12" s="155"/>
      <c r="E12" s="59">
        <v>-1344011940</v>
      </c>
      <c r="F12" s="60">
        <v>-1344011940</v>
      </c>
      <c r="G12" s="60">
        <v>-244045672</v>
      </c>
      <c r="H12" s="60">
        <v>-54237699</v>
      </c>
      <c r="I12" s="60">
        <v>-69870818</v>
      </c>
      <c r="J12" s="60">
        <v>-368154189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-368154189</v>
      </c>
      <c r="X12" s="60">
        <v>-336002985</v>
      </c>
      <c r="Y12" s="60">
        <v>-32151204</v>
      </c>
      <c r="Z12" s="140">
        <v>9.57</v>
      </c>
      <c r="AA12" s="62">
        <v>-1344011940</v>
      </c>
    </row>
    <row r="13" spans="1:27" ht="13.5">
      <c r="A13" s="249" t="s">
        <v>40</v>
      </c>
      <c r="B13" s="182"/>
      <c r="C13" s="155">
        <v>-89434935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-398278446</v>
      </c>
      <c r="D15" s="168">
        <f>SUM(D6:D14)</f>
        <v>0</v>
      </c>
      <c r="E15" s="72">
        <f t="shared" si="0"/>
        <v>212481987</v>
      </c>
      <c r="F15" s="73">
        <f t="shared" si="0"/>
        <v>212481987</v>
      </c>
      <c r="G15" s="73">
        <f t="shared" si="0"/>
        <v>74068320</v>
      </c>
      <c r="H15" s="73">
        <f t="shared" si="0"/>
        <v>21626356</v>
      </c>
      <c r="I15" s="73">
        <f t="shared" si="0"/>
        <v>11244140</v>
      </c>
      <c r="J15" s="73">
        <f t="shared" si="0"/>
        <v>106938816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106938816</v>
      </c>
      <c r="X15" s="73">
        <f t="shared" si="0"/>
        <v>53120496</v>
      </c>
      <c r="Y15" s="73">
        <f t="shared" si="0"/>
        <v>53818320</v>
      </c>
      <c r="Z15" s="170">
        <f>+IF(X15&lt;&gt;0,+(Y15/X15)*100,0)</f>
        <v>101.31366243267006</v>
      </c>
      <c r="AA15" s="74">
        <f>SUM(AA6:AA14)</f>
        <v>212481987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5000000</v>
      </c>
      <c r="F19" s="60">
        <v>5000000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1250001</v>
      </c>
      <c r="Y19" s="159">
        <v>-1250001</v>
      </c>
      <c r="Z19" s="141">
        <v>-100</v>
      </c>
      <c r="AA19" s="225">
        <v>5000000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-20000000</v>
      </c>
      <c r="F24" s="60">
        <v>-20000000</v>
      </c>
      <c r="G24" s="60">
        <v>-26947437</v>
      </c>
      <c r="H24" s="60">
        <v>-13800715</v>
      </c>
      <c r="I24" s="60">
        <v>-5611287</v>
      </c>
      <c r="J24" s="60">
        <v>-46359439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-46359439</v>
      </c>
      <c r="X24" s="60">
        <v>-5000001</v>
      </c>
      <c r="Y24" s="60">
        <v>-41359438</v>
      </c>
      <c r="Z24" s="140">
        <v>827.19</v>
      </c>
      <c r="AA24" s="62">
        <v>-20000000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-15000000</v>
      </c>
      <c r="F25" s="73">
        <f t="shared" si="1"/>
        <v>-15000000</v>
      </c>
      <c r="G25" s="73">
        <f t="shared" si="1"/>
        <v>-26947437</v>
      </c>
      <c r="H25" s="73">
        <f t="shared" si="1"/>
        <v>-13800715</v>
      </c>
      <c r="I25" s="73">
        <f t="shared" si="1"/>
        <v>-5611287</v>
      </c>
      <c r="J25" s="73">
        <f t="shared" si="1"/>
        <v>-46359439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-46359439</v>
      </c>
      <c r="X25" s="73">
        <f t="shared" si="1"/>
        <v>-3750000</v>
      </c>
      <c r="Y25" s="73">
        <f t="shared" si="1"/>
        <v>-42609439</v>
      </c>
      <c r="Z25" s="170">
        <f>+IF(X25&lt;&gt;0,+(Y25/X25)*100,0)</f>
        <v>1136.2517066666667</v>
      </c>
      <c r="AA25" s="74">
        <f>SUM(AA19:AA24)</f>
        <v>-15000000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-4000000</v>
      </c>
      <c r="F33" s="60">
        <v>-4000000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-999999</v>
      </c>
      <c r="Y33" s="60">
        <v>999999</v>
      </c>
      <c r="Z33" s="140">
        <v>-100</v>
      </c>
      <c r="AA33" s="62">
        <v>-4000000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-4000000</v>
      </c>
      <c r="F34" s="73">
        <f t="shared" si="2"/>
        <v>-4000000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-999999</v>
      </c>
      <c r="Y34" s="73">
        <f t="shared" si="2"/>
        <v>999999</v>
      </c>
      <c r="Z34" s="170">
        <f>+IF(X34&lt;&gt;0,+(Y34/X34)*100,0)</f>
        <v>-100</v>
      </c>
      <c r="AA34" s="74">
        <f>SUM(AA29:AA33)</f>
        <v>-4000000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-398278446</v>
      </c>
      <c r="D36" s="153">
        <f>+D15+D25+D34</f>
        <v>0</v>
      </c>
      <c r="E36" s="99">
        <f t="shared" si="3"/>
        <v>193481987</v>
      </c>
      <c r="F36" s="100">
        <f t="shared" si="3"/>
        <v>193481987</v>
      </c>
      <c r="G36" s="100">
        <f t="shared" si="3"/>
        <v>47120883</v>
      </c>
      <c r="H36" s="100">
        <f t="shared" si="3"/>
        <v>7825641</v>
      </c>
      <c r="I36" s="100">
        <f t="shared" si="3"/>
        <v>5632853</v>
      </c>
      <c r="J36" s="100">
        <f t="shared" si="3"/>
        <v>60579377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60579377</v>
      </c>
      <c r="X36" s="100">
        <f t="shared" si="3"/>
        <v>48370497</v>
      </c>
      <c r="Y36" s="100">
        <f t="shared" si="3"/>
        <v>12208880</v>
      </c>
      <c r="Z36" s="137">
        <f>+IF(X36&lt;&gt;0,+(Y36/X36)*100,0)</f>
        <v>25.240344336342048</v>
      </c>
      <c r="AA36" s="102">
        <f>+AA15+AA25+AA34</f>
        <v>193481987</v>
      </c>
    </row>
    <row r="37" spans="1:27" ht="13.5">
      <c r="A37" s="249" t="s">
        <v>199</v>
      </c>
      <c r="B37" s="182"/>
      <c r="C37" s="153">
        <v>15283</v>
      </c>
      <c r="D37" s="153"/>
      <c r="E37" s="99">
        <v>20000000</v>
      </c>
      <c r="F37" s="100">
        <v>20000000</v>
      </c>
      <c r="G37" s="100">
        <v>98543400</v>
      </c>
      <c r="H37" s="100">
        <v>145664283</v>
      </c>
      <c r="I37" s="100">
        <v>153489924</v>
      </c>
      <c r="J37" s="100">
        <v>98543400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98543400</v>
      </c>
      <c r="X37" s="100">
        <v>20000000</v>
      </c>
      <c r="Y37" s="100">
        <v>78543400</v>
      </c>
      <c r="Z37" s="137">
        <v>392.72</v>
      </c>
      <c r="AA37" s="102">
        <v>20000000</v>
      </c>
    </row>
    <row r="38" spans="1:27" ht="13.5">
      <c r="A38" s="269" t="s">
        <v>200</v>
      </c>
      <c r="B38" s="256"/>
      <c r="C38" s="257">
        <v>-398263163</v>
      </c>
      <c r="D38" s="257"/>
      <c r="E38" s="258">
        <v>213481987</v>
      </c>
      <c r="F38" s="259">
        <v>213481987</v>
      </c>
      <c r="G38" s="259">
        <v>145664283</v>
      </c>
      <c r="H38" s="259">
        <v>153489924</v>
      </c>
      <c r="I38" s="259">
        <v>159122777</v>
      </c>
      <c r="J38" s="259">
        <v>159122777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159122777</v>
      </c>
      <c r="X38" s="259">
        <v>68370497</v>
      </c>
      <c r="Y38" s="259">
        <v>90752280</v>
      </c>
      <c r="Z38" s="260">
        <v>132.74</v>
      </c>
      <c r="AA38" s="261">
        <v>213481987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165318718</v>
      </c>
      <c r="D5" s="200">
        <f t="shared" si="0"/>
        <v>0</v>
      </c>
      <c r="E5" s="106">
        <f t="shared" si="0"/>
        <v>212482000</v>
      </c>
      <c r="F5" s="106">
        <f t="shared" si="0"/>
        <v>212482000</v>
      </c>
      <c r="G5" s="106">
        <f t="shared" si="0"/>
        <v>26947437</v>
      </c>
      <c r="H5" s="106">
        <f t="shared" si="0"/>
        <v>13800716</v>
      </c>
      <c r="I5" s="106">
        <f t="shared" si="0"/>
        <v>5611287</v>
      </c>
      <c r="J5" s="106">
        <f t="shared" si="0"/>
        <v>46359440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46359440</v>
      </c>
      <c r="X5" s="106">
        <f t="shared" si="0"/>
        <v>53120501</v>
      </c>
      <c r="Y5" s="106">
        <f t="shared" si="0"/>
        <v>-6761061</v>
      </c>
      <c r="Z5" s="201">
        <f>+IF(X5&lt;&gt;0,+(Y5/X5)*100,0)</f>
        <v>-12.727780937156446</v>
      </c>
      <c r="AA5" s="199">
        <f>SUM(AA11:AA18)</f>
        <v>212482000</v>
      </c>
    </row>
    <row r="6" spans="1:27" ht="13.5">
      <c r="A6" s="291" t="s">
        <v>204</v>
      </c>
      <c r="B6" s="142"/>
      <c r="C6" s="62">
        <v>153829141</v>
      </c>
      <c r="D6" s="156"/>
      <c r="E6" s="60">
        <v>76226594</v>
      </c>
      <c r="F6" s="60">
        <v>76226594</v>
      </c>
      <c r="G6" s="60">
        <v>13246871</v>
      </c>
      <c r="H6" s="60">
        <v>4107185</v>
      </c>
      <c r="I6" s="60">
        <v>1426396</v>
      </c>
      <c r="J6" s="60">
        <v>18780452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18780452</v>
      </c>
      <c r="X6" s="60">
        <v>19056649</v>
      </c>
      <c r="Y6" s="60">
        <v>-276197</v>
      </c>
      <c r="Z6" s="140">
        <v>-1.45</v>
      </c>
      <c r="AA6" s="155">
        <v>76226594</v>
      </c>
    </row>
    <row r="7" spans="1:27" ht="13.5">
      <c r="A7" s="291" t="s">
        <v>205</v>
      </c>
      <c r="B7" s="142"/>
      <c r="C7" s="62">
        <v>6136729</v>
      </c>
      <c r="D7" s="156"/>
      <c r="E7" s="60">
        <v>1575000</v>
      </c>
      <c r="F7" s="60">
        <v>1575000</v>
      </c>
      <c r="G7" s="60"/>
      <c r="H7" s="60"/>
      <c r="I7" s="60">
        <v>695867</v>
      </c>
      <c r="J7" s="60">
        <v>695867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695867</v>
      </c>
      <c r="X7" s="60">
        <v>393750</v>
      </c>
      <c r="Y7" s="60">
        <v>302117</v>
      </c>
      <c r="Z7" s="140">
        <v>76.73</v>
      </c>
      <c r="AA7" s="155">
        <v>1575000</v>
      </c>
    </row>
    <row r="8" spans="1:27" ht="13.5">
      <c r="A8" s="291" t="s">
        <v>206</v>
      </c>
      <c r="B8" s="142"/>
      <c r="C8" s="62"/>
      <c r="D8" s="156"/>
      <c r="E8" s="60">
        <v>13140000</v>
      </c>
      <c r="F8" s="60">
        <v>13140000</v>
      </c>
      <c r="G8" s="60">
        <v>2736639</v>
      </c>
      <c r="H8" s="60">
        <v>1199598</v>
      </c>
      <c r="I8" s="60"/>
      <c r="J8" s="60">
        <v>3936237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3936237</v>
      </c>
      <c r="X8" s="60">
        <v>3285000</v>
      </c>
      <c r="Y8" s="60">
        <v>651237</v>
      </c>
      <c r="Z8" s="140">
        <v>19.82</v>
      </c>
      <c r="AA8" s="155">
        <v>13140000</v>
      </c>
    </row>
    <row r="9" spans="1:27" ht="13.5">
      <c r="A9" s="291" t="s">
        <v>207</v>
      </c>
      <c r="B9" s="142"/>
      <c r="C9" s="62">
        <v>5352848</v>
      </c>
      <c r="D9" s="156"/>
      <c r="E9" s="60">
        <v>25425000</v>
      </c>
      <c r="F9" s="60">
        <v>25425000</v>
      </c>
      <c r="G9" s="60">
        <v>4703000</v>
      </c>
      <c r="H9" s="60">
        <v>3704765</v>
      </c>
      <c r="I9" s="60"/>
      <c r="J9" s="60">
        <v>8407765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8407765</v>
      </c>
      <c r="X9" s="60">
        <v>6356250</v>
      </c>
      <c r="Y9" s="60">
        <v>2051515</v>
      </c>
      <c r="Z9" s="140">
        <v>32.28</v>
      </c>
      <c r="AA9" s="155">
        <v>25425000</v>
      </c>
    </row>
    <row r="10" spans="1:27" ht="13.5">
      <c r="A10" s="291" t="s">
        <v>208</v>
      </c>
      <c r="B10" s="142"/>
      <c r="C10" s="62"/>
      <c r="D10" s="156"/>
      <c r="E10" s="60">
        <v>33348000</v>
      </c>
      <c r="F10" s="60">
        <v>33348000</v>
      </c>
      <c r="G10" s="60">
        <v>5795762</v>
      </c>
      <c r="H10" s="60">
        <v>3211911</v>
      </c>
      <c r="I10" s="60">
        <v>2673312</v>
      </c>
      <c r="J10" s="60">
        <v>11680985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11680985</v>
      </c>
      <c r="X10" s="60">
        <v>8337000</v>
      </c>
      <c r="Y10" s="60">
        <v>3343985</v>
      </c>
      <c r="Z10" s="140">
        <v>40.11</v>
      </c>
      <c r="AA10" s="155">
        <v>33348000</v>
      </c>
    </row>
    <row r="11" spans="1:27" ht="13.5">
      <c r="A11" s="292" t="s">
        <v>209</v>
      </c>
      <c r="B11" s="142"/>
      <c r="C11" s="293">
        <f aca="true" t="shared" si="1" ref="C11:Y11">SUM(C6:C10)</f>
        <v>165318718</v>
      </c>
      <c r="D11" s="294">
        <f t="shared" si="1"/>
        <v>0</v>
      </c>
      <c r="E11" s="295">
        <f t="shared" si="1"/>
        <v>149714594</v>
      </c>
      <c r="F11" s="295">
        <f t="shared" si="1"/>
        <v>149714594</v>
      </c>
      <c r="G11" s="295">
        <f t="shared" si="1"/>
        <v>26482272</v>
      </c>
      <c r="H11" s="295">
        <f t="shared" si="1"/>
        <v>12223459</v>
      </c>
      <c r="I11" s="295">
        <f t="shared" si="1"/>
        <v>4795575</v>
      </c>
      <c r="J11" s="295">
        <f t="shared" si="1"/>
        <v>43501306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43501306</v>
      </c>
      <c r="X11" s="295">
        <f t="shared" si="1"/>
        <v>37428649</v>
      </c>
      <c r="Y11" s="295">
        <f t="shared" si="1"/>
        <v>6072657</v>
      </c>
      <c r="Z11" s="296">
        <f>+IF(X11&lt;&gt;0,+(Y11/X11)*100,0)</f>
        <v>16.224622481030508</v>
      </c>
      <c r="AA11" s="297">
        <f>SUM(AA6:AA10)</f>
        <v>149714594</v>
      </c>
    </row>
    <row r="12" spans="1:27" ht="13.5">
      <c r="A12" s="298" t="s">
        <v>210</v>
      </c>
      <c r="B12" s="136"/>
      <c r="C12" s="62"/>
      <c r="D12" s="156"/>
      <c r="E12" s="60">
        <v>42767406</v>
      </c>
      <c r="F12" s="60">
        <v>42767406</v>
      </c>
      <c r="G12" s="60">
        <v>386291</v>
      </c>
      <c r="H12" s="60">
        <v>1574268</v>
      </c>
      <c r="I12" s="60">
        <v>758256</v>
      </c>
      <c r="J12" s="60">
        <v>2718815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2718815</v>
      </c>
      <c r="X12" s="60">
        <v>10691852</v>
      </c>
      <c r="Y12" s="60">
        <v>-7973037</v>
      </c>
      <c r="Z12" s="140">
        <v>-74.57</v>
      </c>
      <c r="AA12" s="155">
        <v>42767406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20000000</v>
      </c>
      <c r="F15" s="60">
        <v>20000000</v>
      </c>
      <c r="G15" s="60">
        <v>78874</v>
      </c>
      <c r="H15" s="60">
        <v>2989</v>
      </c>
      <c r="I15" s="60">
        <v>57456</v>
      </c>
      <c r="J15" s="60">
        <v>139319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139319</v>
      </c>
      <c r="X15" s="60">
        <v>5000000</v>
      </c>
      <c r="Y15" s="60">
        <v>-4860681</v>
      </c>
      <c r="Z15" s="140">
        <v>-97.21</v>
      </c>
      <c r="AA15" s="155">
        <v>20000000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153829141</v>
      </c>
      <c r="D36" s="156">
        <f t="shared" si="4"/>
        <v>0</v>
      </c>
      <c r="E36" s="60">
        <f t="shared" si="4"/>
        <v>76226594</v>
      </c>
      <c r="F36" s="60">
        <f t="shared" si="4"/>
        <v>76226594</v>
      </c>
      <c r="G36" s="60">
        <f t="shared" si="4"/>
        <v>13246871</v>
      </c>
      <c r="H36" s="60">
        <f t="shared" si="4"/>
        <v>4107185</v>
      </c>
      <c r="I36" s="60">
        <f t="shared" si="4"/>
        <v>1426396</v>
      </c>
      <c r="J36" s="60">
        <f t="shared" si="4"/>
        <v>18780452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18780452</v>
      </c>
      <c r="X36" s="60">
        <f t="shared" si="4"/>
        <v>19056649</v>
      </c>
      <c r="Y36" s="60">
        <f t="shared" si="4"/>
        <v>-276197</v>
      </c>
      <c r="Z36" s="140">
        <f aca="true" t="shared" si="5" ref="Z36:Z49">+IF(X36&lt;&gt;0,+(Y36/X36)*100,0)</f>
        <v>-1.4493471543711594</v>
      </c>
      <c r="AA36" s="155">
        <f>AA6+AA21</f>
        <v>76226594</v>
      </c>
    </row>
    <row r="37" spans="1:27" ht="13.5">
      <c r="A37" s="291" t="s">
        <v>205</v>
      </c>
      <c r="B37" s="142"/>
      <c r="C37" s="62">
        <f t="shared" si="4"/>
        <v>6136729</v>
      </c>
      <c r="D37" s="156">
        <f t="shared" si="4"/>
        <v>0</v>
      </c>
      <c r="E37" s="60">
        <f t="shared" si="4"/>
        <v>1575000</v>
      </c>
      <c r="F37" s="60">
        <f t="shared" si="4"/>
        <v>1575000</v>
      </c>
      <c r="G37" s="60">
        <f t="shared" si="4"/>
        <v>0</v>
      </c>
      <c r="H37" s="60">
        <f t="shared" si="4"/>
        <v>0</v>
      </c>
      <c r="I37" s="60">
        <f t="shared" si="4"/>
        <v>695867</v>
      </c>
      <c r="J37" s="60">
        <f t="shared" si="4"/>
        <v>695867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695867</v>
      </c>
      <c r="X37" s="60">
        <f t="shared" si="4"/>
        <v>393750</v>
      </c>
      <c r="Y37" s="60">
        <f t="shared" si="4"/>
        <v>302117</v>
      </c>
      <c r="Z37" s="140">
        <f t="shared" si="5"/>
        <v>76.72812698412699</v>
      </c>
      <c r="AA37" s="155">
        <f>AA7+AA22</f>
        <v>1575000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13140000</v>
      </c>
      <c r="F38" s="60">
        <f t="shared" si="4"/>
        <v>13140000</v>
      </c>
      <c r="G38" s="60">
        <f t="shared" si="4"/>
        <v>2736639</v>
      </c>
      <c r="H38" s="60">
        <f t="shared" si="4"/>
        <v>1199598</v>
      </c>
      <c r="I38" s="60">
        <f t="shared" si="4"/>
        <v>0</v>
      </c>
      <c r="J38" s="60">
        <f t="shared" si="4"/>
        <v>3936237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3936237</v>
      </c>
      <c r="X38" s="60">
        <f t="shared" si="4"/>
        <v>3285000</v>
      </c>
      <c r="Y38" s="60">
        <f t="shared" si="4"/>
        <v>651237</v>
      </c>
      <c r="Z38" s="140">
        <f t="shared" si="5"/>
        <v>19.824566210045663</v>
      </c>
      <c r="AA38" s="155">
        <f>AA8+AA23</f>
        <v>13140000</v>
      </c>
    </row>
    <row r="39" spans="1:27" ht="13.5">
      <c r="A39" s="291" t="s">
        <v>207</v>
      </c>
      <c r="B39" s="142"/>
      <c r="C39" s="62">
        <f t="shared" si="4"/>
        <v>5352848</v>
      </c>
      <c r="D39" s="156">
        <f t="shared" si="4"/>
        <v>0</v>
      </c>
      <c r="E39" s="60">
        <f t="shared" si="4"/>
        <v>25425000</v>
      </c>
      <c r="F39" s="60">
        <f t="shared" si="4"/>
        <v>25425000</v>
      </c>
      <c r="G39" s="60">
        <f t="shared" si="4"/>
        <v>4703000</v>
      </c>
      <c r="H39" s="60">
        <f t="shared" si="4"/>
        <v>3704765</v>
      </c>
      <c r="I39" s="60">
        <f t="shared" si="4"/>
        <v>0</v>
      </c>
      <c r="J39" s="60">
        <f t="shared" si="4"/>
        <v>8407765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8407765</v>
      </c>
      <c r="X39" s="60">
        <f t="shared" si="4"/>
        <v>6356250</v>
      </c>
      <c r="Y39" s="60">
        <f t="shared" si="4"/>
        <v>2051515</v>
      </c>
      <c r="Z39" s="140">
        <f t="shared" si="5"/>
        <v>32.275555555555556</v>
      </c>
      <c r="AA39" s="155">
        <f>AA9+AA24</f>
        <v>25425000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33348000</v>
      </c>
      <c r="F40" s="60">
        <f t="shared" si="4"/>
        <v>33348000</v>
      </c>
      <c r="G40" s="60">
        <f t="shared" si="4"/>
        <v>5795762</v>
      </c>
      <c r="H40" s="60">
        <f t="shared" si="4"/>
        <v>3211911</v>
      </c>
      <c r="I40" s="60">
        <f t="shared" si="4"/>
        <v>2673312</v>
      </c>
      <c r="J40" s="60">
        <f t="shared" si="4"/>
        <v>11680985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11680985</v>
      </c>
      <c r="X40" s="60">
        <f t="shared" si="4"/>
        <v>8337000</v>
      </c>
      <c r="Y40" s="60">
        <f t="shared" si="4"/>
        <v>3343985</v>
      </c>
      <c r="Z40" s="140">
        <f t="shared" si="5"/>
        <v>40.11017152452921</v>
      </c>
      <c r="AA40" s="155">
        <f>AA10+AA25</f>
        <v>33348000</v>
      </c>
    </row>
    <row r="41" spans="1:27" ht="13.5">
      <c r="A41" s="292" t="s">
        <v>209</v>
      </c>
      <c r="B41" s="142"/>
      <c r="C41" s="293">
        <f aca="true" t="shared" si="6" ref="C41:Y41">SUM(C36:C40)</f>
        <v>165318718</v>
      </c>
      <c r="D41" s="294">
        <f t="shared" si="6"/>
        <v>0</v>
      </c>
      <c r="E41" s="295">
        <f t="shared" si="6"/>
        <v>149714594</v>
      </c>
      <c r="F41" s="295">
        <f t="shared" si="6"/>
        <v>149714594</v>
      </c>
      <c r="G41" s="295">
        <f t="shared" si="6"/>
        <v>26482272</v>
      </c>
      <c r="H41" s="295">
        <f t="shared" si="6"/>
        <v>12223459</v>
      </c>
      <c r="I41" s="295">
        <f t="shared" si="6"/>
        <v>4795575</v>
      </c>
      <c r="J41" s="295">
        <f t="shared" si="6"/>
        <v>43501306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43501306</v>
      </c>
      <c r="X41" s="295">
        <f t="shared" si="6"/>
        <v>37428649</v>
      </c>
      <c r="Y41" s="295">
        <f t="shared" si="6"/>
        <v>6072657</v>
      </c>
      <c r="Z41" s="296">
        <f t="shared" si="5"/>
        <v>16.224622481030508</v>
      </c>
      <c r="AA41" s="297">
        <f>SUM(AA36:AA40)</f>
        <v>149714594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42767406</v>
      </c>
      <c r="F42" s="54">
        <f t="shared" si="7"/>
        <v>42767406</v>
      </c>
      <c r="G42" s="54">
        <f t="shared" si="7"/>
        <v>386291</v>
      </c>
      <c r="H42" s="54">
        <f t="shared" si="7"/>
        <v>1574268</v>
      </c>
      <c r="I42" s="54">
        <f t="shared" si="7"/>
        <v>758256</v>
      </c>
      <c r="J42" s="54">
        <f t="shared" si="7"/>
        <v>2718815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2718815</v>
      </c>
      <c r="X42" s="54">
        <f t="shared" si="7"/>
        <v>10691852</v>
      </c>
      <c r="Y42" s="54">
        <f t="shared" si="7"/>
        <v>-7973037</v>
      </c>
      <c r="Z42" s="184">
        <f t="shared" si="5"/>
        <v>-74.571150068295</v>
      </c>
      <c r="AA42" s="130">
        <f aca="true" t="shared" si="8" ref="AA42:AA48">AA12+AA27</f>
        <v>42767406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20000000</v>
      </c>
      <c r="F45" s="54">
        <f t="shared" si="7"/>
        <v>20000000</v>
      </c>
      <c r="G45" s="54">
        <f t="shared" si="7"/>
        <v>78874</v>
      </c>
      <c r="H45" s="54">
        <f t="shared" si="7"/>
        <v>2989</v>
      </c>
      <c r="I45" s="54">
        <f t="shared" si="7"/>
        <v>57456</v>
      </c>
      <c r="J45" s="54">
        <f t="shared" si="7"/>
        <v>139319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139319</v>
      </c>
      <c r="X45" s="54">
        <f t="shared" si="7"/>
        <v>5000000</v>
      </c>
      <c r="Y45" s="54">
        <f t="shared" si="7"/>
        <v>-4860681</v>
      </c>
      <c r="Z45" s="184">
        <f t="shared" si="5"/>
        <v>-97.21362</v>
      </c>
      <c r="AA45" s="130">
        <f t="shared" si="8"/>
        <v>20000000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165318718</v>
      </c>
      <c r="D49" s="218">
        <f t="shared" si="9"/>
        <v>0</v>
      </c>
      <c r="E49" s="220">
        <f t="shared" si="9"/>
        <v>212482000</v>
      </c>
      <c r="F49" s="220">
        <f t="shared" si="9"/>
        <v>212482000</v>
      </c>
      <c r="G49" s="220">
        <f t="shared" si="9"/>
        <v>26947437</v>
      </c>
      <c r="H49" s="220">
        <f t="shared" si="9"/>
        <v>13800716</v>
      </c>
      <c r="I49" s="220">
        <f t="shared" si="9"/>
        <v>5611287</v>
      </c>
      <c r="J49" s="220">
        <f t="shared" si="9"/>
        <v>46359440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46359440</v>
      </c>
      <c r="X49" s="220">
        <f t="shared" si="9"/>
        <v>53120501</v>
      </c>
      <c r="Y49" s="220">
        <f t="shared" si="9"/>
        <v>-6761061</v>
      </c>
      <c r="Z49" s="221">
        <f t="shared" si="5"/>
        <v>-12.727780937156446</v>
      </c>
      <c r="AA49" s="222">
        <f>SUM(AA41:AA48)</f>
        <v>212482000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158326</v>
      </c>
      <c r="F51" s="54">
        <f t="shared" si="10"/>
        <v>158326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39582</v>
      </c>
      <c r="Y51" s="54">
        <f t="shared" si="10"/>
        <v>-39582</v>
      </c>
      <c r="Z51" s="184">
        <f>+IF(X51&lt;&gt;0,+(Y51/X51)*100,0)</f>
        <v>-100</v>
      </c>
      <c r="AA51" s="130">
        <f>SUM(AA57:AA61)</f>
        <v>158326</v>
      </c>
    </row>
    <row r="52" spans="1:27" ht="13.5">
      <c r="A52" s="310" t="s">
        <v>204</v>
      </c>
      <c r="B52" s="142"/>
      <c r="C52" s="62"/>
      <c r="D52" s="156"/>
      <c r="E52" s="60">
        <v>44948</v>
      </c>
      <c r="F52" s="60">
        <v>44948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11237</v>
      </c>
      <c r="Y52" s="60">
        <v>-11237</v>
      </c>
      <c r="Z52" s="140">
        <v>-100</v>
      </c>
      <c r="AA52" s="155">
        <v>44948</v>
      </c>
    </row>
    <row r="53" spans="1:27" ht="13.5">
      <c r="A53" s="310" t="s">
        <v>205</v>
      </c>
      <c r="B53" s="142"/>
      <c r="C53" s="62"/>
      <c r="D53" s="156"/>
      <c r="E53" s="60">
        <v>36706</v>
      </c>
      <c r="F53" s="60">
        <v>36706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9177</v>
      </c>
      <c r="Y53" s="60">
        <v>-9177</v>
      </c>
      <c r="Z53" s="140">
        <v>-100</v>
      </c>
      <c r="AA53" s="155">
        <v>36706</v>
      </c>
    </row>
    <row r="54" spans="1:27" ht="13.5">
      <c r="A54" s="310" t="s">
        <v>206</v>
      </c>
      <c r="B54" s="142"/>
      <c r="C54" s="62"/>
      <c r="D54" s="156"/>
      <c r="E54" s="60">
        <v>42889</v>
      </c>
      <c r="F54" s="60">
        <v>42889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10722</v>
      </c>
      <c r="Y54" s="60">
        <v>-10722</v>
      </c>
      <c r="Z54" s="140">
        <v>-100</v>
      </c>
      <c r="AA54" s="155">
        <v>42889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124543</v>
      </c>
      <c r="F57" s="295">
        <f t="shared" si="11"/>
        <v>124543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31136</v>
      </c>
      <c r="Y57" s="295">
        <f t="shared" si="11"/>
        <v>-31136</v>
      </c>
      <c r="Z57" s="296">
        <f>+IF(X57&lt;&gt;0,+(Y57/X57)*100,0)</f>
        <v>-100</v>
      </c>
      <c r="AA57" s="297">
        <f>SUM(AA52:AA56)</f>
        <v>124543</v>
      </c>
    </row>
    <row r="58" spans="1:27" ht="13.5">
      <c r="A58" s="311" t="s">
        <v>210</v>
      </c>
      <c r="B58" s="136"/>
      <c r="C58" s="62"/>
      <c r="D58" s="156"/>
      <c r="E58" s="60">
        <v>11390</v>
      </c>
      <c r="F58" s="60">
        <v>11390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2848</v>
      </c>
      <c r="Y58" s="60">
        <v>-2848</v>
      </c>
      <c r="Z58" s="140">
        <v>-100</v>
      </c>
      <c r="AA58" s="155">
        <v>11390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22393</v>
      </c>
      <c r="F61" s="60">
        <v>22393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5598</v>
      </c>
      <c r="Y61" s="60">
        <v>-5598</v>
      </c>
      <c r="Z61" s="140">
        <v>-100</v>
      </c>
      <c r="AA61" s="155">
        <v>22393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39617589</v>
      </c>
      <c r="H65" s="60">
        <v>40589139</v>
      </c>
      <c r="I65" s="60">
        <v>40524252</v>
      </c>
      <c r="J65" s="60">
        <v>120730980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120730980</v>
      </c>
      <c r="X65" s="60"/>
      <c r="Y65" s="60">
        <v>120730980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355967</v>
      </c>
      <c r="H66" s="275">
        <v>1718714</v>
      </c>
      <c r="I66" s="275">
        <v>1423766</v>
      </c>
      <c r="J66" s="275">
        <v>3498447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3498447</v>
      </c>
      <c r="X66" s="275"/>
      <c r="Y66" s="275">
        <v>3498447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>
        <v>701754</v>
      </c>
      <c r="J67" s="60">
        <v>701754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701754</v>
      </c>
      <c r="X67" s="60"/>
      <c r="Y67" s="60">
        <v>701754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158325666</v>
      </c>
      <c r="F68" s="60"/>
      <c r="G68" s="60">
        <v>97807949</v>
      </c>
      <c r="H68" s="60">
        <v>10928311</v>
      </c>
      <c r="I68" s="60">
        <v>16667878</v>
      </c>
      <c r="J68" s="60">
        <v>125404138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125404138</v>
      </c>
      <c r="X68" s="60"/>
      <c r="Y68" s="60">
        <v>125404138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158325666</v>
      </c>
      <c r="F69" s="220">
        <f t="shared" si="12"/>
        <v>0</v>
      </c>
      <c r="G69" s="220">
        <f t="shared" si="12"/>
        <v>137781505</v>
      </c>
      <c r="H69" s="220">
        <f t="shared" si="12"/>
        <v>53236164</v>
      </c>
      <c r="I69" s="220">
        <f t="shared" si="12"/>
        <v>59317650</v>
      </c>
      <c r="J69" s="220">
        <f t="shared" si="12"/>
        <v>250335319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250335319</v>
      </c>
      <c r="X69" s="220">
        <f t="shared" si="12"/>
        <v>0</v>
      </c>
      <c r="Y69" s="220">
        <f t="shared" si="12"/>
        <v>250335319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165318718</v>
      </c>
      <c r="D5" s="357">
        <f t="shared" si="0"/>
        <v>0</v>
      </c>
      <c r="E5" s="356">
        <f t="shared" si="0"/>
        <v>149714594</v>
      </c>
      <c r="F5" s="358">
        <f t="shared" si="0"/>
        <v>149714594</v>
      </c>
      <c r="G5" s="358">
        <f t="shared" si="0"/>
        <v>26482272</v>
      </c>
      <c r="H5" s="356">
        <f t="shared" si="0"/>
        <v>12223459</v>
      </c>
      <c r="I5" s="356">
        <f t="shared" si="0"/>
        <v>4795575</v>
      </c>
      <c r="J5" s="358">
        <f t="shared" si="0"/>
        <v>43501306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43501306</v>
      </c>
      <c r="X5" s="356">
        <f t="shared" si="0"/>
        <v>37428649</v>
      </c>
      <c r="Y5" s="358">
        <f t="shared" si="0"/>
        <v>6072657</v>
      </c>
      <c r="Z5" s="359">
        <f>+IF(X5&lt;&gt;0,+(Y5/X5)*100,0)</f>
        <v>16.224622481030508</v>
      </c>
      <c r="AA5" s="360">
        <f>+AA6+AA8+AA11+AA13+AA15</f>
        <v>149714594</v>
      </c>
    </row>
    <row r="6" spans="1:27" ht="13.5">
      <c r="A6" s="361" t="s">
        <v>204</v>
      </c>
      <c r="B6" s="142"/>
      <c r="C6" s="60">
        <f>+C7</f>
        <v>153829141</v>
      </c>
      <c r="D6" s="340">
        <f aca="true" t="shared" si="1" ref="D6:AA6">+D7</f>
        <v>0</v>
      </c>
      <c r="E6" s="60">
        <f t="shared" si="1"/>
        <v>76226594</v>
      </c>
      <c r="F6" s="59">
        <f t="shared" si="1"/>
        <v>76226594</v>
      </c>
      <c r="G6" s="59">
        <f t="shared" si="1"/>
        <v>13246871</v>
      </c>
      <c r="H6" s="60">
        <f t="shared" si="1"/>
        <v>4107185</v>
      </c>
      <c r="I6" s="60">
        <f t="shared" si="1"/>
        <v>1426396</v>
      </c>
      <c r="J6" s="59">
        <f t="shared" si="1"/>
        <v>18780452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18780452</v>
      </c>
      <c r="X6" s="60">
        <f t="shared" si="1"/>
        <v>19056649</v>
      </c>
      <c r="Y6" s="59">
        <f t="shared" si="1"/>
        <v>-276197</v>
      </c>
      <c r="Z6" s="61">
        <f>+IF(X6&lt;&gt;0,+(Y6/X6)*100,0)</f>
        <v>-1.4493471543711594</v>
      </c>
      <c r="AA6" s="62">
        <f t="shared" si="1"/>
        <v>76226594</v>
      </c>
    </row>
    <row r="7" spans="1:27" ht="13.5">
      <c r="A7" s="291" t="s">
        <v>228</v>
      </c>
      <c r="B7" s="142"/>
      <c r="C7" s="60">
        <v>153829141</v>
      </c>
      <c r="D7" s="340"/>
      <c r="E7" s="60">
        <v>76226594</v>
      </c>
      <c r="F7" s="59">
        <v>76226594</v>
      </c>
      <c r="G7" s="59">
        <v>13246871</v>
      </c>
      <c r="H7" s="60">
        <v>4107185</v>
      </c>
      <c r="I7" s="60">
        <v>1426396</v>
      </c>
      <c r="J7" s="59">
        <v>18780452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18780452</v>
      </c>
      <c r="X7" s="60">
        <v>19056649</v>
      </c>
      <c r="Y7" s="59">
        <v>-276197</v>
      </c>
      <c r="Z7" s="61">
        <v>-1.45</v>
      </c>
      <c r="AA7" s="62">
        <v>76226594</v>
      </c>
    </row>
    <row r="8" spans="1:27" ht="13.5">
      <c r="A8" s="361" t="s">
        <v>205</v>
      </c>
      <c r="B8" s="142"/>
      <c r="C8" s="60">
        <f aca="true" t="shared" si="2" ref="C8:Y8">SUM(C9:C10)</f>
        <v>6136729</v>
      </c>
      <c r="D8" s="340">
        <f t="shared" si="2"/>
        <v>0</v>
      </c>
      <c r="E8" s="60">
        <f t="shared" si="2"/>
        <v>1575000</v>
      </c>
      <c r="F8" s="59">
        <f t="shared" si="2"/>
        <v>1575000</v>
      </c>
      <c r="G8" s="59">
        <f t="shared" si="2"/>
        <v>0</v>
      </c>
      <c r="H8" s="60">
        <f t="shared" si="2"/>
        <v>0</v>
      </c>
      <c r="I8" s="60">
        <f t="shared" si="2"/>
        <v>695867</v>
      </c>
      <c r="J8" s="59">
        <f t="shared" si="2"/>
        <v>695867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695867</v>
      </c>
      <c r="X8" s="60">
        <f t="shared" si="2"/>
        <v>393750</v>
      </c>
      <c r="Y8" s="59">
        <f t="shared" si="2"/>
        <v>302117</v>
      </c>
      <c r="Z8" s="61">
        <f>+IF(X8&lt;&gt;0,+(Y8/X8)*100,0)</f>
        <v>76.72812698412699</v>
      </c>
      <c r="AA8" s="62">
        <f>SUM(AA9:AA10)</f>
        <v>1575000</v>
      </c>
    </row>
    <row r="9" spans="1:27" ht="13.5">
      <c r="A9" s="291" t="s">
        <v>229</v>
      </c>
      <c r="B9" s="142"/>
      <c r="C9" s="60">
        <v>6136729</v>
      </c>
      <c r="D9" s="340"/>
      <c r="E9" s="60">
        <v>1575000</v>
      </c>
      <c r="F9" s="59">
        <v>1575000</v>
      </c>
      <c r="G9" s="59"/>
      <c r="H9" s="60"/>
      <c r="I9" s="60">
        <v>695867</v>
      </c>
      <c r="J9" s="59">
        <v>695867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695867</v>
      </c>
      <c r="X9" s="60">
        <v>393750</v>
      </c>
      <c r="Y9" s="59">
        <v>302117</v>
      </c>
      <c r="Z9" s="61">
        <v>76.73</v>
      </c>
      <c r="AA9" s="62">
        <v>1575000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13140000</v>
      </c>
      <c r="F11" s="364">
        <f t="shared" si="3"/>
        <v>13140000</v>
      </c>
      <c r="G11" s="364">
        <f t="shared" si="3"/>
        <v>2736639</v>
      </c>
      <c r="H11" s="362">
        <f t="shared" si="3"/>
        <v>1199598</v>
      </c>
      <c r="I11" s="362">
        <f t="shared" si="3"/>
        <v>0</v>
      </c>
      <c r="J11" s="364">
        <f t="shared" si="3"/>
        <v>3936237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3936237</v>
      </c>
      <c r="X11" s="362">
        <f t="shared" si="3"/>
        <v>3285000</v>
      </c>
      <c r="Y11" s="364">
        <f t="shared" si="3"/>
        <v>651237</v>
      </c>
      <c r="Z11" s="365">
        <f>+IF(X11&lt;&gt;0,+(Y11/X11)*100,0)</f>
        <v>19.824566210045663</v>
      </c>
      <c r="AA11" s="366">
        <f t="shared" si="3"/>
        <v>13140000</v>
      </c>
    </row>
    <row r="12" spans="1:27" ht="13.5">
      <c r="A12" s="291" t="s">
        <v>231</v>
      </c>
      <c r="B12" s="136"/>
      <c r="C12" s="60"/>
      <c r="D12" s="340"/>
      <c r="E12" s="60">
        <v>13140000</v>
      </c>
      <c r="F12" s="59">
        <v>13140000</v>
      </c>
      <c r="G12" s="59">
        <v>2736639</v>
      </c>
      <c r="H12" s="60">
        <v>1199598</v>
      </c>
      <c r="I12" s="60"/>
      <c r="J12" s="59">
        <v>3936237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3936237</v>
      </c>
      <c r="X12" s="60">
        <v>3285000</v>
      </c>
      <c r="Y12" s="59">
        <v>651237</v>
      </c>
      <c r="Z12" s="61">
        <v>19.82</v>
      </c>
      <c r="AA12" s="62">
        <v>13140000</v>
      </c>
    </row>
    <row r="13" spans="1:27" ht="13.5">
      <c r="A13" s="361" t="s">
        <v>207</v>
      </c>
      <c r="B13" s="136"/>
      <c r="C13" s="275">
        <f>+C14</f>
        <v>5352848</v>
      </c>
      <c r="D13" s="341">
        <f aca="true" t="shared" si="4" ref="D13:AA13">+D14</f>
        <v>0</v>
      </c>
      <c r="E13" s="275">
        <f t="shared" si="4"/>
        <v>25425000</v>
      </c>
      <c r="F13" s="342">
        <f t="shared" si="4"/>
        <v>25425000</v>
      </c>
      <c r="G13" s="342">
        <f t="shared" si="4"/>
        <v>4703000</v>
      </c>
      <c r="H13" s="275">
        <f t="shared" si="4"/>
        <v>3704765</v>
      </c>
      <c r="I13" s="275">
        <f t="shared" si="4"/>
        <v>0</v>
      </c>
      <c r="J13" s="342">
        <f t="shared" si="4"/>
        <v>8407765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8407765</v>
      </c>
      <c r="X13" s="275">
        <f t="shared" si="4"/>
        <v>6356250</v>
      </c>
      <c r="Y13" s="342">
        <f t="shared" si="4"/>
        <v>2051515</v>
      </c>
      <c r="Z13" s="335">
        <f>+IF(X13&lt;&gt;0,+(Y13/X13)*100,0)</f>
        <v>32.275555555555556</v>
      </c>
      <c r="AA13" s="273">
        <f t="shared" si="4"/>
        <v>25425000</v>
      </c>
    </row>
    <row r="14" spans="1:27" ht="13.5">
      <c r="A14" s="291" t="s">
        <v>232</v>
      </c>
      <c r="B14" s="136"/>
      <c r="C14" s="60">
        <v>5352848</v>
      </c>
      <c r="D14" s="340"/>
      <c r="E14" s="60">
        <v>25425000</v>
      </c>
      <c r="F14" s="59">
        <v>25425000</v>
      </c>
      <c r="G14" s="59">
        <v>4703000</v>
      </c>
      <c r="H14" s="60">
        <v>3704765</v>
      </c>
      <c r="I14" s="60"/>
      <c r="J14" s="59">
        <v>8407765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8407765</v>
      </c>
      <c r="X14" s="60">
        <v>6356250</v>
      </c>
      <c r="Y14" s="59">
        <v>2051515</v>
      </c>
      <c r="Z14" s="61">
        <v>32.28</v>
      </c>
      <c r="AA14" s="62">
        <v>25425000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33348000</v>
      </c>
      <c r="F15" s="59">
        <f t="shared" si="5"/>
        <v>33348000</v>
      </c>
      <c r="G15" s="59">
        <f t="shared" si="5"/>
        <v>5795762</v>
      </c>
      <c r="H15" s="60">
        <f t="shared" si="5"/>
        <v>3211911</v>
      </c>
      <c r="I15" s="60">
        <f t="shared" si="5"/>
        <v>2673312</v>
      </c>
      <c r="J15" s="59">
        <f t="shared" si="5"/>
        <v>11680985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11680985</v>
      </c>
      <c r="X15" s="60">
        <f t="shared" si="5"/>
        <v>8337000</v>
      </c>
      <c r="Y15" s="59">
        <f t="shared" si="5"/>
        <v>3343985</v>
      </c>
      <c r="Z15" s="61">
        <f>+IF(X15&lt;&gt;0,+(Y15/X15)*100,0)</f>
        <v>40.11017152452921</v>
      </c>
      <c r="AA15" s="62">
        <f>SUM(AA16:AA20)</f>
        <v>33348000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>
        <v>5520753</v>
      </c>
      <c r="H17" s="60">
        <v>57846</v>
      </c>
      <c r="I17" s="60">
        <v>2673312</v>
      </c>
      <c r="J17" s="59">
        <v>8251911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8251911</v>
      </c>
      <c r="X17" s="60"/>
      <c r="Y17" s="59">
        <v>8251911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33348000</v>
      </c>
      <c r="F20" s="59">
        <v>33348000</v>
      </c>
      <c r="G20" s="59">
        <v>275009</v>
      </c>
      <c r="H20" s="60">
        <v>3154065</v>
      </c>
      <c r="I20" s="60"/>
      <c r="J20" s="59">
        <v>3429074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3429074</v>
      </c>
      <c r="X20" s="60">
        <v>8337000</v>
      </c>
      <c r="Y20" s="59">
        <v>-4907926</v>
      </c>
      <c r="Z20" s="61">
        <v>-58.87</v>
      </c>
      <c r="AA20" s="62">
        <v>33348000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42767406</v>
      </c>
      <c r="F22" s="345">
        <f t="shared" si="6"/>
        <v>42767406</v>
      </c>
      <c r="G22" s="345">
        <f t="shared" si="6"/>
        <v>386291</v>
      </c>
      <c r="H22" s="343">
        <f t="shared" si="6"/>
        <v>1574268</v>
      </c>
      <c r="I22" s="343">
        <f t="shared" si="6"/>
        <v>758256</v>
      </c>
      <c r="J22" s="345">
        <f t="shared" si="6"/>
        <v>2718815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2718815</v>
      </c>
      <c r="X22" s="343">
        <f t="shared" si="6"/>
        <v>10691852</v>
      </c>
      <c r="Y22" s="345">
        <f t="shared" si="6"/>
        <v>-7973037</v>
      </c>
      <c r="Z22" s="336">
        <f>+IF(X22&lt;&gt;0,+(Y22/X22)*100,0)</f>
        <v>-74.571150068295</v>
      </c>
      <c r="AA22" s="350">
        <f>SUM(AA23:AA32)</f>
        <v>42767406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42767406</v>
      </c>
      <c r="F24" s="59">
        <v>42767406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10691852</v>
      </c>
      <c r="Y24" s="59">
        <v>-10691852</v>
      </c>
      <c r="Z24" s="61">
        <v>-100</v>
      </c>
      <c r="AA24" s="62">
        <v>42767406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386291</v>
      </c>
      <c r="H32" s="60">
        <v>1574268</v>
      </c>
      <c r="I32" s="60">
        <v>758256</v>
      </c>
      <c r="J32" s="59">
        <v>2718815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2718815</v>
      </c>
      <c r="X32" s="60"/>
      <c r="Y32" s="59">
        <v>2718815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20000000</v>
      </c>
      <c r="F40" s="345">
        <f t="shared" si="9"/>
        <v>20000000</v>
      </c>
      <c r="G40" s="345">
        <f t="shared" si="9"/>
        <v>78874</v>
      </c>
      <c r="H40" s="343">
        <f t="shared" si="9"/>
        <v>2989</v>
      </c>
      <c r="I40" s="343">
        <f t="shared" si="9"/>
        <v>57456</v>
      </c>
      <c r="J40" s="345">
        <f t="shared" si="9"/>
        <v>139319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139319</v>
      </c>
      <c r="X40" s="343">
        <f t="shared" si="9"/>
        <v>5000000</v>
      </c>
      <c r="Y40" s="345">
        <f t="shared" si="9"/>
        <v>-4860681</v>
      </c>
      <c r="Z40" s="336">
        <f>+IF(X40&lt;&gt;0,+(Y40/X40)*100,0)</f>
        <v>-97.21362</v>
      </c>
      <c r="AA40" s="350">
        <f>SUM(AA41:AA49)</f>
        <v>20000000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20000000</v>
      </c>
      <c r="F44" s="53">
        <v>20000000</v>
      </c>
      <c r="G44" s="53">
        <v>78874</v>
      </c>
      <c r="H44" s="54">
        <v>2989</v>
      </c>
      <c r="I44" s="54">
        <v>57456</v>
      </c>
      <c r="J44" s="53">
        <v>139319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139319</v>
      </c>
      <c r="X44" s="54">
        <v>5000000</v>
      </c>
      <c r="Y44" s="53">
        <v>-4860681</v>
      </c>
      <c r="Z44" s="94">
        <v>-97.21</v>
      </c>
      <c r="AA44" s="95">
        <v>20000000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165318718</v>
      </c>
      <c r="D60" s="346">
        <f t="shared" si="14"/>
        <v>0</v>
      </c>
      <c r="E60" s="219">
        <f t="shared" si="14"/>
        <v>212482000</v>
      </c>
      <c r="F60" s="264">
        <f t="shared" si="14"/>
        <v>212482000</v>
      </c>
      <c r="G60" s="264">
        <f t="shared" si="14"/>
        <v>26947437</v>
      </c>
      <c r="H60" s="219">
        <f t="shared" si="14"/>
        <v>13800716</v>
      </c>
      <c r="I60" s="219">
        <f t="shared" si="14"/>
        <v>5611287</v>
      </c>
      <c r="J60" s="264">
        <f t="shared" si="14"/>
        <v>46359440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46359440</v>
      </c>
      <c r="X60" s="219">
        <f t="shared" si="14"/>
        <v>53120501</v>
      </c>
      <c r="Y60" s="264">
        <f t="shared" si="14"/>
        <v>-6761061</v>
      </c>
      <c r="Z60" s="337">
        <f>+IF(X60&lt;&gt;0,+(Y60/X60)*100,0)</f>
        <v>-12.727780937156446</v>
      </c>
      <c r="AA60" s="232">
        <f>+AA57+AA54+AA51+AA40+AA37+AA34+AA22+AA5</f>
        <v>212482000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2013-11-04T12:38:33Z</dcterms:created>
  <dcterms:modified xsi:type="dcterms:W3CDTF">2013-11-04T12:38:37Z</dcterms:modified>
  <cp:category/>
  <cp:version/>
  <cp:contentType/>
  <cp:contentStatus/>
</cp:coreProperties>
</file>