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<sst xmlns="http://schemas.openxmlformats.org/spreadsheetml/2006/main" count="855" uniqueCount="302">
  <si>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Setsoto(FS191)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</si>
  <si>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</si>
  <si>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</si>
  <si>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</si>
  <si>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</si>
  <si>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</si>
  <si>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</si>
  <si>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</si>
  <si>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</si>
  <si>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</si>
  <si>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</si>
  <si>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</si>
  <si>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</si>
  <si>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</si>
  <si>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</si>
  <si>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</si>
  <si>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</si>
  <si>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</si>
  <si>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</si>
  <si>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</si>
  <si>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</si>
  <si>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</si>
  <si>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</si>
  <si>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</si>
  <si>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</si>
  <si>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</si>
  <si>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</si>
  <si>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</si>
  <si>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</si>
  <si>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</si>
  <si>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</si>
  <si>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</si>
  <si>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</si>
  <si>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</si>
  <si>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</si>
  <si>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</si>
  <si>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</si>
  <si>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</si>
  <si>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</si>
  <si>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</si>
  <si>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</si>
  <si>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</si>
  <si>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</si>
  <si>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</si>
  <si>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</si>
  <si>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</si>
  <si>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</si>
  <si>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</si>
  <si>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</si>
  <si>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</si>
  <si>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</si>
  <si>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</si>
  <si>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</si>
  <si>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</si>
  <si>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</si>
  <si>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</si>
  <si>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</si>
  <si>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</si>
  <si>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</si>
  <si>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</si>
  <si>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</si>
  <si>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</si>
  <si>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</si>
  <si>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</si>
  <si>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</si>
  <si>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</si>
  <si>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</si>
  <si>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</si>
  <si>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</si>
  <si>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</si>
  <si>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Setsoto(FS191)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</si>
  <si>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</si>
  <si>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</si>
  <si>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</si>
  <si>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</si>
  <si>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</si>
  <si>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</si>
  <si>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</si>
  <si>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</si>
  <si>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</si>
  <si>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</si>
  <si>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</si>
  <si>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</si>
  <si>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</si>
  <si>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</si>
  <si>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</si>
  <si>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</si>
  <si>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</si>
  <si>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</si>
  <si>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</si>
  <si>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</si>
  <si>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</si>
  <si>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</si>
  <si>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</si>
  <si>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</si>
  <si>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</si>
  <si>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</si>
  <si>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</si>
  <si>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</si>
  <si>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</si>
  <si>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Setsoto(FS191)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</si>
  <si>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</si>
  <si>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</si>
  <si>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</si>
  <si>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</si>
  <si>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</si>
  <si>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</si>
  <si>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</si>
  <si>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</si>
  <si>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</si>
  <si>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</si>
  <si>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</si>
  <si>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</si>
  <si>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</si>
  <si>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</si>
  <si>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</si>
  <si>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</si>
  <si>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</si>
  <si>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</si>
  <si>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</si>
  <si>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</si>
  <si>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</si>
  <si>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</si>
  <si>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</si>
  <si>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</si>
  <si>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</si>
  <si>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</si>
  <si>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</si>
  <si>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</si>
  <si>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Setsoto(FS191)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</si>
  <si>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</si>
  <si>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</si>
  <si>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</si>
  <si>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</si>
  <si>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</si>
  <si>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</si>
  <si>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</si>
  <si>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</si>
  <si>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</si>
  <si>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</si>
  <si>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Setsoto(FS191)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</si>
  <si>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</si>
  <si>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</si>
  <si>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</si>
  <si>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</si>
  <si>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</si>
  <si>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</si>
  <si>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</si>
  <si>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</si>
  <si>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</si>
  <si>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</si>
  <si>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</si>
  <si>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</si>
  <si>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</si>
  <si>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</si>
  <si>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</si>
  <si>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</si>
  <si>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</si>
  <si>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</si>
  <si>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</si>
  <si>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</si>
  <si>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</si>
  <si>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</si>
  <si>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</si>
  <si>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</si>
  <si>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</si>
  <si>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</si>
  <si>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</si>
  <si>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</si>
  <si>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</si>
  <si>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</si>
  <si>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</si>
  <si>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</si>
  <si>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</si>
  <si>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Setsoto(FS191)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</si>
  <si>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</si>
  <si>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</si>
  <si>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</si>
  <si>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</si>
  <si>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</si>
  <si>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</si>
  <si>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</si>
  <si>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</si>
  <si>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</si>
  <si>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</si>
  <si>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</si>
  <si>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</si>
  <si>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</si>
  <si>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</si>
  <si>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</si>
  <si>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</si>
  <si>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</si>
  <si>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</si>
  <si>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</si>
  <si>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</si>
  <si>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</si>
  <si>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</si>
  <si>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</si>
  <si>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</si>
  <si>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</si>
  <si>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</si>
  <si>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Setsoto(FS191)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</si>
  <si>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</si>
  <si>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</si>
  <si>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</si>
  <si>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</si>
  <si>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</si>
  <si>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</si>
  <si>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</si>
  <si>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</si>
  <si>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</si>
  <si>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</si>
  <si>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</si>
  <si>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</si>
  <si>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</si>
  <si>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</si>
  <si>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</si>
  <si>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</si>
  <si>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</si>
  <si>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</si>
  <si>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</si>
  <si>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</si>
  <si>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</si>
  <si>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</si>
  <si>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</si>
  <si>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</si>
  <si>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Setsoto(FS191)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</si>
  <si>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</si>
  <si>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</si>
  <si>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</si>
  <si>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</si>
  <si>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</si>
  <si>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</si>
  <si>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</si>
  <si>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</si>
  <si>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</si>
  <si>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</si>
  <si>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</si>
  <si>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</si>
  <si>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</si>
  <si>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</si>
  <si>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</si>
  <si>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</si>
  <si>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</si>
  <si>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</si>
  <si>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</si>
  <si>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</si>
  <si>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</si>
  <si>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</si>
  <si>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</si>
  <si>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</si>
  <si>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</si>
  <si>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</si>
  <si>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</si>
  <si>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</si>
  <si>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</si>
  <si>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</si>
  <si>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</si>
  <si>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</si>
  <si>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</si>
  <si>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</si>
  <si>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</si>
  <si>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Setsoto(FS191)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</si>
  <si>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</si>
  <si>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</si>
  <si>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Setsoto(FS191)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</si>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</sst>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33194514</v>
      </c>
      <c r="C5" s="19">
        <v>0</v>
      </c>
      <c r="D5" s="59">
        <v>26809042</v>
      </c>
      <c r="E5" s="60">
        <v>26809042</v>
      </c>
      <c r="F5" s="60">
        <v>1164380</v>
      </c>
      <c r="G5" s="60">
        <v>36949148</v>
      </c>
      <c r="H5" s="60">
        <v>0</v>
      </c>
      <c r="I5" s="60">
        <v>38113528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38113528</v>
      </c>
      <c r="W5" s="60">
        <v>6702261</v>
      </c>
      <c r="X5" s="60">
        <v>31411267</v>
      </c>
      <c r="Y5" s="61">
        <v>468.67</v>
      </c>
      <c r="Z5" s="62">
        <v>26809042</v>
      </c>
    </row>
    <row r="6" spans="1:26" ht="13.5">
      <c r="A6" s="58" t="s">
        <v>32</v>
      </c>
      <c r="B6" s="19">
        <v>101690187</v>
      </c>
      <c r="C6" s="19">
        <v>0</v>
      </c>
      <c r="D6" s="59">
        <v>120951755</v>
      </c>
      <c r="E6" s="60">
        <v>120951755</v>
      </c>
      <c r="F6" s="60">
        <v>10041241</v>
      </c>
      <c r="G6" s="60">
        <v>12350743</v>
      </c>
      <c r="H6" s="60">
        <v>7696794</v>
      </c>
      <c r="I6" s="60">
        <v>30088778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30088778</v>
      </c>
      <c r="W6" s="60">
        <v>30237939</v>
      </c>
      <c r="X6" s="60">
        <v>-149161</v>
      </c>
      <c r="Y6" s="61">
        <v>-0.49</v>
      </c>
      <c r="Z6" s="62">
        <v>120951755</v>
      </c>
    </row>
    <row r="7" spans="1:26" ht="13.5">
      <c r="A7" s="58" t="s">
        <v>33</v>
      </c>
      <c r="B7" s="19">
        <v>2311523</v>
      </c>
      <c r="C7" s="19">
        <v>0</v>
      </c>
      <c r="D7" s="59">
        <v>600000</v>
      </c>
      <c r="E7" s="60">
        <v>600000</v>
      </c>
      <c r="F7" s="60">
        <v>134699</v>
      </c>
      <c r="G7" s="60">
        <v>0</v>
      </c>
      <c r="H7" s="60">
        <v>25364</v>
      </c>
      <c r="I7" s="60">
        <v>160063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160063</v>
      </c>
      <c r="W7" s="60">
        <v>150000</v>
      </c>
      <c r="X7" s="60">
        <v>10063</v>
      </c>
      <c r="Y7" s="61">
        <v>6.71</v>
      </c>
      <c r="Z7" s="62">
        <v>600000</v>
      </c>
    </row>
    <row r="8" spans="1:26" ht="13.5">
      <c r="A8" s="58" t="s">
        <v>34</v>
      </c>
      <c r="B8" s="19">
        <v>168858000</v>
      </c>
      <c r="C8" s="19">
        <v>0</v>
      </c>
      <c r="D8" s="59">
        <v>172834650</v>
      </c>
      <c r="E8" s="60">
        <v>172834650</v>
      </c>
      <c r="F8" s="60">
        <v>59460515</v>
      </c>
      <c r="G8" s="60">
        <v>0</v>
      </c>
      <c r="H8" s="60">
        <v>490099</v>
      </c>
      <c r="I8" s="60">
        <v>59950614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59950614</v>
      </c>
      <c r="W8" s="60">
        <v>43208663</v>
      </c>
      <c r="X8" s="60">
        <v>16741951</v>
      </c>
      <c r="Y8" s="61">
        <v>38.75</v>
      </c>
      <c r="Z8" s="62">
        <v>172834650</v>
      </c>
    </row>
    <row r="9" spans="1:26" ht="13.5">
      <c r="A9" s="58" t="s">
        <v>35</v>
      </c>
      <c r="B9" s="19">
        <v>33913243</v>
      </c>
      <c r="C9" s="19">
        <v>0</v>
      </c>
      <c r="D9" s="59">
        <v>50746087</v>
      </c>
      <c r="E9" s="60">
        <v>50746087</v>
      </c>
      <c r="F9" s="60">
        <v>271157</v>
      </c>
      <c r="G9" s="60">
        <v>1615203</v>
      </c>
      <c r="H9" s="60">
        <v>1615989</v>
      </c>
      <c r="I9" s="60">
        <v>3502349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3502349</v>
      </c>
      <c r="W9" s="60">
        <v>12686522</v>
      </c>
      <c r="X9" s="60">
        <v>-9184173</v>
      </c>
      <c r="Y9" s="61">
        <v>-72.39</v>
      </c>
      <c r="Z9" s="62">
        <v>50746087</v>
      </c>
    </row>
    <row r="10" spans="1:26" ht="25.5">
      <c r="A10" s="63" t="s">
        <v>277</v>
      </c>
      <c r="B10" s="64">
        <f>SUM(B5:B9)</f>
        <v>339967467</v>
      </c>
      <c r="C10" s="64">
        <f>SUM(C5:C9)</f>
        <v>0</v>
      </c>
      <c r="D10" s="65">
        <f aca="true" t="shared" si="0" ref="D10:Z10">SUM(D5:D9)</f>
        <v>371941534</v>
      </c>
      <c r="E10" s="66">
        <f t="shared" si="0"/>
        <v>371941534</v>
      </c>
      <c r="F10" s="66">
        <f t="shared" si="0"/>
        <v>71071992</v>
      </c>
      <c r="G10" s="66">
        <f t="shared" si="0"/>
        <v>50915094</v>
      </c>
      <c r="H10" s="66">
        <f t="shared" si="0"/>
        <v>9828246</v>
      </c>
      <c r="I10" s="66">
        <f t="shared" si="0"/>
        <v>131815332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131815332</v>
      </c>
      <c r="W10" s="66">
        <f t="shared" si="0"/>
        <v>92985385</v>
      </c>
      <c r="X10" s="66">
        <f t="shared" si="0"/>
        <v>38829947</v>
      </c>
      <c r="Y10" s="67">
        <f>+IF(W10&lt;&gt;0,(X10/W10)*100,0)</f>
        <v>41.75919366253095</v>
      </c>
      <c r="Z10" s="68">
        <f t="shared" si="0"/>
        <v>371941534</v>
      </c>
    </row>
    <row r="11" spans="1:26" ht="13.5">
      <c r="A11" s="58" t="s">
        <v>37</v>
      </c>
      <c r="B11" s="19">
        <v>128148255</v>
      </c>
      <c r="C11" s="19">
        <v>0</v>
      </c>
      <c r="D11" s="59">
        <v>123170428</v>
      </c>
      <c r="E11" s="60">
        <v>123170428</v>
      </c>
      <c r="F11" s="60">
        <v>10408814</v>
      </c>
      <c r="G11" s="60">
        <v>10722085</v>
      </c>
      <c r="H11" s="60">
        <v>10005602</v>
      </c>
      <c r="I11" s="60">
        <v>31136501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31136501</v>
      </c>
      <c r="W11" s="60">
        <v>30792607</v>
      </c>
      <c r="X11" s="60">
        <v>343894</v>
      </c>
      <c r="Y11" s="61">
        <v>1.12</v>
      </c>
      <c r="Z11" s="62">
        <v>123170428</v>
      </c>
    </row>
    <row r="12" spans="1:26" ht="13.5">
      <c r="A12" s="58" t="s">
        <v>38</v>
      </c>
      <c r="B12" s="19">
        <v>11081717</v>
      </c>
      <c r="C12" s="19">
        <v>0</v>
      </c>
      <c r="D12" s="59">
        <v>8943752</v>
      </c>
      <c r="E12" s="60">
        <v>8943752</v>
      </c>
      <c r="F12" s="60">
        <v>708658</v>
      </c>
      <c r="G12" s="60">
        <v>710872</v>
      </c>
      <c r="H12" s="60">
        <v>711521</v>
      </c>
      <c r="I12" s="60">
        <v>2131051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2131051</v>
      </c>
      <c r="W12" s="60">
        <v>2235938</v>
      </c>
      <c r="X12" s="60">
        <v>-104887</v>
      </c>
      <c r="Y12" s="61">
        <v>-4.69</v>
      </c>
      <c r="Z12" s="62">
        <v>8943752</v>
      </c>
    </row>
    <row r="13" spans="1:26" ht="13.5">
      <c r="A13" s="58" t="s">
        <v>278</v>
      </c>
      <c r="B13" s="19">
        <v>208622216</v>
      </c>
      <c r="C13" s="19">
        <v>0</v>
      </c>
      <c r="D13" s="59">
        <v>165501084</v>
      </c>
      <c r="E13" s="60">
        <v>165501084</v>
      </c>
      <c r="F13" s="60">
        <v>13742330</v>
      </c>
      <c r="G13" s="60">
        <v>0</v>
      </c>
      <c r="H13" s="60">
        <v>0</v>
      </c>
      <c r="I13" s="60">
        <v>13742330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13742330</v>
      </c>
      <c r="W13" s="60">
        <v>41375271</v>
      </c>
      <c r="X13" s="60">
        <v>-27632941</v>
      </c>
      <c r="Y13" s="61">
        <v>-66.79</v>
      </c>
      <c r="Z13" s="62">
        <v>165501084</v>
      </c>
    </row>
    <row r="14" spans="1:26" ht="13.5">
      <c r="A14" s="58" t="s">
        <v>40</v>
      </c>
      <c r="B14" s="19">
        <v>1265372</v>
      </c>
      <c r="C14" s="19">
        <v>0</v>
      </c>
      <c r="D14" s="59">
        <v>1880000</v>
      </c>
      <c r="E14" s="60">
        <v>1880000</v>
      </c>
      <c r="F14" s="60">
        <v>489</v>
      </c>
      <c r="G14" s="60">
        <v>2917</v>
      </c>
      <c r="H14" s="60">
        <v>4693</v>
      </c>
      <c r="I14" s="60">
        <v>8099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8099</v>
      </c>
      <c r="W14" s="60">
        <v>470000</v>
      </c>
      <c r="X14" s="60">
        <v>-461901</v>
      </c>
      <c r="Y14" s="61">
        <v>-98.28</v>
      </c>
      <c r="Z14" s="62">
        <v>1880000</v>
      </c>
    </row>
    <row r="15" spans="1:26" ht="13.5">
      <c r="A15" s="58" t="s">
        <v>41</v>
      </c>
      <c r="B15" s="19">
        <v>48436867</v>
      </c>
      <c r="C15" s="19">
        <v>0</v>
      </c>
      <c r="D15" s="59">
        <v>54000000</v>
      </c>
      <c r="E15" s="60">
        <v>54000000</v>
      </c>
      <c r="F15" s="60">
        <v>6954920</v>
      </c>
      <c r="G15" s="60">
        <v>7177176</v>
      </c>
      <c r="H15" s="60">
        <v>6135877</v>
      </c>
      <c r="I15" s="60">
        <v>20267973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20267973</v>
      </c>
      <c r="W15" s="60">
        <v>13500000</v>
      </c>
      <c r="X15" s="60">
        <v>6767973</v>
      </c>
      <c r="Y15" s="61">
        <v>50.13</v>
      </c>
      <c r="Z15" s="62">
        <v>54000000</v>
      </c>
    </row>
    <row r="16" spans="1:26" ht="13.5">
      <c r="A16" s="69" t="s">
        <v>42</v>
      </c>
      <c r="B16" s="19">
        <v>8132606</v>
      </c>
      <c r="C16" s="19">
        <v>0</v>
      </c>
      <c r="D16" s="59">
        <v>15665000</v>
      </c>
      <c r="E16" s="60">
        <v>15665000</v>
      </c>
      <c r="F16" s="60">
        <v>4350</v>
      </c>
      <c r="G16" s="60">
        <v>22094</v>
      </c>
      <c r="H16" s="60">
        <v>409153</v>
      </c>
      <c r="I16" s="60">
        <v>435597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435597</v>
      </c>
      <c r="W16" s="60">
        <v>3916250</v>
      </c>
      <c r="X16" s="60">
        <v>-3480653</v>
      </c>
      <c r="Y16" s="61">
        <v>-88.88</v>
      </c>
      <c r="Z16" s="62">
        <v>15665000</v>
      </c>
    </row>
    <row r="17" spans="1:26" ht="13.5">
      <c r="A17" s="58" t="s">
        <v>43</v>
      </c>
      <c r="B17" s="19">
        <v>165086253</v>
      </c>
      <c r="C17" s="19">
        <v>0</v>
      </c>
      <c r="D17" s="59">
        <v>124605731</v>
      </c>
      <c r="E17" s="60">
        <v>124605731</v>
      </c>
      <c r="F17" s="60">
        <v>11242340</v>
      </c>
      <c r="G17" s="60">
        <v>3152367</v>
      </c>
      <c r="H17" s="60">
        <v>6977520</v>
      </c>
      <c r="I17" s="60">
        <v>21372227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21372227</v>
      </c>
      <c r="W17" s="60">
        <v>31151433</v>
      </c>
      <c r="X17" s="60">
        <v>-9779206</v>
      </c>
      <c r="Y17" s="61">
        <v>-31.39</v>
      </c>
      <c r="Z17" s="62">
        <v>124605731</v>
      </c>
    </row>
    <row r="18" spans="1:26" ht="13.5">
      <c r="A18" s="70" t="s">
        <v>44</v>
      </c>
      <c r="B18" s="71">
        <f>SUM(B11:B17)</f>
        <v>570773286</v>
      </c>
      <c r="C18" s="71">
        <f>SUM(C11:C17)</f>
        <v>0</v>
      </c>
      <c r="D18" s="72">
        <f aca="true" t="shared" si="1" ref="D18:Z18">SUM(D11:D17)</f>
        <v>493765995</v>
      </c>
      <c r="E18" s="73">
        <f t="shared" si="1"/>
        <v>493765995</v>
      </c>
      <c r="F18" s="73">
        <f t="shared" si="1"/>
        <v>43061901</v>
      </c>
      <c r="G18" s="73">
        <f t="shared" si="1"/>
        <v>21787511</v>
      </c>
      <c r="H18" s="73">
        <f t="shared" si="1"/>
        <v>24244366</v>
      </c>
      <c r="I18" s="73">
        <f t="shared" si="1"/>
        <v>89093778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89093778</v>
      </c>
      <c r="W18" s="73">
        <f t="shared" si="1"/>
        <v>123441499</v>
      </c>
      <c r="X18" s="73">
        <f t="shared" si="1"/>
        <v>-34347721</v>
      </c>
      <c r="Y18" s="67">
        <f>+IF(W18&lt;&gt;0,(X18/W18)*100,0)</f>
        <v>-27.825100374064643</v>
      </c>
      <c r="Z18" s="74">
        <f t="shared" si="1"/>
        <v>493765995</v>
      </c>
    </row>
    <row r="19" spans="1:26" ht="13.5">
      <c r="A19" s="70" t="s">
        <v>45</v>
      </c>
      <c r="B19" s="75">
        <f>+B10-B18</f>
        <v>-230805819</v>
      </c>
      <c r="C19" s="75">
        <f>+C10-C18</f>
        <v>0</v>
      </c>
      <c r="D19" s="76">
        <f aca="true" t="shared" si="2" ref="D19:Z19">+D10-D18</f>
        <v>-121824461</v>
      </c>
      <c r="E19" s="77">
        <f t="shared" si="2"/>
        <v>-121824461</v>
      </c>
      <c r="F19" s="77">
        <f t="shared" si="2"/>
        <v>28010091</v>
      </c>
      <c r="G19" s="77">
        <f t="shared" si="2"/>
        <v>29127583</v>
      </c>
      <c r="H19" s="77">
        <f t="shared" si="2"/>
        <v>-14416120</v>
      </c>
      <c r="I19" s="77">
        <f t="shared" si="2"/>
        <v>42721554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42721554</v>
      </c>
      <c r="W19" s="77">
        <f>IF(E10=E18,0,W10-W18)</f>
        <v>-30456114</v>
      </c>
      <c r="X19" s="77">
        <f t="shared" si="2"/>
        <v>73177668</v>
      </c>
      <c r="Y19" s="78">
        <f>+IF(W19&lt;&gt;0,(X19/W19)*100,0)</f>
        <v>-240.2725048901511</v>
      </c>
      <c r="Z19" s="79">
        <f t="shared" si="2"/>
        <v>-121824461</v>
      </c>
    </row>
    <row r="20" spans="1:26" ht="13.5">
      <c r="A20" s="58" t="s">
        <v>46</v>
      </c>
      <c r="B20" s="19">
        <v>104815394</v>
      </c>
      <c r="C20" s="19">
        <v>0</v>
      </c>
      <c r="D20" s="59">
        <v>68887248</v>
      </c>
      <c r="E20" s="60">
        <v>68887248</v>
      </c>
      <c r="F20" s="60">
        <v>26323000</v>
      </c>
      <c r="G20" s="60">
        <v>0</v>
      </c>
      <c r="H20" s="60">
        <v>3357410</v>
      </c>
      <c r="I20" s="60">
        <v>29680410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29680410</v>
      </c>
      <c r="W20" s="60">
        <v>17221812</v>
      </c>
      <c r="X20" s="60">
        <v>12458598</v>
      </c>
      <c r="Y20" s="61">
        <v>72.34</v>
      </c>
      <c r="Z20" s="62">
        <v>68887248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-125990425</v>
      </c>
      <c r="C22" s="86">
        <f>SUM(C19:C21)</f>
        <v>0</v>
      </c>
      <c r="D22" s="87">
        <f aca="true" t="shared" si="3" ref="D22:Z22">SUM(D19:D21)</f>
        <v>-52937213</v>
      </c>
      <c r="E22" s="88">
        <f t="shared" si="3"/>
        <v>-52937213</v>
      </c>
      <c r="F22" s="88">
        <f t="shared" si="3"/>
        <v>54333091</v>
      </c>
      <c r="G22" s="88">
        <f t="shared" si="3"/>
        <v>29127583</v>
      </c>
      <c r="H22" s="88">
        <f t="shared" si="3"/>
        <v>-11058710</v>
      </c>
      <c r="I22" s="88">
        <f t="shared" si="3"/>
        <v>72401964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72401964</v>
      </c>
      <c r="W22" s="88">
        <f t="shared" si="3"/>
        <v>-13234302</v>
      </c>
      <c r="X22" s="88">
        <f t="shared" si="3"/>
        <v>85636266</v>
      </c>
      <c r="Y22" s="89">
        <f>+IF(W22&lt;&gt;0,(X22/W22)*100,0)</f>
        <v>-647.0780703054834</v>
      </c>
      <c r="Z22" s="90">
        <f t="shared" si="3"/>
        <v>-52937213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-125990425</v>
      </c>
      <c r="C24" s="75">
        <f>SUM(C22:C23)</f>
        <v>0</v>
      </c>
      <c r="D24" s="76">
        <f aca="true" t="shared" si="4" ref="D24:Z24">SUM(D22:D23)</f>
        <v>-52937213</v>
      </c>
      <c r="E24" s="77">
        <f t="shared" si="4"/>
        <v>-52937213</v>
      </c>
      <c r="F24" s="77">
        <f t="shared" si="4"/>
        <v>54333091</v>
      </c>
      <c r="G24" s="77">
        <f t="shared" si="4"/>
        <v>29127583</v>
      </c>
      <c r="H24" s="77">
        <f t="shared" si="4"/>
        <v>-11058710</v>
      </c>
      <c r="I24" s="77">
        <f t="shared" si="4"/>
        <v>72401964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72401964</v>
      </c>
      <c r="W24" s="77">
        <f t="shared" si="4"/>
        <v>-13234302</v>
      </c>
      <c r="X24" s="77">
        <f t="shared" si="4"/>
        <v>85636266</v>
      </c>
      <c r="Y24" s="78">
        <f>+IF(W24&lt;&gt;0,(X24/W24)*100,0)</f>
        <v>-647.0780703054834</v>
      </c>
      <c r="Z24" s="79">
        <f t="shared" si="4"/>
        <v>-52937213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80108796</v>
      </c>
      <c r="E27" s="100">
        <v>80108796</v>
      </c>
      <c r="F27" s="100">
        <v>114152</v>
      </c>
      <c r="G27" s="100">
        <v>6976218</v>
      </c>
      <c r="H27" s="100">
        <v>7255755</v>
      </c>
      <c r="I27" s="100">
        <v>14346125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14346125</v>
      </c>
      <c r="W27" s="100">
        <v>20027199</v>
      </c>
      <c r="X27" s="100">
        <v>-5681074</v>
      </c>
      <c r="Y27" s="101">
        <v>-28.37</v>
      </c>
      <c r="Z27" s="102">
        <v>80108796</v>
      </c>
    </row>
    <row r="28" spans="1:26" ht="13.5">
      <c r="A28" s="103" t="s">
        <v>46</v>
      </c>
      <c r="B28" s="19">
        <v>0</v>
      </c>
      <c r="C28" s="19">
        <v>0</v>
      </c>
      <c r="D28" s="59">
        <v>70508796</v>
      </c>
      <c r="E28" s="60">
        <v>70508796</v>
      </c>
      <c r="F28" s="60">
        <v>114152</v>
      </c>
      <c r="G28" s="60">
        <v>6976218</v>
      </c>
      <c r="H28" s="60">
        <v>7255755</v>
      </c>
      <c r="I28" s="60">
        <v>14346125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14346125</v>
      </c>
      <c r="W28" s="60">
        <v>17627199</v>
      </c>
      <c r="X28" s="60">
        <v>-3281074</v>
      </c>
      <c r="Y28" s="61">
        <v>-18.61</v>
      </c>
      <c r="Z28" s="62">
        <v>70508796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9600000</v>
      </c>
      <c r="E31" s="60">
        <v>9600000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2400000</v>
      </c>
      <c r="X31" s="60">
        <v>-2400000</v>
      </c>
      <c r="Y31" s="61">
        <v>-100</v>
      </c>
      <c r="Z31" s="62">
        <v>9600000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80108796</v>
      </c>
      <c r="E32" s="100">
        <f t="shared" si="5"/>
        <v>80108796</v>
      </c>
      <c r="F32" s="100">
        <f t="shared" si="5"/>
        <v>114152</v>
      </c>
      <c r="G32" s="100">
        <f t="shared" si="5"/>
        <v>6976218</v>
      </c>
      <c r="H32" s="100">
        <f t="shared" si="5"/>
        <v>7255755</v>
      </c>
      <c r="I32" s="100">
        <f t="shared" si="5"/>
        <v>14346125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14346125</v>
      </c>
      <c r="W32" s="100">
        <f t="shared" si="5"/>
        <v>20027199</v>
      </c>
      <c r="X32" s="100">
        <f t="shared" si="5"/>
        <v>-5681074</v>
      </c>
      <c r="Y32" s="101">
        <f>+IF(W32&lt;&gt;0,(X32/W32)*100,0)</f>
        <v>-28.366792580430243</v>
      </c>
      <c r="Z32" s="102">
        <f t="shared" si="5"/>
        <v>80108796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91560323</v>
      </c>
      <c r="C35" s="19">
        <v>0</v>
      </c>
      <c r="D35" s="59">
        <v>71389000</v>
      </c>
      <c r="E35" s="60">
        <v>71389000</v>
      </c>
      <c r="F35" s="60">
        <v>149716960</v>
      </c>
      <c r="G35" s="60">
        <v>137986032</v>
      </c>
      <c r="H35" s="60">
        <v>103557963</v>
      </c>
      <c r="I35" s="60">
        <v>103557963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103557963</v>
      </c>
      <c r="W35" s="60">
        <v>17847250</v>
      </c>
      <c r="X35" s="60">
        <v>85710713</v>
      </c>
      <c r="Y35" s="61">
        <v>480.25</v>
      </c>
      <c r="Z35" s="62">
        <v>71389000</v>
      </c>
    </row>
    <row r="36" spans="1:26" ht="13.5">
      <c r="A36" s="58" t="s">
        <v>57</v>
      </c>
      <c r="B36" s="19">
        <v>3673103494</v>
      </c>
      <c r="C36" s="19">
        <v>0</v>
      </c>
      <c r="D36" s="59">
        <v>2062476000</v>
      </c>
      <c r="E36" s="60">
        <v>2062476000</v>
      </c>
      <c r="F36" s="60">
        <v>2201920137</v>
      </c>
      <c r="G36" s="60">
        <v>3607311873</v>
      </c>
      <c r="H36" s="60">
        <v>3632571988</v>
      </c>
      <c r="I36" s="60">
        <v>3632571988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3632571988</v>
      </c>
      <c r="W36" s="60">
        <v>515619000</v>
      </c>
      <c r="X36" s="60">
        <v>3116952988</v>
      </c>
      <c r="Y36" s="61">
        <v>604.51</v>
      </c>
      <c r="Z36" s="62">
        <v>2062476000</v>
      </c>
    </row>
    <row r="37" spans="1:26" ht="13.5">
      <c r="A37" s="58" t="s">
        <v>58</v>
      </c>
      <c r="B37" s="19">
        <v>49466234</v>
      </c>
      <c r="C37" s="19">
        <v>0</v>
      </c>
      <c r="D37" s="59">
        <v>84038000</v>
      </c>
      <c r="E37" s="60">
        <v>84038000</v>
      </c>
      <c r="F37" s="60">
        <v>67852198</v>
      </c>
      <c r="G37" s="60">
        <v>30590422</v>
      </c>
      <c r="H37" s="60">
        <v>35902593</v>
      </c>
      <c r="I37" s="60">
        <v>35902593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35902593</v>
      </c>
      <c r="W37" s="60">
        <v>21009500</v>
      </c>
      <c r="X37" s="60">
        <v>14893093</v>
      </c>
      <c r="Y37" s="61">
        <v>70.89</v>
      </c>
      <c r="Z37" s="62">
        <v>84038000</v>
      </c>
    </row>
    <row r="38" spans="1:26" ht="13.5">
      <c r="A38" s="58" t="s">
        <v>59</v>
      </c>
      <c r="B38" s="19">
        <v>70601093</v>
      </c>
      <c r="C38" s="19">
        <v>0</v>
      </c>
      <c r="D38" s="59">
        <v>22643000</v>
      </c>
      <c r="E38" s="60">
        <v>22643000</v>
      </c>
      <c r="F38" s="60">
        <v>11923643</v>
      </c>
      <c r="G38" s="60">
        <v>70601093</v>
      </c>
      <c r="H38" s="60">
        <v>71315991</v>
      </c>
      <c r="I38" s="60">
        <v>71315991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71315991</v>
      </c>
      <c r="W38" s="60">
        <v>5660750</v>
      </c>
      <c r="X38" s="60">
        <v>65655241</v>
      </c>
      <c r="Y38" s="61">
        <v>1159.83</v>
      </c>
      <c r="Z38" s="62">
        <v>22643000</v>
      </c>
    </row>
    <row r="39" spans="1:26" ht="13.5">
      <c r="A39" s="58" t="s">
        <v>60</v>
      </c>
      <c r="B39" s="19">
        <v>3644596490</v>
      </c>
      <c r="C39" s="19">
        <v>0</v>
      </c>
      <c r="D39" s="59">
        <v>2027184000</v>
      </c>
      <c r="E39" s="60">
        <v>2027184000</v>
      </c>
      <c r="F39" s="60">
        <v>2271861256</v>
      </c>
      <c r="G39" s="60">
        <v>3644106390</v>
      </c>
      <c r="H39" s="60">
        <v>3628911367</v>
      </c>
      <c r="I39" s="60">
        <v>3628911367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3628911367</v>
      </c>
      <c r="W39" s="60">
        <v>506796000</v>
      </c>
      <c r="X39" s="60">
        <v>3122115367</v>
      </c>
      <c r="Y39" s="61">
        <v>616.05</v>
      </c>
      <c r="Z39" s="62">
        <v>2027184000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108977011</v>
      </c>
      <c r="C42" s="19">
        <v>0</v>
      </c>
      <c r="D42" s="59">
        <v>118917353</v>
      </c>
      <c r="E42" s="60">
        <v>118917353</v>
      </c>
      <c r="F42" s="60">
        <v>76994464</v>
      </c>
      <c r="G42" s="60">
        <v>-18037960</v>
      </c>
      <c r="H42" s="60">
        <v>-7567479</v>
      </c>
      <c r="I42" s="60">
        <v>51389025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51389025</v>
      </c>
      <c r="W42" s="60">
        <v>45788828</v>
      </c>
      <c r="X42" s="60">
        <v>5600197</v>
      </c>
      <c r="Y42" s="61">
        <v>12.23</v>
      </c>
      <c r="Z42" s="62">
        <v>118917353</v>
      </c>
    </row>
    <row r="43" spans="1:26" ht="13.5">
      <c r="A43" s="58" t="s">
        <v>63</v>
      </c>
      <c r="B43" s="19">
        <v>-91183181</v>
      </c>
      <c r="C43" s="19">
        <v>0</v>
      </c>
      <c r="D43" s="59">
        <v>-80105000</v>
      </c>
      <c r="E43" s="60">
        <v>-80105000</v>
      </c>
      <c r="F43" s="60">
        <v>-114152</v>
      </c>
      <c r="G43" s="60">
        <v>-8141026</v>
      </c>
      <c r="H43" s="60">
        <v>-78582</v>
      </c>
      <c r="I43" s="60">
        <v>-8333760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-8333760</v>
      </c>
      <c r="W43" s="60">
        <v>-20027250</v>
      </c>
      <c r="X43" s="60">
        <v>11693490</v>
      </c>
      <c r="Y43" s="61">
        <v>-58.39</v>
      </c>
      <c r="Z43" s="62">
        <v>-80105000</v>
      </c>
    </row>
    <row r="44" spans="1:26" ht="13.5">
      <c r="A44" s="58" t="s">
        <v>64</v>
      </c>
      <c r="B44" s="19">
        <v>-2093445</v>
      </c>
      <c r="C44" s="19">
        <v>0</v>
      </c>
      <c r="D44" s="59">
        <v>-972000</v>
      </c>
      <c r="E44" s="60">
        <v>-972000</v>
      </c>
      <c r="F44" s="60">
        <v>-17521</v>
      </c>
      <c r="G44" s="60">
        <v>-143464</v>
      </c>
      <c r="H44" s="60">
        <v>-50001</v>
      </c>
      <c r="I44" s="60">
        <v>-210986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-210986</v>
      </c>
      <c r="W44" s="60">
        <v>0</v>
      </c>
      <c r="X44" s="60">
        <v>-210986</v>
      </c>
      <c r="Y44" s="61">
        <v>0</v>
      </c>
      <c r="Z44" s="62">
        <v>-972000</v>
      </c>
    </row>
    <row r="45" spans="1:26" ht="13.5">
      <c r="A45" s="70" t="s">
        <v>65</v>
      </c>
      <c r="B45" s="22">
        <v>22491497</v>
      </c>
      <c r="C45" s="22">
        <v>0</v>
      </c>
      <c r="D45" s="99">
        <v>37840354</v>
      </c>
      <c r="E45" s="100">
        <v>37840354</v>
      </c>
      <c r="F45" s="100">
        <v>97486914</v>
      </c>
      <c r="G45" s="100">
        <v>71164464</v>
      </c>
      <c r="H45" s="100">
        <v>63468402</v>
      </c>
      <c r="I45" s="100">
        <v>63468402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63468402</v>
      </c>
      <c r="W45" s="100">
        <v>25761579</v>
      </c>
      <c r="X45" s="100">
        <v>37706823</v>
      </c>
      <c r="Y45" s="101">
        <v>146.37</v>
      </c>
      <c r="Z45" s="102">
        <v>37840354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12051301</v>
      </c>
      <c r="C49" s="52">
        <v>0</v>
      </c>
      <c r="D49" s="129">
        <v>13096229</v>
      </c>
      <c r="E49" s="54">
        <v>9172720</v>
      </c>
      <c r="F49" s="54">
        <v>0</v>
      </c>
      <c r="G49" s="54">
        <v>0</v>
      </c>
      <c r="H49" s="54">
        <v>0</v>
      </c>
      <c r="I49" s="54">
        <v>3294040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2991905</v>
      </c>
      <c r="W49" s="54">
        <v>3301303</v>
      </c>
      <c r="X49" s="54">
        <v>-10405507</v>
      </c>
      <c r="Y49" s="54">
        <v>174978880</v>
      </c>
      <c r="Z49" s="130">
        <v>208480871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236093</v>
      </c>
      <c r="C51" s="52">
        <v>0</v>
      </c>
      <c r="D51" s="129">
        <v>119402</v>
      </c>
      <c r="E51" s="54">
        <v>252219</v>
      </c>
      <c r="F51" s="54">
        <v>0</v>
      </c>
      <c r="G51" s="54">
        <v>0</v>
      </c>
      <c r="H51" s="54">
        <v>0</v>
      </c>
      <c r="I51" s="54">
        <v>21153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18635</v>
      </c>
      <c r="W51" s="54">
        <v>-143223</v>
      </c>
      <c r="X51" s="54">
        <v>-76945</v>
      </c>
      <c r="Y51" s="54">
        <v>338391</v>
      </c>
      <c r="Z51" s="130">
        <v>765725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58.13155120602968</v>
      </c>
      <c r="C58" s="5">
        <f>IF(C67=0,0,+(C76/C67)*100)</f>
        <v>0</v>
      </c>
      <c r="D58" s="6">
        <f aca="true" t="shared" si="6" ref="D58:Z58">IF(D67=0,0,+(D76/D67)*100)</f>
        <v>71.17058099148824</v>
      </c>
      <c r="E58" s="7">
        <f t="shared" si="6"/>
        <v>71.17058099148824</v>
      </c>
      <c r="F58" s="7">
        <f t="shared" si="6"/>
        <v>51.180046157192</v>
      </c>
      <c r="G58" s="7">
        <f t="shared" si="6"/>
        <v>12.883118603819534</v>
      </c>
      <c r="H58" s="7">
        <f t="shared" si="6"/>
        <v>192.38511210776008</v>
      </c>
      <c r="I58" s="7">
        <f t="shared" si="6"/>
        <v>42.08134271548297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42.08134271548297</v>
      </c>
      <c r="W58" s="7">
        <f t="shared" si="6"/>
        <v>81.03023388733625</v>
      </c>
      <c r="X58" s="7">
        <f t="shared" si="6"/>
        <v>0</v>
      </c>
      <c r="Y58" s="7">
        <f t="shared" si="6"/>
        <v>0</v>
      </c>
      <c r="Z58" s="8">
        <f t="shared" si="6"/>
        <v>71.17058099148824</v>
      </c>
    </row>
    <row r="59" spans="1:26" ht="13.5">
      <c r="A59" s="37" t="s">
        <v>31</v>
      </c>
      <c r="B59" s="9">
        <f aca="true" t="shared" si="7" ref="B59:Z66">IF(B68=0,0,+(B77/B68)*100)</f>
        <v>104.5410124094602</v>
      </c>
      <c r="C59" s="9">
        <f t="shared" si="7"/>
        <v>0</v>
      </c>
      <c r="D59" s="2">
        <f t="shared" si="7"/>
        <v>79.9998746691508</v>
      </c>
      <c r="E59" s="10">
        <f t="shared" si="7"/>
        <v>79.9998746691508</v>
      </c>
      <c r="F59" s="10">
        <f t="shared" si="7"/>
        <v>100</v>
      </c>
      <c r="G59" s="10">
        <f t="shared" si="7"/>
        <v>2.4067483233984177</v>
      </c>
      <c r="H59" s="10">
        <f t="shared" si="7"/>
        <v>0</v>
      </c>
      <c r="I59" s="10">
        <f t="shared" si="7"/>
        <v>34.205589679339056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34.205589679339056</v>
      </c>
      <c r="W59" s="10">
        <f t="shared" si="7"/>
        <v>80.56982561556467</v>
      </c>
      <c r="X59" s="10">
        <f t="shared" si="7"/>
        <v>0</v>
      </c>
      <c r="Y59" s="10">
        <f t="shared" si="7"/>
        <v>0</v>
      </c>
      <c r="Z59" s="11">
        <f t="shared" si="7"/>
        <v>79.9998746691508</v>
      </c>
    </row>
    <row r="60" spans="1:26" ht="13.5">
      <c r="A60" s="38" t="s">
        <v>32</v>
      </c>
      <c r="B60" s="12">
        <f t="shared" si="7"/>
        <v>59.264901341955444</v>
      </c>
      <c r="C60" s="12">
        <f t="shared" si="7"/>
        <v>0</v>
      </c>
      <c r="D60" s="3">
        <f t="shared" si="7"/>
        <v>69.99996982267848</v>
      </c>
      <c r="E60" s="13">
        <f t="shared" si="7"/>
        <v>69.99996982267848</v>
      </c>
      <c r="F60" s="13">
        <f t="shared" si="7"/>
        <v>45.51889552297371</v>
      </c>
      <c r="G60" s="13">
        <f t="shared" si="7"/>
        <v>45.736811137597144</v>
      </c>
      <c r="H60" s="13">
        <f t="shared" si="7"/>
        <v>86.76681485823838</v>
      </c>
      <c r="I60" s="13">
        <f t="shared" si="7"/>
        <v>56.159678535299776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56.159678535299776</v>
      </c>
      <c r="W60" s="13">
        <f t="shared" si="7"/>
        <v>84.36420881727422</v>
      </c>
      <c r="X60" s="13">
        <f t="shared" si="7"/>
        <v>0</v>
      </c>
      <c r="Y60" s="13">
        <f t="shared" si="7"/>
        <v>0</v>
      </c>
      <c r="Z60" s="14">
        <f t="shared" si="7"/>
        <v>69.99996982267848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69.99994446553926</v>
      </c>
      <c r="E61" s="13">
        <f t="shared" si="7"/>
        <v>69.99994446553926</v>
      </c>
      <c r="F61" s="13">
        <f t="shared" si="7"/>
        <v>105.07231456146049</v>
      </c>
      <c r="G61" s="13">
        <f t="shared" si="7"/>
        <v>59.26313485815818</v>
      </c>
      <c r="H61" s="13">
        <f t="shared" si="7"/>
        <v>229.9053140378936</v>
      </c>
      <c r="I61" s="13">
        <f t="shared" si="7"/>
        <v>100.43346398023468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100.43346398023468</v>
      </c>
      <c r="W61" s="13">
        <f t="shared" si="7"/>
        <v>109.41117821516019</v>
      </c>
      <c r="X61" s="13">
        <f t="shared" si="7"/>
        <v>0</v>
      </c>
      <c r="Y61" s="13">
        <f t="shared" si="7"/>
        <v>0</v>
      </c>
      <c r="Z61" s="14">
        <f t="shared" si="7"/>
        <v>69.99994446553926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70.00000036457953</v>
      </c>
      <c r="E62" s="13">
        <f t="shared" si="7"/>
        <v>70.00000036457953</v>
      </c>
      <c r="F62" s="13">
        <f t="shared" si="7"/>
        <v>19.98390737079759</v>
      </c>
      <c r="G62" s="13">
        <f t="shared" si="7"/>
        <v>34.839329788800114</v>
      </c>
      <c r="H62" s="13">
        <f t="shared" si="7"/>
        <v>13.352922359619193</v>
      </c>
      <c r="I62" s="13">
        <f t="shared" si="7"/>
        <v>21.728806450232618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21.728806450232618</v>
      </c>
      <c r="W62" s="13">
        <f t="shared" si="7"/>
        <v>46.66618250502318</v>
      </c>
      <c r="X62" s="13">
        <f t="shared" si="7"/>
        <v>0</v>
      </c>
      <c r="Y62" s="13">
        <f t="shared" si="7"/>
        <v>0</v>
      </c>
      <c r="Z62" s="14">
        <f t="shared" si="7"/>
        <v>70.00000036457953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70.00000131194048</v>
      </c>
      <c r="E63" s="13">
        <f t="shared" si="7"/>
        <v>70.00000131194048</v>
      </c>
      <c r="F63" s="13">
        <f t="shared" si="7"/>
        <v>10.371252933404921</v>
      </c>
      <c r="G63" s="13">
        <f t="shared" si="7"/>
        <v>17.684822213661214</v>
      </c>
      <c r="H63" s="13">
        <f t="shared" si="7"/>
        <v>30.8250128276078</v>
      </c>
      <c r="I63" s="13">
        <f t="shared" si="7"/>
        <v>18.806018029762388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18.806018029762388</v>
      </c>
      <c r="W63" s="13">
        <f t="shared" si="7"/>
        <v>69.99999212835814</v>
      </c>
      <c r="X63" s="13">
        <f t="shared" si="7"/>
        <v>0</v>
      </c>
      <c r="Y63" s="13">
        <f t="shared" si="7"/>
        <v>0</v>
      </c>
      <c r="Z63" s="14">
        <f t="shared" si="7"/>
        <v>70.00000131194048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69.99998162112688</v>
      </c>
      <c r="E64" s="13">
        <f t="shared" si="7"/>
        <v>69.99998162112688</v>
      </c>
      <c r="F64" s="13">
        <f t="shared" si="7"/>
        <v>13.30040264632493</v>
      </c>
      <c r="G64" s="13">
        <f t="shared" si="7"/>
        <v>22.383723835364545</v>
      </c>
      <c r="H64" s="13">
        <f t="shared" si="7"/>
        <v>35.265169961534134</v>
      </c>
      <c r="I64" s="13">
        <f t="shared" si="7"/>
        <v>22.72666885466269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22.72666885466269</v>
      </c>
      <c r="W64" s="13">
        <f t="shared" si="7"/>
        <v>69.99997772257927</v>
      </c>
      <c r="X64" s="13">
        <f t="shared" si="7"/>
        <v>0</v>
      </c>
      <c r="Y64" s="13">
        <f t="shared" si="7"/>
        <v>0</v>
      </c>
      <c r="Z64" s="14">
        <f t="shared" si="7"/>
        <v>69.99998162112688</v>
      </c>
    </row>
    <row r="65" spans="1:26" ht="13.5">
      <c r="A65" s="39" t="s">
        <v>107</v>
      </c>
      <c r="B65" s="12">
        <f t="shared" si="7"/>
        <v>31426.494759347133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68</v>
      </c>
      <c r="E66" s="16">
        <f t="shared" si="7"/>
        <v>68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68</v>
      </c>
      <c r="X66" s="16">
        <f t="shared" si="7"/>
        <v>0</v>
      </c>
      <c r="Y66" s="16">
        <f t="shared" si="7"/>
        <v>0</v>
      </c>
      <c r="Z66" s="17">
        <f t="shared" si="7"/>
        <v>68</v>
      </c>
    </row>
    <row r="67" spans="1:26" ht="13.5" hidden="1">
      <c r="A67" s="41" t="s">
        <v>285</v>
      </c>
      <c r="B67" s="24">
        <v>163368202</v>
      </c>
      <c r="C67" s="24"/>
      <c r="D67" s="25">
        <v>177760797</v>
      </c>
      <c r="E67" s="26">
        <v>177760797</v>
      </c>
      <c r="F67" s="26">
        <v>11205621</v>
      </c>
      <c r="G67" s="26">
        <v>50749428</v>
      </c>
      <c r="H67" s="26">
        <v>9180319</v>
      </c>
      <c r="I67" s="26">
        <v>71135368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71135368</v>
      </c>
      <c r="W67" s="26">
        <v>44440200</v>
      </c>
      <c r="X67" s="26"/>
      <c r="Y67" s="25"/>
      <c r="Z67" s="27">
        <v>177760797</v>
      </c>
    </row>
    <row r="68" spans="1:26" ht="13.5" hidden="1">
      <c r="A68" s="37" t="s">
        <v>31</v>
      </c>
      <c r="B68" s="19">
        <v>33194514</v>
      </c>
      <c r="C68" s="19"/>
      <c r="D68" s="20">
        <v>26809042</v>
      </c>
      <c r="E68" s="21">
        <v>26809042</v>
      </c>
      <c r="F68" s="21">
        <v>1164380</v>
      </c>
      <c r="G68" s="21">
        <v>36949148</v>
      </c>
      <c r="H68" s="21"/>
      <c r="I68" s="21">
        <v>38113528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38113528</v>
      </c>
      <c r="W68" s="21">
        <v>6702261</v>
      </c>
      <c r="X68" s="21"/>
      <c r="Y68" s="20"/>
      <c r="Z68" s="23">
        <v>26809042</v>
      </c>
    </row>
    <row r="69" spans="1:26" ht="13.5" hidden="1">
      <c r="A69" s="38" t="s">
        <v>32</v>
      </c>
      <c r="B69" s="19">
        <v>101690187</v>
      </c>
      <c r="C69" s="19"/>
      <c r="D69" s="20">
        <v>120951755</v>
      </c>
      <c r="E69" s="21">
        <v>120951755</v>
      </c>
      <c r="F69" s="21">
        <v>10041241</v>
      </c>
      <c r="G69" s="21">
        <v>12350743</v>
      </c>
      <c r="H69" s="21">
        <v>7696794</v>
      </c>
      <c r="I69" s="21">
        <v>30088778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30088778</v>
      </c>
      <c r="W69" s="21">
        <v>30237939</v>
      </c>
      <c r="X69" s="21"/>
      <c r="Y69" s="20"/>
      <c r="Z69" s="23">
        <v>120951755</v>
      </c>
    </row>
    <row r="70" spans="1:26" ht="13.5" hidden="1">
      <c r="A70" s="39" t="s">
        <v>103</v>
      </c>
      <c r="B70" s="19">
        <v>53417344</v>
      </c>
      <c r="C70" s="19"/>
      <c r="D70" s="20">
        <v>60322905</v>
      </c>
      <c r="E70" s="21">
        <v>60322905</v>
      </c>
      <c r="F70" s="21">
        <v>3632740</v>
      </c>
      <c r="G70" s="21">
        <v>7297319</v>
      </c>
      <c r="H70" s="21">
        <v>2190293</v>
      </c>
      <c r="I70" s="21">
        <v>13120352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13120352</v>
      </c>
      <c r="W70" s="21">
        <v>15080726</v>
      </c>
      <c r="X70" s="21"/>
      <c r="Y70" s="20"/>
      <c r="Z70" s="23">
        <v>60322905</v>
      </c>
    </row>
    <row r="71" spans="1:26" ht="13.5" hidden="1">
      <c r="A71" s="39" t="s">
        <v>104</v>
      </c>
      <c r="B71" s="19">
        <v>20536078</v>
      </c>
      <c r="C71" s="19"/>
      <c r="D71" s="20">
        <v>27428857</v>
      </c>
      <c r="E71" s="21">
        <v>27428857</v>
      </c>
      <c r="F71" s="21">
        <v>2785126</v>
      </c>
      <c r="G71" s="21">
        <v>2092236</v>
      </c>
      <c r="H71" s="21">
        <v>2694706</v>
      </c>
      <c r="I71" s="21">
        <v>7572068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7572068</v>
      </c>
      <c r="W71" s="21">
        <v>6857214</v>
      </c>
      <c r="X71" s="21"/>
      <c r="Y71" s="20"/>
      <c r="Z71" s="23">
        <v>27428857</v>
      </c>
    </row>
    <row r="72" spans="1:26" ht="13.5" hidden="1">
      <c r="A72" s="39" t="s">
        <v>105</v>
      </c>
      <c r="B72" s="19">
        <v>12623030</v>
      </c>
      <c r="C72" s="19"/>
      <c r="D72" s="20">
        <v>15244594</v>
      </c>
      <c r="E72" s="21">
        <v>15244594</v>
      </c>
      <c r="F72" s="21">
        <v>1657630</v>
      </c>
      <c r="G72" s="21">
        <v>1360172</v>
      </c>
      <c r="H72" s="21">
        <v>1290186</v>
      </c>
      <c r="I72" s="21">
        <v>4307988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4307988</v>
      </c>
      <c r="W72" s="21">
        <v>3811149</v>
      </c>
      <c r="X72" s="21"/>
      <c r="Y72" s="20"/>
      <c r="Z72" s="23">
        <v>15244594</v>
      </c>
    </row>
    <row r="73" spans="1:26" ht="13.5" hidden="1">
      <c r="A73" s="39" t="s">
        <v>106</v>
      </c>
      <c r="B73" s="19">
        <v>14921965</v>
      </c>
      <c r="C73" s="19"/>
      <c r="D73" s="20">
        <v>17955399</v>
      </c>
      <c r="E73" s="21">
        <v>17955399</v>
      </c>
      <c r="F73" s="21">
        <v>1965745</v>
      </c>
      <c r="G73" s="21">
        <v>1601016</v>
      </c>
      <c r="H73" s="21">
        <v>1521609</v>
      </c>
      <c r="I73" s="21">
        <v>5088370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5088370</v>
      </c>
      <c r="W73" s="21">
        <v>4488850</v>
      </c>
      <c r="X73" s="21"/>
      <c r="Y73" s="20"/>
      <c r="Z73" s="23">
        <v>17955399</v>
      </c>
    </row>
    <row r="74" spans="1:26" ht="13.5" hidden="1">
      <c r="A74" s="39" t="s">
        <v>107</v>
      </c>
      <c r="B74" s="19">
        <v>191770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28483501</v>
      </c>
      <c r="C75" s="28"/>
      <c r="D75" s="29">
        <v>30000000</v>
      </c>
      <c r="E75" s="30">
        <v>30000000</v>
      </c>
      <c r="F75" s="30"/>
      <c r="G75" s="30">
        <v>1449537</v>
      </c>
      <c r="H75" s="30">
        <v>1483525</v>
      </c>
      <c r="I75" s="30">
        <v>2933062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2933062</v>
      </c>
      <c r="W75" s="30">
        <v>7500000</v>
      </c>
      <c r="X75" s="30"/>
      <c r="Y75" s="29"/>
      <c r="Z75" s="31">
        <v>30000000</v>
      </c>
    </row>
    <row r="76" spans="1:26" ht="13.5" hidden="1">
      <c r="A76" s="42" t="s">
        <v>286</v>
      </c>
      <c r="B76" s="32">
        <v>94968470</v>
      </c>
      <c r="C76" s="32"/>
      <c r="D76" s="33">
        <v>126513392</v>
      </c>
      <c r="E76" s="34">
        <v>126513392</v>
      </c>
      <c r="F76" s="34">
        <v>5735042</v>
      </c>
      <c r="G76" s="34">
        <v>6538109</v>
      </c>
      <c r="H76" s="34">
        <v>17661567</v>
      </c>
      <c r="I76" s="34">
        <v>29934718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29934718</v>
      </c>
      <c r="W76" s="34">
        <v>36009998</v>
      </c>
      <c r="X76" s="34"/>
      <c r="Y76" s="33"/>
      <c r="Z76" s="35">
        <v>126513392</v>
      </c>
    </row>
    <row r="77" spans="1:26" ht="13.5" hidden="1">
      <c r="A77" s="37" t="s">
        <v>31</v>
      </c>
      <c r="B77" s="19">
        <v>34701881</v>
      </c>
      <c r="C77" s="19"/>
      <c r="D77" s="20">
        <v>21447200</v>
      </c>
      <c r="E77" s="21">
        <v>21447200</v>
      </c>
      <c r="F77" s="21">
        <v>1164380</v>
      </c>
      <c r="G77" s="21">
        <v>889273</v>
      </c>
      <c r="H77" s="21">
        <v>10983304</v>
      </c>
      <c r="I77" s="21">
        <v>13036957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13036957</v>
      </c>
      <c r="W77" s="21">
        <v>5400000</v>
      </c>
      <c r="X77" s="21"/>
      <c r="Y77" s="20"/>
      <c r="Z77" s="23">
        <v>21447200</v>
      </c>
    </row>
    <row r="78" spans="1:26" ht="13.5" hidden="1">
      <c r="A78" s="38" t="s">
        <v>32</v>
      </c>
      <c r="B78" s="19">
        <v>60266589</v>
      </c>
      <c r="C78" s="19"/>
      <c r="D78" s="20">
        <v>84666192</v>
      </c>
      <c r="E78" s="21">
        <v>84666192</v>
      </c>
      <c r="F78" s="21">
        <v>4570662</v>
      </c>
      <c r="G78" s="21">
        <v>5648836</v>
      </c>
      <c r="H78" s="21">
        <v>6678263</v>
      </c>
      <c r="I78" s="21">
        <v>16897761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16897761</v>
      </c>
      <c r="W78" s="21">
        <v>25509998</v>
      </c>
      <c r="X78" s="21"/>
      <c r="Y78" s="20"/>
      <c r="Z78" s="23">
        <v>84666192</v>
      </c>
    </row>
    <row r="79" spans="1:26" ht="13.5" hidden="1">
      <c r="A79" s="39" t="s">
        <v>103</v>
      </c>
      <c r="B79" s="19"/>
      <c r="C79" s="19"/>
      <c r="D79" s="20">
        <v>42226000</v>
      </c>
      <c r="E79" s="21">
        <v>42226000</v>
      </c>
      <c r="F79" s="21">
        <v>3817004</v>
      </c>
      <c r="G79" s="21">
        <v>4324620</v>
      </c>
      <c r="H79" s="21">
        <v>5035600</v>
      </c>
      <c r="I79" s="21">
        <v>13177224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13177224</v>
      </c>
      <c r="W79" s="21">
        <v>16500000</v>
      </c>
      <c r="X79" s="21"/>
      <c r="Y79" s="20"/>
      <c r="Z79" s="23">
        <v>42226000</v>
      </c>
    </row>
    <row r="80" spans="1:26" ht="13.5" hidden="1">
      <c r="A80" s="39" t="s">
        <v>104</v>
      </c>
      <c r="B80" s="19"/>
      <c r="C80" s="19"/>
      <c r="D80" s="20">
        <v>19200200</v>
      </c>
      <c r="E80" s="21">
        <v>19200200</v>
      </c>
      <c r="F80" s="21">
        <v>556577</v>
      </c>
      <c r="G80" s="21">
        <v>728921</v>
      </c>
      <c r="H80" s="21">
        <v>359822</v>
      </c>
      <c r="I80" s="21">
        <v>1645320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1645320</v>
      </c>
      <c r="W80" s="21">
        <v>3200000</v>
      </c>
      <c r="X80" s="21"/>
      <c r="Y80" s="20"/>
      <c r="Z80" s="23">
        <v>19200200</v>
      </c>
    </row>
    <row r="81" spans="1:26" ht="13.5" hidden="1">
      <c r="A81" s="39" t="s">
        <v>105</v>
      </c>
      <c r="B81" s="19"/>
      <c r="C81" s="19"/>
      <c r="D81" s="20">
        <v>10671216</v>
      </c>
      <c r="E81" s="21">
        <v>10671216</v>
      </c>
      <c r="F81" s="21">
        <v>171917</v>
      </c>
      <c r="G81" s="21">
        <v>240544</v>
      </c>
      <c r="H81" s="21">
        <v>397700</v>
      </c>
      <c r="I81" s="21">
        <v>810161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810161</v>
      </c>
      <c r="W81" s="21">
        <v>2667804</v>
      </c>
      <c r="X81" s="21"/>
      <c r="Y81" s="20"/>
      <c r="Z81" s="23">
        <v>10671216</v>
      </c>
    </row>
    <row r="82" spans="1:26" ht="13.5" hidden="1">
      <c r="A82" s="39" t="s">
        <v>106</v>
      </c>
      <c r="B82" s="19"/>
      <c r="C82" s="19"/>
      <c r="D82" s="20">
        <v>12568776</v>
      </c>
      <c r="E82" s="21">
        <v>12568776</v>
      </c>
      <c r="F82" s="21">
        <v>261452</v>
      </c>
      <c r="G82" s="21">
        <v>358367</v>
      </c>
      <c r="H82" s="21">
        <v>536598</v>
      </c>
      <c r="I82" s="21">
        <v>1156417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1156417</v>
      </c>
      <c r="W82" s="21">
        <v>3142194</v>
      </c>
      <c r="X82" s="21"/>
      <c r="Y82" s="20"/>
      <c r="Z82" s="23">
        <v>12568776</v>
      </c>
    </row>
    <row r="83" spans="1:26" ht="13.5" hidden="1">
      <c r="A83" s="39" t="s">
        <v>107</v>
      </c>
      <c r="B83" s="19">
        <v>60266589</v>
      </c>
      <c r="C83" s="19"/>
      <c r="D83" s="20"/>
      <c r="E83" s="21"/>
      <c r="F83" s="21">
        <v>-236288</v>
      </c>
      <c r="G83" s="21">
        <v>-3616</v>
      </c>
      <c r="H83" s="21">
        <v>348543</v>
      </c>
      <c r="I83" s="21">
        <v>108639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108639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20400000</v>
      </c>
      <c r="E84" s="30">
        <v>20400000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5100000</v>
      </c>
      <c r="X84" s="30"/>
      <c r="Y84" s="29"/>
      <c r="Z84" s="31">
        <v>20400000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127799928</v>
      </c>
      <c r="D5" s="153">
        <f>SUM(D6:D8)</f>
        <v>0</v>
      </c>
      <c r="E5" s="154">
        <f t="shared" si="0"/>
        <v>128301572</v>
      </c>
      <c r="F5" s="100">
        <f t="shared" si="0"/>
        <v>128301572</v>
      </c>
      <c r="G5" s="100">
        <f t="shared" si="0"/>
        <v>28865404</v>
      </c>
      <c r="H5" s="100">
        <f t="shared" si="0"/>
        <v>38471501</v>
      </c>
      <c r="I5" s="100">
        <f t="shared" si="0"/>
        <v>1610396</v>
      </c>
      <c r="J5" s="100">
        <f t="shared" si="0"/>
        <v>68947301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68947301</v>
      </c>
      <c r="X5" s="100">
        <f t="shared" si="0"/>
        <v>32075394</v>
      </c>
      <c r="Y5" s="100">
        <f t="shared" si="0"/>
        <v>36871907</v>
      </c>
      <c r="Z5" s="137">
        <f>+IF(X5&lt;&gt;0,+(Y5/X5)*100,0)</f>
        <v>114.95387087061191</v>
      </c>
      <c r="AA5" s="153">
        <f>SUM(AA6:AA8)</f>
        <v>128301572</v>
      </c>
    </row>
    <row r="6" spans="1:27" ht="13.5">
      <c r="A6" s="138" t="s">
        <v>75</v>
      </c>
      <c r="B6" s="136"/>
      <c r="C6" s="155">
        <v>58955488</v>
      </c>
      <c r="D6" s="155"/>
      <c r="E6" s="156">
        <v>58688650</v>
      </c>
      <c r="F6" s="60">
        <v>58688650</v>
      </c>
      <c r="G6" s="60">
        <v>27374146</v>
      </c>
      <c r="H6" s="60">
        <v>2779</v>
      </c>
      <c r="I6" s="60">
        <v>26108</v>
      </c>
      <c r="J6" s="60">
        <v>27403033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27403033</v>
      </c>
      <c r="X6" s="60">
        <v>14672163</v>
      </c>
      <c r="Y6" s="60">
        <v>12730870</v>
      </c>
      <c r="Z6" s="140">
        <v>86.77</v>
      </c>
      <c r="AA6" s="155">
        <v>58688650</v>
      </c>
    </row>
    <row r="7" spans="1:27" ht="13.5">
      <c r="A7" s="138" t="s">
        <v>76</v>
      </c>
      <c r="B7" s="136"/>
      <c r="C7" s="157">
        <v>67145171</v>
      </c>
      <c r="D7" s="157"/>
      <c r="E7" s="158">
        <v>61125176</v>
      </c>
      <c r="F7" s="159">
        <v>61125176</v>
      </c>
      <c r="G7" s="159">
        <v>1319573</v>
      </c>
      <c r="H7" s="159">
        <v>38464149</v>
      </c>
      <c r="I7" s="159">
        <v>1578140</v>
      </c>
      <c r="J7" s="159">
        <v>41361862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41361862</v>
      </c>
      <c r="X7" s="159">
        <v>15281294</v>
      </c>
      <c r="Y7" s="159">
        <v>26080568</v>
      </c>
      <c r="Z7" s="141">
        <v>170.67</v>
      </c>
      <c r="AA7" s="157">
        <v>61125176</v>
      </c>
    </row>
    <row r="8" spans="1:27" ht="13.5">
      <c r="A8" s="138" t="s">
        <v>77</v>
      </c>
      <c r="B8" s="136"/>
      <c r="C8" s="155">
        <v>1699269</v>
      </c>
      <c r="D8" s="155"/>
      <c r="E8" s="156">
        <v>8487746</v>
      </c>
      <c r="F8" s="60">
        <v>8487746</v>
      </c>
      <c r="G8" s="60">
        <v>171685</v>
      </c>
      <c r="H8" s="60">
        <v>4573</v>
      </c>
      <c r="I8" s="60">
        <v>6148</v>
      </c>
      <c r="J8" s="60">
        <v>182406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182406</v>
      </c>
      <c r="X8" s="60">
        <v>2121937</v>
      </c>
      <c r="Y8" s="60">
        <v>-1939531</v>
      </c>
      <c r="Z8" s="140">
        <v>-91.4</v>
      </c>
      <c r="AA8" s="155">
        <v>8487746</v>
      </c>
    </row>
    <row r="9" spans="1:27" ht="13.5">
      <c r="A9" s="135" t="s">
        <v>78</v>
      </c>
      <c r="B9" s="136"/>
      <c r="C9" s="153">
        <f aca="true" t="shared" si="1" ref="C9:Y9">SUM(C10:C14)</f>
        <v>1400535</v>
      </c>
      <c r="D9" s="153">
        <f>SUM(D10:D14)</f>
        <v>0</v>
      </c>
      <c r="E9" s="154">
        <f t="shared" si="1"/>
        <v>5236952</v>
      </c>
      <c r="F9" s="100">
        <f t="shared" si="1"/>
        <v>5236952</v>
      </c>
      <c r="G9" s="100">
        <f t="shared" si="1"/>
        <v>75580</v>
      </c>
      <c r="H9" s="100">
        <f t="shared" si="1"/>
        <v>92718</v>
      </c>
      <c r="I9" s="100">
        <f t="shared" si="1"/>
        <v>3431592</v>
      </c>
      <c r="J9" s="100">
        <f t="shared" si="1"/>
        <v>3599890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3599890</v>
      </c>
      <c r="X9" s="100">
        <f t="shared" si="1"/>
        <v>1309238</v>
      </c>
      <c r="Y9" s="100">
        <f t="shared" si="1"/>
        <v>2290652</v>
      </c>
      <c r="Z9" s="137">
        <f>+IF(X9&lt;&gt;0,+(Y9/X9)*100,0)</f>
        <v>174.9607023321963</v>
      </c>
      <c r="AA9" s="153">
        <f>SUM(AA10:AA14)</f>
        <v>5236952</v>
      </c>
    </row>
    <row r="10" spans="1:27" ht="13.5">
      <c r="A10" s="138" t="s">
        <v>79</v>
      </c>
      <c r="B10" s="136"/>
      <c r="C10" s="155">
        <v>314416</v>
      </c>
      <c r="D10" s="155"/>
      <c r="E10" s="156">
        <v>384500</v>
      </c>
      <c r="F10" s="60">
        <v>384500</v>
      </c>
      <c r="G10" s="60">
        <v>32492</v>
      </c>
      <c r="H10" s="60">
        <v>31759</v>
      </c>
      <c r="I10" s="60">
        <v>25367</v>
      </c>
      <c r="J10" s="60">
        <v>89618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89618</v>
      </c>
      <c r="X10" s="60">
        <v>96125</v>
      </c>
      <c r="Y10" s="60">
        <v>-6507</v>
      </c>
      <c r="Z10" s="140">
        <v>-6.77</v>
      </c>
      <c r="AA10" s="155">
        <v>384500</v>
      </c>
    </row>
    <row r="11" spans="1:27" ht="13.5">
      <c r="A11" s="138" t="s">
        <v>80</v>
      </c>
      <c r="B11" s="136"/>
      <c r="C11" s="155">
        <v>44827</v>
      </c>
      <c r="D11" s="155"/>
      <c r="E11" s="156">
        <v>4076452</v>
      </c>
      <c r="F11" s="60">
        <v>4076452</v>
      </c>
      <c r="G11" s="60">
        <v>3957</v>
      </c>
      <c r="H11" s="60">
        <v>532</v>
      </c>
      <c r="I11" s="60"/>
      <c r="J11" s="60">
        <v>4489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4489</v>
      </c>
      <c r="X11" s="60">
        <v>1019113</v>
      </c>
      <c r="Y11" s="60">
        <v>-1014624</v>
      </c>
      <c r="Z11" s="140">
        <v>-99.56</v>
      </c>
      <c r="AA11" s="155">
        <v>4076452</v>
      </c>
    </row>
    <row r="12" spans="1:27" ht="13.5">
      <c r="A12" s="138" t="s">
        <v>81</v>
      </c>
      <c r="B12" s="136"/>
      <c r="C12" s="155">
        <v>863547</v>
      </c>
      <c r="D12" s="155"/>
      <c r="E12" s="156">
        <v>270000</v>
      </c>
      <c r="F12" s="60">
        <v>270000</v>
      </c>
      <c r="G12" s="60">
        <v>39131</v>
      </c>
      <c r="H12" s="60">
        <v>54891</v>
      </c>
      <c r="I12" s="60">
        <v>30154</v>
      </c>
      <c r="J12" s="60">
        <v>124176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124176</v>
      </c>
      <c r="X12" s="60">
        <v>67500</v>
      </c>
      <c r="Y12" s="60">
        <v>56676</v>
      </c>
      <c r="Z12" s="140">
        <v>83.96</v>
      </c>
      <c r="AA12" s="155">
        <v>270000</v>
      </c>
    </row>
    <row r="13" spans="1:27" ht="13.5">
      <c r="A13" s="138" t="s">
        <v>82</v>
      </c>
      <c r="B13" s="136"/>
      <c r="C13" s="155">
        <v>177745</v>
      </c>
      <c r="D13" s="155"/>
      <c r="E13" s="156">
        <v>506000</v>
      </c>
      <c r="F13" s="60">
        <v>506000</v>
      </c>
      <c r="G13" s="60"/>
      <c r="H13" s="60">
        <v>5536</v>
      </c>
      <c r="I13" s="60">
        <v>3376071</v>
      </c>
      <c r="J13" s="60">
        <v>3381607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3381607</v>
      </c>
      <c r="X13" s="60">
        <v>126500</v>
      </c>
      <c r="Y13" s="60">
        <v>3255107</v>
      </c>
      <c r="Z13" s="140">
        <v>2573.21</v>
      </c>
      <c r="AA13" s="155">
        <v>506000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24824712</v>
      </c>
      <c r="D15" s="153">
        <f>SUM(D16:D18)</f>
        <v>0</v>
      </c>
      <c r="E15" s="154">
        <f t="shared" si="2"/>
        <v>25892640</v>
      </c>
      <c r="F15" s="100">
        <f t="shared" si="2"/>
        <v>25892640</v>
      </c>
      <c r="G15" s="100">
        <f t="shared" si="2"/>
        <v>26323000</v>
      </c>
      <c r="H15" s="100">
        <f t="shared" si="2"/>
        <v>0</v>
      </c>
      <c r="I15" s="100">
        <f t="shared" si="2"/>
        <v>0</v>
      </c>
      <c r="J15" s="100">
        <f t="shared" si="2"/>
        <v>26323000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26323000</v>
      </c>
      <c r="X15" s="100">
        <f t="shared" si="2"/>
        <v>6473160</v>
      </c>
      <c r="Y15" s="100">
        <f t="shared" si="2"/>
        <v>19849840</v>
      </c>
      <c r="Z15" s="137">
        <f>+IF(X15&lt;&gt;0,+(Y15/X15)*100,0)</f>
        <v>306.64837575465464</v>
      </c>
      <c r="AA15" s="153">
        <f>SUM(AA16:AA18)</f>
        <v>25892640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26323000</v>
      </c>
      <c r="H16" s="60"/>
      <c r="I16" s="60"/>
      <c r="J16" s="60">
        <v>26323000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26323000</v>
      </c>
      <c r="X16" s="60"/>
      <c r="Y16" s="60">
        <v>26323000</v>
      </c>
      <c r="Z16" s="140">
        <v>0</v>
      </c>
      <c r="AA16" s="155"/>
    </row>
    <row r="17" spans="1:27" ht="13.5">
      <c r="A17" s="138" t="s">
        <v>86</v>
      </c>
      <c r="B17" s="136"/>
      <c r="C17" s="155">
        <v>24824712</v>
      </c>
      <c r="D17" s="155"/>
      <c r="E17" s="156">
        <v>25892640</v>
      </c>
      <c r="F17" s="60">
        <v>25892640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6473160</v>
      </c>
      <c r="Y17" s="60">
        <v>-6473160</v>
      </c>
      <c r="Z17" s="140">
        <v>-100</v>
      </c>
      <c r="AA17" s="155">
        <v>25892640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290757686</v>
      </c>
      <c r="D19" s="153">
        <f>SUM(D20:D23)</f>
        <v>0</v>
      </c>
      <c r="E19" s="154">
        <f t="shared" si="3"/>
        <v>281397618</v>
      </c>
      <c r="F19" s="100">
        <f t="shared" si="3"/>
        <v>281397618</v>
      </c>
      <c r="G19" s="100">
        <f t="shared" si="3"/>
        <v>42131008</v>
      </c>
      <c r="H19" s="100">
        <f t="shared" si="3"/>
        <v>12350875</v>
      </c>
      <c r="I19" s="100">
        <f t="shared" si="3"/>
        <v>8143668</v>
      </c>
      <c r="J19" s="100">
        <f t="shared" si="3"/>
        <v>62625551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62625551</v>
      </c>
      <c r="X19" s="100">
        <f t="shared" si="3"/>
        <v>70349405</v>
      </c>
      <c r="Y19" s="100">
        <f t="shared" si="3"/>
        <v>-7723854</v>
      </c>
      <c r="Z19" s="137">
        <f>+IF(X19&lt;&gt;0,+(Y19/X19)*100,0)</f>
        <v>-10.97927409620593</v>
      </c>
      <c r="AA19" s="153">
        <f>SUM(AA20:AA23)</f>
        <v>281397618</v>
      </c>
    </row>
    <row r="20" spans="1:27" ht="13.5">
      <c r="A20" s="138" t="s">
        <v>89</v>
      </c>
      <c r="B20" s="136"/>
      <c r="C20" s="155">
        <v>96396907</v>
      </c>
      <c r="D20" s="155"/>
      <c r="E20" s="156">
        <v>103848791</v>
      </c>
      <c r="F20" s="60">
        <v>103848791</v>
      </c>
      <c r="G20" s="60">
        <v>10197602</v>
      </c>
      <c r="H20" s="60">
        <v>7297319</v>
      </c>
      <c r="I20" s="60">
        <v>2146778</v>
      </c>
      <c r="J20" s="60">
        <v>19641699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19641699</v>
      </c>
      <c r="X20" s="60">
        <v>25962198</v>
      </c>
      <c r="Y20" s="60">
        <v>-6320499</v>
      </c>
      <c r="Z20" s="140">
        <v>-24.35</v>
      </c>
      <c r="AA20" s="155">
        <v>103848791</v>
      </c>
    </row>
    <row r="21" spans="1:27" ht="13.5">
      <c r="A21" s="138" t="s">
        <v>90</v>
      </c>
      <c r="B21" s="136"/>
      <c r="C21" s="155">
        <v>56273106</v>
      </c>
      <c r="D21" s="155"/>
      <c r="E21" s="156">
        <v>74902958</v>
      </c>
      <c r="F21" s="60">
        <v>74902958</v>
      </c>
      <c r="G21" s="60">
        <v>12866347</v>
      </c>
      <c r="H21" s="60">
        <v>2092236</v>
      </c>
      <c r="I21" s="60">
        <v>3184805</v>
      </c>
      <c r="J21" s="60">
        <v>18143388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18143388</v>
      </c>
      <c r="X21" s="60">
        <v>18725740</v>
      </c>
      <c r="Y21" s="60">
        <v>-582352</v>
      </c>
      <c r="Z21" s="140">
        <v>-3.11</v>
      </c>
      <c r="AA21" s="155">
        <v>74902958</v>
      </c>
    </row>
    <row r="22" spans="1:27" ht="13.5">
      <c r="A22" s="138" t="s">
        <v>91</v>
      </c>
      <c r="B22" s="136"/>
      <c r="C22" s="157">
        <v>111111992</v>
      </c>
      <c r="D22" s="157"/>
      <c r="E22" s="158">
        <v>58641704</v>
      </c>
      <c r="F22" s="159">
        <v>58641704</v>
      </c>
      <c r="G22" s="159">
        <v>10058647</v>
      </c>
      <c r="H22" s="159">
        <v>1360172</v>
      </c>
      <c r="I22" s="159">
        <v>1290371</v>
      </c>
      <c r="J22" s="159">
        <v>12709190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12709190</v>
      </c>
      <c r="X22" s="159">
        <v>14660426</v>
      </c>
      <c r="Y22" s="159">
        <v>-1951236</v>
      </c>
      <c r="Z22" s="141">
        <v>-13.31</v>
      </c>
      <c r="AA22" s="157">
        <v>58641704</v>
      </c>
    </row>
    <row r="23" spans="1:27" ht="13.5">
      <c r="A23" s="138" t="s">
        <v>92</v>
      </c>
      <c r="B23" s="136"/>
      <c r="C23" s="155">
        <v>26975681</v>
      </c>
      <c r="D23" s="155"/>
      <c r="E23" s="156">
        <v>44004165</v>
      </c>
      <c r="F23" s="60">
        <v>44004165</v>
      </c>
      <c r="G23" s="60">
        <v>9008412</v>
      </c>
      <c r="H23" s="60">
        <v>1601148</v>
      </c>
      <c r="I23" s="60">
        <v>1521714</v>
      </c>
      <c r="J23" s="60">
        <v>12131274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12131274</v>
      </c>
      <c r="X23" s="60">
        <v>11001041</v>
      </c>
      <c r="Y23" s="60">
        <v>1130233</v>
      </c>
      <c r="Z23" s="140">
        <v>10.27</v>
      </c>
      <c r="AA23" s="155">
        <v>44004165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444782861</v>
      </c>
      <c r="D25" s="168">
        <f>+D5+D9+D15+D19+D24</f>
        <v>0</v>
      </c>
      <c r="E25" s="169">
        <f t="shared" si="4"/>
        <v>440828782</v>
      </c>
      <c r="F25" s="73">
        <f t="shared" si="4"/>
        <v>440828782</v>
      </c>
      <c r="G25" s="73">
        <f t="shared" si="4"/>
        <v>97394992</v>
      </c>
      <c r="H25" s="73">
        <f t="shared" si="4"/>
        <v>50915094</v>
      </c>
      <c r="I25" s="73">
        <f t="shared" si="4"/>
        <v>13185656</v>
      </c>
      <c r="J25" s="73">
        <f t="shared" si="4"/>
        <v>161495742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161495742</v>
      </c>
      <c r="X25" s="73">
        <f t="shared" si="4"/>
        <v>110207197</v>
      </c>
      <c r="Y25" s="73">
        <f t="shared" si="4"/>
        <v>51288545</v>
      </c>
      <c r="Z25" s="170">
        <f>+IF(X25&lt;&gt;0,+(Y25/X25)*100,0)</f>
        <v>46.538290053779335</v>
      </c>
      <c r="AA25" s="168">
        <f>+AA5+AA9+AA15+AA19+AA24</f>
        <v>440828782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118855032</v>
      </c>
      <c r="D28" s="153">
        <f>SUM(D29:D31)</f>
        <v>0</v>
      </c>
      <c r="E28" s="154">
        <f t="shared" si="5"/>
        <v>149183025</v>
      </c>
      <c r="F28" s="100">
        <f t="shared" si="5"/>
        <v>149183025</v>
      </c>
      <c r="G28" s="100">
        <f t="shared" si="5"/>
        <v>9607538</v>
      </c>
      <c r="H28" s="100">
        <f t="shared" si="5"/>
        <v>5631724</v>
      </c>
      <c r="I28" s="100">
        <f t="shared" si="5"/>
        <v>8645667</v>
      </c>
      <c r="J28" s="100">
        <f t="shared" si="5"/>
        <v>23884929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23884929</v>
      </c>
      <c r="X28" s="100">
        <f t="shared" si="5"/>
        <v>37295756</v>
      </c>
      <c r="Y28" s="100">
        <f t="shared" si="5"/>
        <v>-13410827</v>
      </c>
      <c r="Z28" s="137">
        <f>+IF(X28&lt;&gt;0,+(Y28/X28)*100,0)</f>
        <v>-35.9580510983609</v>
      </c>
      <c r="AA28" s="153">
        <f>SUM(AA29:AA31)</f>
        <v>149183025</v>
      </c>
    </row>
    <row r="29" spans="1:27" ht="13.5">
      <c r="A29" s="138" t="s">
        <v>75</v>
      </c>
      <c r="B29" s="136"/>
      <c r="C29" s="155">
        <v>69410019</v>
      </c>
      <c r="D29" s="155"/>
      <c r="E29" s="156">
        <v>56497137</v>
      </c>
      <c r="F29" s="60">
        <v>56497137</v>
      </c>
      <c r="G29" s="60">
        <v>2988310</v>
      </c>
      <c r="H29" s="60">
        <v>2191905</v>
      </c>
      <c r="I29" s="60">
        <v>3256668</v>
      </c>
      <c r="J29" s="60">
        <v>8436883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8436883</v>
      </c>
      <c r="X29" s="60">
        <v>14124284</v>
      </c>
      <c r="Y29" s="60">
        <v>-5687401</v>
      </c>
      <c r="Z29" s="140">
        <v>-40.27</v>
      </c>
      <c r="AA29" s="155">
        <v>56497137</v>
      </c>
    </row>
    <row r="30" spans="1:27" ht="13.5">
      <c r="A30" s="138" t="s">
        <v>76</v>
      </c>
      <c r="B30" s="136"/>
      <c r="C30" s="157">
        <v>24210014</v>
      </c>
      <c r="D30" s="157"/>
      <c r="E30" s="158">
        <v>35672635</v>
      </c>
      <c r="F30" s="159">
        <v>35672635</v>
      </c>
      <c r="G30" s="159">
        <v>2566739</v>
      </c>
      <c r="H30" s="159">
        <v>1353747</v>
      </c>
      <c r="I30" s="159">
        <v>3374095</v>
      </c>
      <c r="J30" s="159">
        <v>7294581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7294581</v>
      </c>
      <c r="X30" s="159">
        <v>8918159</v>
      </c>
      <c r="Y30" s="159">
        <v>-1623578</v>
      </c>
      <c r="Z30" s="141">
        <v>-18.21</v>
      </c>
      <c r="AA30" s="157">
        <v>35672635</v>
      </c>
    </row>
    <row r="31" spans="1:27" ht="13.5">
      <c r="A31" s="138" t="s">
        <v>77</v>
      </c>
      <c r="B31" s="136"/>
      <c r="C31" s="155">
        <v>25234999</v>
      </c>
      <c r="D31" s="155"/>
      <c r="E31" s="156">
        <v>57013253</v>
      </c>
      <c r="F31" s="60">
        <v>57013253</v>
      </c>
      <c r="G31" s="60">
        <v>4052489</v>
      </c>
      <c r="H31" s="60">
        <v>2086072</v>
      </c>
      <c r="I31" s="60">
        <v>2014904</v>
      </c>
      <c r="J31" s="60">
        <v>8153465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8153465</v>
      </c>
      <c r="X31" s="60">
        <v>14253313</v>
      </c>
      <c r="Y31" s="60">
        <v>-6099848</v>
      </c>
      <c r="Z31" s="140">
        <v>-42.8</v>
      </c>
      <c r="AA31" s="155">
        <v>57013253</v>
      </c>
    </row>
    <row r="32" spans="1:27" ht="13.5">
      <c r="A32" s="135" t="s">
        <v>78</v>
      </c>
      <c r="B32" s="136"/>
      <c r="C32" s="153">
        <f aca="true" t="shared" si="6" ref="C32:Y32">SUM(C33:C37)</f>
        <v>39089429</v>
      </c>
      <c r="D32" s="153">
        <f>SUM(D33:D37)</f>
        <v>0</v>
      </c>
      <c r="E32" s="154">
        <f t="shared" si="6"/>
        <v>38447011</v>
      </c>
      <c r="F32" s="100">
        <f t="shared" si="6"/>
        <v>38447011</v>
      </c>
      <c r="G32" s="100">
        <f t="shared" si="6"/>
        <v>3647366</v>
      </c>
      <c r="H32" s="100">
        <f t="shared" si="6"/>
        <v>2410175</v>
      </c>
      <c r="I32" s="100">
        <f t="shared" si="6"/>
        <v>2878803</v>
      </c>
      <c r="J32" s="100">
        <f t="shared" si="6"/>
        <v>8936344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8936344</v>
      </c>
      <c r="X32" s="100">
        <f t="shared" si="6"/>
        <v>9611753</v>
      </c>
      <c r="Y32" s="100">
        <f t="shared" si="6"/>
        <v>-675409</v>
      </c>
      <c r="Z32" s="137">
        <f>+IF(X32&lt;&gt;0,+(Y32/X32)*100,0)</f>
        <v>-7.026907578669572</v>
      </c>
      <c r="AA32" s="153">
        <f>SUM(AA33:AA37)</f>
        <v>38447011</v>
      </c>
    </row>
    <row r="33" spans="1:27" ht="13.5">
      <c r="A33" s="138" t="s">
        <v>79</v>
      </c>
      <c r="B33" s="136"/>
      <c r="C33" s="155">
        <v>5968772</v>
      </c>
      <c r="D33" s="155"/>
      <c r="E33" s="156">
        <v>9307419</v>
      </c>
      <c r="F33" s="60">
        <v>9307419</v>
      </c>
      <c r="G33" s="60">
        <v>984476</v>
      </c>
      <c r="H33" s="60">
        <v>697117</v>
      </c>
      <c r="I33" s="60">
        <v>469550</v>
      </c>
      <c r="J33" s="60">
        <v>2151143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2151143</v>
      </c>
      <c r="X33" s="60">
        <v>2326855</v>
      </c>
      <c r="Y33" s="60">
        <v>-175712</v>
      </c>
      <c r="Z33" s="140">
        <v>-7.55</v>
      </c>
      <c r="AA33" s="155">
        <v>9307419</v>
      </c>
    </row>
    <row r="34" spans="1:27" ht="13.5">
      <c r="A34" s="138" t="s">
        <v>80</v>
      </c>
      <c r="B34" s="136"/>
      <c r="C34" s="155">
        <v>19824877</v>
      </c>
      <c r="D34" s="155"/>
      <c r="E34" s="156">
        <v>12690457</v>
      </c>
      <c r="F34" s="60">
        <v>12690457</v>
      </c>
      <c r="G34" s="60">
        <v>947913</v>
      </c>
      <c r="H34" s="60">
        <v>656030</v>
      </c>
      <c r="I34" s="60">
        <v>645913</v>
      </c>
      <c r="J34" s="60">
        <v>2249856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2249856</v>
      </c>
      <c r="X34" s="60">
        <v>3172614</v>
      </c>
      <c r="Y34" s="60">
        <v>-922758</v>
      </c>
      <c r="Z34" s="140">
        <v>-29.09</v>
      </c>
      <c r="AA34" s="155">
        <v>12690457</v>
      </c>
    </row>
    <row r="35" spans="1:27" ht="13.5">
      <c r="A35" s="138" t="s">
        <v>81</v>
      </c>
      <c r="B35" s="136"/>
      <c r="C35" s="155">
        <v>8248953</v>
      </c>
      <c r="D35" s="155"/>
      <c r="E35" s="156">
        <v>10208024</v>
      </c>
      <c r="F35" s="60">
        <v>10208024</v>
      </c>
      <c r="G35" s="60">
        <v>1218217</v>
      </c>
      <c r="H35" s="60">
        <v>724301</v>
      </c>
      <c r="I35" s="60">
        <v>1129045</v>
      </c>
      <c r="J35" s="60">
        <v>3071563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3071563</v>
      </c>
      <c r="X35" s="60">
        <v>2552006</v>
      </c>
      <c r="Y35" s="60">
        <v>519557</v>
      </c>
      <c r="Z35" s="140">
        <v>20.36</v>
      </c>
      <c r="AA35" s="155">
        <v>10208024</v>
      </c>
    </row>
    <row r="36" spans="1:27" ht="13.5">
      <c r="A36" s="138" t="s">
        <v>82</v>
      </c>
      <c r="B36" s="136"/>
      <c r="C36" s="155">
        <v>5046827</v>
      </c>
      <c r="D36" s="155"/>
      <c r="E36" s="156">
        <v>6241111</v>
      </c>
      <c r="F36" s="60">
        <v>6241111</v>
      </c>
      <c r="G36" s="60">
        <v>496760</v>
      </c>
      <c r="H36" s="60">
        <v>332727</v>
      </c>
      <c r="I36" s="60">
        <v>634295</v>
      </c>
      <c r="J36" s="60">
        <v>1463782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1463782</v>
      </c>
      <c r="X36" s="60">
        <v>1560278</v>
      </c>
      <c r="Y36" s="60">
        <v>-96496</v>
      </c>
      <c r="Z36" s="140">
        <v>-6.18</v>
      </c>
      <c r="AA36" s="155">
        <v>6241111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14366531</v>
      </c>
      <c r="D38" s="153">
        <f>SUM(D39:D41)</f>
        <v>0</v>
      </c>
      <c r="E38" s="154">
        <f t="shared" si="7"/>
        <v>40661094</v>
      </c>
      <c r="F38" s="100">
        <f t="shared" si="7"/>
        <v>40661094</v>
      </c>
      <c r="G38" s="100">
        <f t="shared" si="7"/>
        <v>3586418</v>
      </c>
      <c r="H38" s="100">
        <f t="shared" si="7"/>
        <v>1422682</v>
      </c>
      <c r="I38" s="100">
        <f t="shared" si="7"/>
        <v>1361347</v>
      </c>
      <c r="J38" s="100">
        <f t="shared" si="7"/>
        <v>6370447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6370447</v>
      </c>
      <c r="X38" s="100">
        <f t="shared" si="7"/>
        <v>10165274</v>
      </c>
      <c r="Y38" s="100">
        <f t="shared" si="7"/>
        <v>-3794827</v>
      </c>
      <c r="Z38" s="137">
        <f>+IF(X38&lt;&gt;0,+(Y38/X38)*100,0)</f>
        <v>-37.33128098662171</v>
      </c>
      <c r="AA38" s="153">
        <f>SUM(AA39:AA41)</f>
        <v>40661094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593137</v>
      </c>
      <c r="H39" s="60"/>
      <c r="I39" s="60"/>
      <c r="J39" s="60">
        <v>593137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593137</v>
      </c>
      <c r="X39" s="60"/>
      <c r="Y39" s="60">
        <v>593137</v>
      </c>
      <c r="Z39" s="140">
        <v>0</v>
      </c>
      <c r="AA39" s="155"/>
    </row>
    <row r="40" spans="1:27" ht="13.5">
      <c r="A40" s="138" t="s">
        <v>86</v>
      </c>
      <c r="B40" s="136"/>
      <c r="C40" s="155">
        <v>14366531</v>
      </c>
      <c r="D40" s="155"/>
      <c r="E40" s="156">
        <v>40661094</v>
      </c>
      <c r="F40" s="60">
        <v>40661094</v>
      </c>
      <c r="G40" s="60">
        <v>2993281</v>
      </c>
      <c r="H40" s="60">
        <v>1422682</v>
      </c>
      <c r="I40" s="60">
        <v>1361347</v>
      </c>
      <c r="J40" s="60">
        <v>5777310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5777310</v>
      </c>
      <c r="X40" s="60">
        <v>10165274</v>
      </c>
      <c r="Y40" s="60">
        <v>-4387964</v>
      </c>
      <c r="Z40" s="140">
        <v>-43.17</v>
      </c>
      <c r="AA40" s="155">
        <v>40661094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398462294</v>
      </c>
      <c r="D42" s="153">
        <f>SUM(D43:D46)</f>
        <v>0</v>
      </c>
      <c r="E42" s="154">
        <f t="shared" si="8"/>
        <v>265474865</v>
      </c>
      <c r="F42" s="100">
        <f t="shared" si="8"/>
        <v>265474865</v>
      </c>
      <c r="G42" s="100">
        <f t="shared" si="8"/>
        <v>26220579</v>
      </c>
      <c r="H42" s="100">
        <f t="shared" si="8"/>
        <v>12322930</v>
      </c>
      <c r="I42" s="100">
        <f t="shared" si="8"/>
        <v>11358549</v>
      </c>
      <c r="J42" s="100">
        <f t="shared" si="8"/>
        <v>49902058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49902058</v>
      </c>
      <c r="X42" s="100">
        <f t="shared" si="8"/>
        <v>66368716</v>
      </c>
      <c r="Y42" s="100">
        <f t="shared" si="8"/>
        <v>-16466658</v>
      </c>
      <c r="Z42" s="137">
        <f>+IF(X42&lt;&gt;0,+(Y42/X42)*100,0)</f>
        <v>-24.81087324335158</v>
      </c>
      <c r="AA42" s="153">
        <f>SUM(AA43:AA46)</f>
        <v>265474865</v>
      </c>
    </row>
    <row r="43" spans="1:27" ht="13.5">
      <c r="A43" s="138" t="s">
        <v>89</v>
      </c>
      <c r="B43" s="136"/>
      <c r="C43" s="155">
        <v>56284277</v>
      </c>
      <c r="D43" s="155"/>
      <c r="E43" s="156">
        <v>80802963</v>
      </c>
      <c r="F43" s="60">
        <v>80802963</v>
      </c>
      <c r="G43" s="60">
        <v>12139721</v>
      </c>
      <c r="H43" s="60">
        <v>7843714</v>
      </c>
      <c r="I43" s="60">
        <v>6685023</v>
      </c>
      <c r="J43" s="60">
        <v>26668458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26668458</v>
      </c>
      <c r="X43" s="60">
        <v>20200741</v>
      </c>
      <c r="Y43" s="60">
        <v>6467717</v>
      </c>
      <c r="Z43" s="140">
        <v>32.02</v>
      </c>
      <c r="AA43" s="155">
        <v>80802963</v>
      </c>
    </row>
    <row r="44" spans="1:27" ht="13.5">
      <c r="A44" s="138" t="s">
        <v>90</v>
      </c>
      <c r="B44" s="136"/>
      <c r="C44" s="155">
        <v>253441790</v>
      </c>
      <c r="D44" s="155"/>
      <c r="E44" s="156">
        <v>58153781</v>
      </c>
      <c r="F44" s="60">
        <v>58153781</v>
      </c>
      <c r="G44" s="60">
        <v>4339495</v>
      </c>
      <c r="H44" s="60">
        <v>1602583</v>
      </c>
      <c r="I44" s="60">
        <v>1992313</v>
      </c>
      <c r="J44" s="60">
        <v>7934391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7934391</v>
      </c>
      <c r="X44" s="60">
        <v>14538445</v>
      </c>
      <c r="Y44" s="60">
        <v>-6604054</v>
      </c>
      <c r="Z44" s="140">
        <v>-45.42</v>
      </c>
      <c r="AA44" s="155">
        <v>58153781</v>
      </c>
    </row>
    <row r="45" spans="1:27" ht="13.5">
      <c r="A45" s="138" t="s">
        <v>91</v>
      </c>
      <c r="B45" s="136"/>
      <c r="C45" s="157">
        <v>39228747</v>
      </c>
      <c r="D45" s="157"/>
      <c r="E45" s="158">
        <v>71260776</v>
      </c>
      <c r="F45" s="159">
        <v>71260776</v>
      </c>
      <c r="G45" s="159">
        <v>5742798</v>
      </c>
      <c r="H45" s="159">
        <v>1267201</v>
      </c>
      <c r="I45" s="159">
        <v>1175401</v>
      </c>
      <c r="J45" s="159">
        <v>8185400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8185400</v>
      </c>
      <c r="X45" s="159">
        <v>17815194</v>
      </c>
      <c r="Y45" s="159">
        <v>-9629794</v>
      </c>
      <c r="Z45" s="141">
        <v>-54.05</v>
      </c>
      <c r="AA45" s="157">
        <v>71260776</v>
      </c>
    </row>
    <row r="46" spans="1:27" ht="13.5">
      <c r="A46" s="138" t="s">
        <v>92</v>
      </c>
      <c r="B46" s="136"/>
      <c r="C46" s="155">
        <v>49507480</v>
      </c>
      <c r="D46" s="155"/>
      <c r="E46" s="156">
        <v>55257345</v>
      </c>
      <c r="F46" s="60">
        <v>55257345</v>
      </c>
      <c r="G46" s="60">
        <v>3998565</v>
      </c>
      <c r="H46" s="60">
        <v>1609432</v>
      </c>
      <c r="I46" s="60">
        <v>1505812</v>
      </c>
      <c r="J46" s="60">
        <v>7113809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7113809</v>
      </c>
      <c r="X46" s="60">
        <v>13814336</v>
      </c>
      <c r="Y46" s="60">
        <v>-6700527</v>
      </c>
      <c r="Z46" s="140">
        <v>-48.5</v>
      </c>
      <c r="AA46" s="155">
        <v>55257345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570773286</v>
      </c>
      <c r="D48" s="168">
        <f>+D28+D32+D38+D42+D47</f>
        <v>0</v>
      </c>
      <c r="E48" s="169">
        <f t="shared" si="9"/>
        <v>493765995</v>
      </c>
      <c r="F48" s="73">
        <f t="shared" si="9"/>
        <v>493765995</v>
      </c>
      <c r="G48" s="73">
        <f t="shared" si="9"/>
        <v>43061901</v>
      </c>
      <c r="H48" s="73">
        <f t="shared" si="9"/>
        <v>21787511</v>
      </c>
      <c r="I48" s="73">
        <f t="shared" si="9"/>
        <v>24244366</v>
      </c>
      <c r="J48" s="73">
        <f t="shared" si="9"/>
        <v>89093778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89093778</v>
      </c>
      <c r="X48" s="73">
        <f t="shared" si="9"/>
        <v>123441499</v>
      </c>
      <c r="Y48" s="73">
        <f t="shared" si="9"/>
        <v>-34347721</v>
      </c>
      <c r="Z48" s="170">
        <f>+IF(X48&lt;&gt;0,+(Y48/X48)*100,0)</f>
        <v>-27.825100374064643</v>
      </c>
      <c r="AA48" s="168">
        <f>+AA28+AA32+AA38+AA42+AA47</f>
        <v>493765995</v>
      </c>
    </row>
    <row r="49" spans="1:27" ht="13.5">
      <c r="A49" s="148" t="s">
        <v>49</v>
      </c>
      <c r="B49" s="149"/>
      <c r="C49" s="171">
        <f aca="true" t="shared" si="10" ref="C49:Y49">+C25-C48</f>
        <v>-125990425</v>
      </c>
      <c r="D49" s="171">
        <f>+D25-D48</f>
        <v>0</v>
      </c>
      <c r="E49" s="172">
        <f t="shared" si="10"/>
        <v>-52937213</v>
      </c>
      <c r="F49" s="173">
        <f t="shared" si="10"/>
        <v>-52937213</v>
      </c>
      <c r="G49" s="173">
        <f t="shared" si="10"/>
        <v>54333091</v>
      </c>
      <c r="H49" s="173">
        <f t="shared" si="10"/>
        <v>29127583</v>
      </c>
      <c r="I49" s="173">
        <f t="shared" si="10"/>
        <v>-11058710</v>
      </c>
      <c r="J49" s="173">
        <f t="shared" si="10"/>
        <v>72401964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72401964</v>
      </c>
      <c r="X49" s="173">
        <f>IF(F25=F48,0,X25-X48)</f>
        <v>-13234302</v>
      </c>
      <c r="Y49" s="173">
        <f t="shared" si="10"/>
        <v>85636266</v>
      </c>
      <c r="Z49" s="174">
        <f>+IF(X49&lt;&gt;0,+(Y49/X49)*100,0)</f>
        <v>-647.0780703054834</v>
      </c>
      <c r="AA49" s="171">
        <f>+AA25-AA48</f>
        <v>-52937213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33194514</v>
      </c>
      <c r="D5" s="155">
        <v>0</v>
      </c>
      <c r="E5" s="156">
        <v>26809042</v>
      </c>
      <c r="F5" s="60">
        <v>26809042</v>
      </c>
      <c r="G5" s="60">
        <v>1164380</v>
      </c>
      <c r="H5" s="60">
        <v>36949148</v>
      </c>
      <c r="I5" s="60">
        <v>0</v>
      </c>
      <c r="J5" s="60">
        <v>38113528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38113528</v>
      </c>
      <c r="X5" s="60">
        <v>6702261</v>
      </c>
      <c r="Y5" s="60">
        <v>31411267</v>
      </c>
      <c r="Z5" s="140">
        <v>468.67</v>
      </c>
      <c r="AA5" s="155">
        <v>26809042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53417344</v>
      </c>
      <c r="D7" s="155">
        <v>0</v>
      </c>
      <c r="E7" s="156">
        <v>60322905</v>
      </c>
      <c r="F7" s="60">
        <v>60322905</v>
      </c>
      <c r="G7" s="60">
        <v>3632740</v>
      </c>
      <c r="H7" s="60">
        <v>7297319</v>
      </c>
      <c r="I7" s="60">
        <v>2190293</v>
      </c>
      <c r="J7" s="60">
        <v>13120352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13120352</v>
      </c>
      <c r="X7" s="60">
        <v>15080726</v>
      </c>
      <c r="Y7" s="60">
        <v>-1960374</v>
      </c>
      <c r="Z7" s="140">
        <v>-13</v>
      </c>
      <c r="AA7" s="155">
        <v>60322905</v>
      </c>
    </row>
    <row r="8" spans="1:27" ht="13.5">
      <c r="A8" s="183" t="s">
        <v>104</v>
      </c>
      <c r="B8" s="182"/>
      <c r="C8" s="155">
        <v>20536078</v>
      </c>
      <c r="D8" s="155">
        <v>0</v>
      </c>
      <c r="E8" s="156">
        <v>27428857</v>
      </c>
      <c r="F8" s="60">
        <v>27428857</v>
      </c>
      <c r="G8" s="60">
        <v>2785126</v>
      </c>
      <c r="H8" s="60">
        <v>2092236</v>
      </c>
      <c r="I8" s="60">
        <v>2694706</v>
      </c>
      <c r="J8" s="60">
        <v>7572068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7572068</v>
      </c>
      <c r="X8" s="60">
        <v>6857214</v>
      </c>
      <c r="Y8" s="60">
        <v>714854</v>
      </c>
      <c r="Z8" s="140">
        <v>10.42</v>
      </c>
      <c r="AA8" s="155">
        <v>27428857</v>
      </c>
    </row>
    <row r="9" spans="1:27" ht="13.5">
      <c r="A9" s="183" t="s">
        <v>105</v>
      </c>
      <c r="B9" s="182"/>
      <c r="C9" s="155">
        <v>12623030</v>
      </c>
      <c r="D9" s="155">
        <v>0</v>
      </c>
      <c r="E9" s="156">
        <v>15244594</v>
      </c>
      <c r="F9" s="60">
        <v>15244594</v>
      </c>
      <c r="G9" s="60">
        <v>1657630</v>
      </c>
      <c r="H9" s="60">
        <v>1360172</v>
      </c>
      <c r="I9" s="60">
        <v>1290186</v>
      </c>
      <c r="J9" s="60">
        <v>4307988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4307988</v>
      </c>
      <c r="X9" s="60">
        <v>3811149</v>
      </c>
      <c r="Y9" s="60">
        <v>496839</v>
      </c>
      <c r="Z9" s="140">
        <v>13.04</v>
      </c>
      <c r="AA9" s="155">
        <v>15244594</v>
      </c>
    </row>
    <row r="10" spans="1:27" ht="13.5">
      <c r="A10" s="183" t="s">
        <v>106</v>
      </c>
      <c r="B10" s="182"/>
      <c r="C10" s="155">
        <v>14921965</v>
      </c>
      <c r="D10" s="155">
        <v>0</v>
      </c>
      <c r="E10" s="156">
        <v>17955399</v>
      </c>
      <c r="F10" s="54">
        <v>17955399</v>
      </c>
      <c r="G10" s="54">
        <v>1965745</v>
      </c>
      <c r="H10" s="54">
        <v>1601016</v>
      </c>
      <c r="I10" s="54">
        <v>1521609</v>
      </c>
      <c r="J10" s="54">
        <v>5088370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5088370</v>
      </c>
      <c r="X10" s="54">
        <v>4488850</v>
      </c>
      <c r="Y10" s="54">
        <v>599520</v>
      </c>
      <c r="Z10" s="184">
        <v>13.36</v>
      </c>
      <c r="AA10" s="130">
        <v>17955399</v>
      </c>
    </row>
    <row r="11" spans="1:27" ht="13.5">
      <c r="A11" s="183" t="s">
        <v>107</v>
      </c>
      <c r="B11" s="185"/>
      <c r="C11" s="155">
        <v>191770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88315</v>
      </c>
      <c r="D12" s="155">
        <v>0</v>
      </c>
      <c r="E12" s="156">
        <v>752400</v>
      </c>
      <c r="F12" s="60">
        <v>752400</v>
      </c>
      <c r="G12" s="60">
        <v>0</v>
      </c>
      <c r="H12" s="60">
        <v>9267</v>
      </c>
      <c r="I12" s="60">
        <v>12314</v>
      </c>
      <c r="J12" s="60">
        <v>21581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21581</v>
      </c>
      <c r="X12" s="60">
        <v>188100</v>
      </c>
      <c r="Y12" s="60">
        <v>-166519</v>
      </c>
      <c r="Z12" s="140">
        <v>-88.53</v>
      </c>
      <c r="AA12" s="155">
        <v>752400</v>
      </c>
    </row>
    <row r="13" spans="1:27" ht="13.5">
      <c r="A13" s="181" t="s">
        <v>109</v>
      </c>
      <c r="B13" s="185"/>
      <c r="C13" s="155">
        <v>2311523</v>
      </c>
      <c r="D13" s="155">
        <v>0</v>
      </c>
      <c r="E13" s="156">
        <v>600000</v>
      </c>
      <c r="F13" s="60">
        <v>600000</v>
      </c>
      <c r="G13" s="60">
        <v>134699</v>
      </c>
      <c r="H13" s="60">
        <v>0</v>
      </c>
      <c r="I13" s="60">
        <v>25364</v>
      </c>
      <c r="J13" s="60">
        <v>160063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160063</v>
      </c>
      <c r="X13" s="60">
        <v>150000</v>
      </c>
      <c r="Y13" s="60">
        <v>10063</v>
      </c>
      <c r="Z13" s="140">
        <v>6.71</v>
      </c>
      <c r="AA13" s="155">
        <v>600000</v>
      </c>
    </row>
    <row r="14" spans="1:27" ht="13.5">
      <c r="A14" s="181" t="s">
        <v>110</v>
      </c>
      <c r="B14" s="185"/>
      <c r="C14" s="155">
        <v>28483501</v>
      </c>
      <c r="D14" s="155">
        <v>0</v>
      </c>
      <c r="E14" s="156">
        <v>30000000</v>
      </c>
      <c r="F14" s="60">
        <v>30000000</v>
      </c>
      <c r="G14" s="60">
        <v>0</v>
      </c>
      <c r="H14" s="60">
        <v>1449537</v>
      </c>
      <c r="I14" s="60">
        <v>1483525</v>
      </c>
      <c r="J14" s="60">
        <v>2933062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2933062</v>
      </c>
      <c r="X14" s="60">
        <v>7500000</v>
      </c>
      <c r="Y14" s="60">
        <v>-4566938</v>
      </c>
      <c r="Z14" s="140">
        <v>-60.89</v>
      </c>
      <c r="AA14" s="155">
        <v>30000000</v>
      </c>
    </row>
    <row r="15" spans="1:27" ht="13.5">
      <c r="A15" s="181" t="s">
        <v>111</v>
      </c>
      <c r="B15" s="185"/>
      <c r="C15" s="155">
        <v>28114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472698</v>
      </c>
      <c r="D16" s="155">
        <v>0</v>
      </c>
      <c r="E16" s="156">
        <v>270000</v>
      </c>
      <c r="F16" s="60">
        <v>270000</v>
      </c>
      <c r="G16" s="60">
        <v>38773</v>
      </c>
      <c r="H16" s="60">
        <v>54995</v>
      </c>
      <c r="I16" s="60">
        <v>28610</v>
      </c>
      <c r="J16" s="60">
        <v>122378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122378</v>
      </c>
      <c r="X16" s="60">
        <v>67500</v>
      </c>
      <c r="Y16" s="60">
        <v>54878</v>
      </c>
      <c r="Z16" s="140">
        <v>81.3</v>
      </c>
      <c r="AA16" s="155">
        <v>270000</v>
      </c>
    </row>
    <row r="17" spans="1:27" ht="13.5">
      <c r="A17" s="181" t="s">
        <v>113</v>
      </c>
      <c r="B17" s="185"/>
      <c r="C17" s="155">
        <v>7849</v>
      </c>
      <c r="D17" s="155">
        <v>0</v>
      </c>
      <c r="E17" s="156">
        <v>12000</v>
      </c>
      <c r="F17" s="60">
        <v>12000</v>
      </c>
      <c r="G17" s="60">
        <v>0</v>
      </c>
      <c r="H17" s="60">
        <v>2658</v>
      </c>
      <c r="I17" s="60">
        <v>0</v>
      </c>
      <c r="J17" s="60">
        <v>2658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2658</v>
      </c>
      <c r="X17" s="60">
        <v>3000</v>
      </c>
      <c r="Y17" s="60">
        <v>-342</v>
      </c>
      <c r="Z17" s="140">
        <v>-11.4</v>
      </c>
      <c r="AA17" s="155">
        <v>12000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97323</v>
      </c>
      <c r="H18" s="60">
        <v>0</v>
      </c>
      <c r="I18" s="60">
        <v>0</v>
      </c>
      <c r="J18" s="60">
        <v>97323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97323</v>
      </c>
      <c r="X18" s="60">
        <v>0</v>
      </c>
      <c r="Y18" s="60">
        <v>97323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168858000</v>
      </c>
      <c r="D19" s="155">
        <v>0</v>
      </c>
      <c r="E19" s="156">
        <v>172834650</v>
      </c>
      <c r="F19" s="60">
        <v>172834650</v>
      </c>
      <c r="G19" s="60">
        <v>59460515</v>
      </c>
      <c r="H19" s="60">
        <v>0</v>
      </c>
      <c r="I19" s="60">
        <v>490099</v>
      </c>
      <c r="J19" s="60">
        <v>59950614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59950614</v>
      </c>
      <c r="X19" s="60">
        <v>43208663</v>
      </c>
      <c r="Y19" s="60">
        <v>16741951</v>
      </c>
      <c r="Z19" s="140">
        <v>38.75</v>
      </c>
      <c r="AA19" s="155">
        <v>172834650</v>
      </c>
    </row>
    <row r="20" spans="1:27" ht="13.5">
      <c r="A20" s="181" t="s">
        <v>35</v>
      </c>
      <c r="B20" s="185"/>
      <c r="C20" s="155">
        <v>4832766</v>
      </c>
      <c r="D20" s="155">
        <v>0</v>
      </c>
      <c r="E20" s="156">
        <v>19711687</v>
      </c>
      <c r="F20" s="54">
        <v>19711687</v>
      </c>
      <c r="G20" s="54">
        <v>135061</v>
      </c>
      <c r="H20" s="54">
        <v>98746</v>
      </c>
      <c r="I20" s="54">
        <v>91540</v>
      </c>
      <c r="J20" s="54">
        <v>325347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325347</v>
      </c>
      <c r="X20" s="54">
        <v>4927922</v>
      </c>
      <c r="Y20" s="54">
        <v>-4602575</v>
      </c>
      <c r="Z20" s="184">
        <v>-93.4</v>
      </c>
      <c r="AA20" s="130">
        <v>19711687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339967467</v>
      </c>
      <c r="D22" s="188">
        <f>SUM(D5:D21)</f>
        <v>0</v>
      </c>
      <c r="E22" s="189">
        <f t="shared" si="0"/>
        <v>371941534</v>
      </c>
      <c r="F22" s="190">
        <f t="shared" si="0"/>
        <v>371941534</v>
      </c>
      <c r="G22" s="190">
        <f t="shared" si="0"/>
        <v>71071992</v>
      </c>
      <c r="H22" s="190">
        <f t="shared" si="0"/>
        <v>50915094</v>
      </c>
      <c r="I22" s="190">
        <f t="shared" si="0"/>
        <v>9828246</v>
      </c>
      <c r="J22" s="190">
        <f t="shared" si="0"/>
        <v>131815332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131815332</v>
      </c>
      <c r="X22" s="190">
        <f t="shared" si="0"/>
        <v>92985385</v>
      </c>
      <c r="Y22" s="190">
        <f t="shared" si="0"/>
        <v>38829947</v>
      </c>
      <c r="Z22" s="191">
        <f>+IF(X22&lt;&gt;0,+(Y22/X22)*100,0)</f>
        <v>41.75919366253095</v>
      </c>
      <c r="AA22" s="188">
        <f>SUM(AA5:AA21)</f>
        <v>371941534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128148255</v>
      </c>
      <c r="D25" s="155">
        <v>0</v>
      </c>
      <c r="E25" s="156">
        <v>123170428</v>
      </c>
      <c r="F25" s="60">
        <v>123170428</v>
      </c>
      <c r="G25" s="60">
        <v>10408814</v>
      </c>
      <c r="H25" s="60">
        <v>10722085</v>
      </c>
      <c r="I25" s="60">
        <v>10005602</v>
      </c>
      <c r="J25" s="60">
        <v>31136501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31136501</v>
      </c>
      <c r="X25" s="60">
        <v>30792607</v>
      </c>
      <c r="Y25" s="60">
        <v>343894</v>
      </c>
      <c r="Z25" s="140">
        <v>1.12</v>
      </c>
      <c r="AA25" s="155">
        <v>123170428</v>
      </c>
    </row>
    <row r="26" spans="1:27" ht="13.5">
      <c r="A26" s="183" t="s">
        <v>38</v>
      </c>
      <c r="B26" s="182"/>
      <c r="C26" s="155">
        <v>11081717</v>
      </c>
      <c r="D26" s="155">
        <v>0</v>
      </c>
      <c r="E26" s="156">
        <v>8943752</v>
      </c>
      <c r="F26" s="60">
        <v>8943752</v>
      </c>
      <c r="G26" s="60">
        <v>708658</v>
      </c>
      <c r="H26" s="60">
        <v>710872</v>
      </c>
      <c r="I26" s="60">
        <v>711521</v>
      </c>
      <c r="J26" s="60">
        <v>2131051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2131051</v>
      </c>
      <c r="X26" s="60">
        <v>2235938</v>
      </c>
      <c r="Y26" s="60">
        <v>-104887</v>
      </c>
      <c r="Z26" s="140">
        <v>-4.69</v>
      </c>
      <c r="AA26" s="155">
        <v>8943752</v>
      </c>
    </row>
    <row r="27" spans="1:27" ht="13.5">
      <c r="A27" s="183" t="s">
        <v>118</v>
      </c>
      <c r="B27" s="182"/>
      <c r="C27" s="155">
        <v>83687153</v>
      </c>
      <c r="D27" s="155">
        <v>0</v>
      </c>
      <c r="E27" s="156">
        <v>53328239</v>
      </c>
      <c r="F27" s="60">
        <v>53328239</v>
      </c>
      <c r="G27" s="60">
        <v>7482501</v>
      </c>
      <c r="H27" s="60">
        <v>0</v>
      </c>
      <c r="I27" s="60">
        <v>0</v>
      </c>
      <c r="J27" s="60">
        <v>7482501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7482501</v>
      </c>
      <c r="X27" s="60">
        <v>13332060</v>
      </c>
      <c r="Y27" s="60">
        <v>-5849559</v>
      </c>
      <c r="Z27" s="140">
        <v>-43.88</v>
      </c>
      <c r="AA27" s="155">
        <v>53328239</v>
      </c>
    </row>
    <row r="28" spans="1:27" ht="13.5">
      <c r="A28" s="183" t="s">
        <v>39</v>
      </c>
      <c r="B28" s="182"/>
      <c r="C28" s="155">
        <v>208622216</v>
      </c>
      <c r="D28" s="155">
        <v>0</v>
      </c>
      <c r="E28" s="156">
        <v>165501084</v>
      </c>
      <c r="F28" s="60">
        <v>165501084</v>
      </c>
      <c r="G28" s="60">
        <v>13742330</v>
      </c>
      <c r="H28" s="60">
        <v>0</v>
      </c>
      <c r="I28" s="60">
        <v>0</v>
      </c>
      <c r="J28" s="60">
        <v>13742330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13742330</v>
      </c>
      <c r="X28" s="60">
        <v>41375271</v>
      </c>
      <c r="Y28" s="60">
        <v>-27632941</v>
      </c>
      <c r="Z28" s="140">
        <v>-66.79</v>
      </c>
      <c r="AA28" s="155">
        <v>165501084</v>
      </c>
    </row>
    <row r="29" spans="1:27" ht="13.5">
      <c r="A29" s="183" t="s">
        <v>40</v>
      </c>
      <c r="B29" s="182"/>
      <c r="C29" s="155">
        <v>1265372</v>
      </c>
      <c r="D29" s="155">
        <v>0</v>
      </c>
      <c r="E29" s="156">
        <v>1880000</v>
      </c>
      <c r="F29" s="60">
        <v>1880000</v>
      </c>
      <c r="G29" s="60">
        <v>489</v>
      </c>
      <c r="H29" s="60">
        <v>2917</v>
      </c>
      <c r="I29" s="60">
        <v>4693</v>
      </c>
      <c r="J29" s="60">
        <v>8099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8099</v>
      </c>
      <c r="X29" s="60">
        <v>470000</v>
      </c>
      <c r="Y29" s="60">
        <v>-461901</v>
      </c>
      <c r="Z29" s="140">
        <v>-98.28</v>
      </c>
      <c r="AA29" s="155">
        <v>1880000</v>
      </c>
    </row>
    <row r="30" spans="1:27" ht="13.5">
      <c r="A30" s="183" t="s">
        <v>119</v>
      </c>
      <c r="B30" s="182"/>
      <c r="C30" s="155">
        <v>48436867</v>
      </c>
      <c r="D30" s="155">
        <v>0</v>
      </c>
      <c r="E30" s="156">
        <v>54000000</v>
      </c>
      <c r="F30" s="60">
        <v>54000000</v>
      </c>
      <c r="G30" s="60">
        <v>6954920</v>
      </c>
      <c r="H30" s="60">
        <v>7177176</v>
      </c>
      <c r="I30" s="60">
        <v>6135877</v>
      </c>
      <c r="J30" s="60">
        <v>20267973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20267973</v>
      </c>
      <c r="X30" s="60">
        <v>13500000</v>
      </c>
      <c r="Y30" s="60">
        <v>6767973</v>
      </c>
      <c r="Z30" s="140">
        <v>50.13</v>
      </c>
      <c r="AA30" s="155">
        <v>54000000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14705000</v>
      </c>
      <c r="F32" s="60">
        <v>14705000</v>
      </c>
      <c r="G32" s="60">
        <v>1426918</v>
      </c>
      <c r="H32" s="60">
        <v>862665</v>
      </c>
      <c r="I32" s="60">
        <v>2967898</v>
      </c>
      <c r="J32" s="60">
        <v>5257481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5257481</v>
      </c>
      <c r="X32" s="60">
        <v>3676250</v>
      </c>
      <c r="Y32" s="60">
        <v>1581231</v>
      </c>
      <c r="Z32" s="140">
        <v>43.01</v>
      </c>
      <c r="AA32" s="155">
        <v>14705000</v>
      </c>
    </row>
    <row r="33" spans="1:27" ht="13.5">
      <c r="A33" s="183" t="s">
        <v>42</v>
      </c>
      <c r="B33" s="182"/>
      <c r="C33" s="155">
        <v>8132606</v>
      </c>
      <c r="D33" s="155">
        <v>0</v>
      </c>
      <c r="E33" s="156">
        <v>15665000</v>
      </c>
      <c r="F33" s="60">
        <v>15665000</v>
      </c>
      <c r="G33" s="60">
        <v>4350</v>
      </c>
      <c r="H33" s="60">
        <v>22094</v>
      </c>
      <c r="I33" s="60">
        <v>409153</v>
      </c>
      <c r="J33" s="60">
        <v>435597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435597</v>
      </c>
      <c r="X33" s="60">
        <v>3916250</v>
      </c>
      <c r="Y33" s="60">
        <v>-3480653</v>
      </c>
      <c r="Z33" s="140">
        <v>-88.88</v>
      </c>
      <c r="AA33" s="155">
        <v>15665000</v>
      </c>
    </row>
    <row r="34" spans="1:27" ht="13.5">
      <c r="A34" s="183" t="s">
        <v>43</v>
      </c>
      <c r="B34" s="182"/>
      <c r="C34" s="155">
        <v>81399100</v>
      </c>
      <c r="D34" s="155">
        <v>0</v>
      </c>
      <c r="E34" s="156">
        <v>56572492</v>
      </c>
      <c r="F34" s="60">
        <v>56572492</v>
      </c>
      <c r="G34" s="60">
        <v>2332921</v>
      </c>
      <c r="H34" s="60">
        <v>2289702</v>
      </c>
      <c r="I34" s="60">
        <v>4009622</v>
      </c>
      <c r="J34" s="60">
        <v>8632245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8632245</v>
      </c>
      <c r="X34" s="60">
        <v>14143123</v>
      </c>
      <c r="Y34" s="60">
        <v>-5510878</v>
      </c>
      <c r="Z34" s="140">
        <v>-38.97</v>
      </c>
      <c r="AA34" s="155">
        <v>56572492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570773286</v>
      </c>
      <c r="D36" s="188">
        <f>SUM(D25:D35)</f>
        <v>0</v>
      </c>
      <c r="E36" s="189">
        <f t="shared" si="1"/>
        <v>493765995</v>
      </c>
      <c r="F36" s="190">
        <f t="shared" si="1"/>
        <v>493765995</v>
      </c>
      <c r="G36" s="190">
        <f t="shared" si="1"/>
        <v>43061901</v>
      </c>
      <c r="H36" s="190">
        <f t="shared" si="1"/>
        <v>21787511</v>
      </c>
      <c r="I36" s="190">
        <f t="shared" si="1"/>
        <v>24244366</v>
      </c>
      <c r="J36" s="190">
        <f t="shared" si="1"/>
        <v>89093778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89093778</v>
      </c>
      <c r="X36" s="190">
        <f t="shared" si="1"/>
        <v>123441499</v>
      </c>
      <c r="Y36" s="190">
        <f t="shared" si="1"/>
        <v>-34347721</v>
      </c>
      <c r="Z36" s="191">
        <f>+IF(X36&lt;&gt;0,+(Y36/X36)*100,0)</f>
        <v>-27.825100374064643</v>
      </c>
      <c r="AA36" s="188">
        <f>SUM(AA25:AA35)</f>
        <v>493765995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-230805819</v>
      </c>
      <c r="D38" s="199">
        <f>+D22-D36</f>
        <v>0</v>
      </c>
      <c r="E38" s="200">
        <f t="shared" si="2"/>
        <v>-121824461</v>
      </c>
      <c r="F38" s="106">
        <f t="shared" si="2"/>
        <v>-121824461</v>
      </c>
      <c r="G38" s="106">
        <f t="shared" si="2"/>
        <v>28010091</v>
      </c>
      <c r="H38" s="106">
        <f t="shared" si="2"/>
        <v>29127583</v>
      </c>
      <c r="I38" s="106">
        <f t="shared" si="2"/>
        <v>-14416120</v>
      </c>
      <c r="J38" s="106">
        <f t="shared" si="2"/>
        <v>42721554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42721554</v>
      </c>
      <c r="X38" s="106">
        <f>IF(F22=F36,0,X22-X36)</f>
        <v>-30456114</v>
      </c>
      <c r="Y38" s="106">
        <f t="shared" si="2"/>
        <v>73177668</v>
      </c>
      <c r="Z38" s="201">
        <f>+IF(X38&lt;&gt;0,+(Y38/X38)*100,0)</f>
        <v>-240.2725048901511</v>
      </c>
      <c r="AA38" s="199">
        <f>+AA22-AA36</f>
        <v>-121824461</v>
      </c>
    </row>
    <row r="39" spans="1:27" ht="13.5">
      <c r="A39" s="181" t="s">
        <v>46</v>
      </c>
      <c r="B39" s="185"/>
      <c r="C39" s="155">
        <v>104815394</v>
      </c>
      <c r="D39" s="155">
        <v>0</v>
      </c>
      <c r="E39" s="156">
        <v>68887248</v>
      </c>
      <c r="F39" s="60">
        <v>68887248</v>
      </c>
      <c r="G39" s="60">
        <v>26323000</v>
      </c>
      <c r="H39" s="60">
        <v>0</v>
      </c>
      <c r="I39" s="60">
        <v>3357410</v>
      </c>
      <c r="J39" s="60">
        <v>29680410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29680410</v>
      </c>
      <c r="X39" s="60">
        <v>17221812</v>
      </c>
      <c r="Y39" s="60">
        <v>12458598</v>
      </c>
      <c r="Z39" s="140">
        <v>72.34</v>
      </c>
      <c r="AA39" s="155">
        <v>68887248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-125990425</v>
      </c>
      <c r="D42" s="206">
        <f>SUM(D38:D41)</f>
        <v>0</v>
      </c>
      <c r="E42" s="207">
        <f t="shared" si="3"/>
        <v>-52937213</v>
      </c>
      <c r="F42" s="88">
        <f t="shared" si="3"/>
        <v>-52937213</v>
      </c>
      <c r="G42" s="88">
        <f t="shared" si="3"/>
        <v>54333091</v>
      </c>
      <c r="H42" s="88">
        <f t="shared" si="3"/>
        <v>29127583</v>
      </c>
      <c r="I42" s="88">
        <f t="shared" si="3"/>
        <v>-11058710</v>
      </c>
      <c r="J42" s="88">
        <f t="shared" si="3"/>
        <v>72401964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72401964</v>
      </c>
      <c r="X42" s="88">
        <f t="shared" si="3"/>
        <v>-13234302</v>
      </c>
      <c r="Y42" s="88">
        <f t="shared" si="3"/>
        <v>85636266</v>
      </c>
      <c r="Z42" s="208">
        <f>+IF(X42&lt;&gt;0,+(Y42/X42)*100,0)</f>
        <v>-647.0780703054834</v>
      </c>
      <c r="AA42" s="206">
        <f>SUM(AA38:AA41)</f>
        <v>-52937213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-125990425</v>
      </c>
      <c r="D44" s="210">
        <f>+D42-D43</f>
        <v>0</v>
      </c>
      <c r="E44" s="211">
        <f t="shared" si="4"/>
        <v>-52937213</v>
      </c>
      <c r="F44" s="77">
        <f t="shared" si="4"/>
        <v>-52937213</v>
      </c>
      <c r="G44" s="77">
        <f t="shared" si="4"/>
        <v>54333091</v>
      </c>
      <c r="H44" s="77">
        <f t="shared" si="4"/>
        <v>29127583</v>
      </c>
      <c r="I44" s="77">
        <f t="shared" si="4"/>
        <v>-11058710</v>
      </c>
      <c r="J44" s="77">
        <f t="shared" si="4"/>
        <v>72401964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72401964</v>
      </c>
      <c r="X44" s="77">
        <f t="shared" si="4"/>
        <v>-13234302</v>
      </c>
      <c r="Y44" s="77">
        <f t="shared" si="4"/>
        <v>85636266</v>
      </c>
      <c r="Z44" s="212">
        <f>+IF(X44&lt;&gt;0,+(Y44/X44)*100,0)</f>
        <v>-647.0780703054834</v>
      </c>
      <c r="AA44" s="210">
        <f>+AA42-AA43</f>
        <v>-52937213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-125990425</v>
      </c>
      <c r="D46" s="206">
        <f>SUM(D44:D45)</f>
        <v>0</v>
      </c>
      <c r="E46" s="207">
        <f t="shared" si="5"/>
        <v>-52937213</v>
      </c>
      <c r="F46" s="88">
        <f t="shared" si="5"/>
        <v>-52937213</v>
      </c>
      <c r="G46" s="88">
        <f t="shared" si="5"/>
        <v>54333091</v>
      </c>
      <c r="H46" s="88">
        <f t="shared" si="5"/>
        <v>29127583</v>
      </c>
      <c r="I46" s="88">
        <f t="shared" si="5"/>
        <v>-11058710</v>
      </c>
      <c r="J46" s="88">
        <f t="shared" si="5"/>
        <v>72401964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72401964</v>
      </c>
      <c r="X46" s="88">
        <f t="shared" si="5"/>
        <v>-13234302</v>
      </c>
      <c r="Y46" s="88">
        <f t="shared" si="5"/>
        <v>85636266</v>
      </c>
      <c r="Z46" s="208">
        <f>+IF(X46&lt;&gt;0,+(Y46/X46)*100,0)</f>
        <v>-647.0780703054834</v>
      </c>
      <c r="AA46" s="206">
        <f>SUM(AA44:AA45)</f>
        <v>-52937213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-125990425</v>
      </c>
      <c r="D48" s="217">
        <f>SUM(D46:D47)</f>
        <v>0</v>
      </c>
      <c r="E48" s="218">
        <f t="shared" si="6"/>
        <v>-52937213</v>
      </c>
      <c r="F48" s="219">
        <f t="shared" si="6"/>
        <v>-52937213</v>
      </c>
      <c r="G48" s="219">
        <f t="shared" si="6"/>
        <v>54333091</v>
      </c>
      <c r="H48" s="220">
        <f t="shared" si="6"/>
        <v>29127583</v>
      </c>
      <c r="I48" s="220">
        <f t="shared" si="6"/>
        <v>-11058710</v>
      </c>
      <c r="J48" s="220">
        <f t="shared" si="6"/>
        <v>72401964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72401964</v>
      </c>
      <c r="X48" s="220">
        <f t="shared" si="6"/>
        <v>-13234302</v>
      </c>
      <c r="Y48" s="220">
        <f t="shared" si="6"/>
        <v>85636266</v>
      </c>
      <c r="Z48" s="221">
        <f>+IF(X48&lt;&gt;0,+(Y48/X48)*100,0)</f>
        <v>-647.0780703054834</v>
      </c>
      <c r="AA48" s="222">
        <f>SUM(AA46:AA47)</f>
        <v>-52937213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4750000</v>
      </c>
      <c r="F5" s="100">
        <f t="shared" si="0"/>
        <v>4750000</v>
      </c>
      <c r="G5" s="100">
        <f t="shared" si="0"/>
        <v>0</v>
      </c>
      <c r="H5" s="100">
        <f t="shared" si="0"/>
        <v>776892</v>
      </c>
      <c r="I5" s="100">
        <f t="shared" si="0"/>
        <v>1378056</v>
      </c>
      <c r="J5" s="100">
        <f t="shared" si="0"/>
        <v>2154948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2154948</v>
      </c>
      <c r="X5" s="100">
        <f t="shared" si="0"/>
        <v>1187500</v>
      </c>
      <c r="Y5" s="100">
        <f t="shared" si="0"/>
        <v>967448</v>
      </c>
      <c r="Z5" s="137">
        <f>+IF(X5&lt;&gt;0,+(Y5/X5)*100,0)</f>
        <v>81.46930526315789</v>
      </c>
      <c r="AA5" s="153">
        <f>SUM(AA6:AA8)</f>
        <v>4750000</v>
      </c>
    </row>
    <row r="6" spans="1:27" ht="13.5">
      <c r="A6" s="138" t="s">
        <v>75</v>
      </c>
      <c r="B6" s="136"/>
      <c r="C6" s="155"/>
      <c r="D6" s="155"/>
      <c r="E6" s="156">
        <v>530000</v>
      </c>
      <c r="F6" s="60">
        <v>530000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132500</v>
      </c>
      <c r="Y6" s="60">
        <v>-132500</v>
      </c>
      <c r="Z6" s="140">
        <v>-100</v>
      </c>
      <c r="AA6" s="62">
        <v>530000</v>
      </c>
    </row>
    <row r="7" spans="1:27" ht="13.5">
      <c r="A7" s="138" t="s">
        <v>76</v>
      </c>
      <c r="B7" s="136"/>
      <c r="C7" s="157"/>
      <c r="D7" s="157"/>
      <c r="E7" s="158">
        <v>3220000</v>
      </c>
      <c r="F7" s="159">
        <v>3220000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805000</v>
      </c>
      <c r="Y7" s="159">
        <v>-805000</v>
      </c>
      <c r="Z7" s="141">
        <v>-100</v>
      </c>
      <c r="AA7" s="225">
        <v>3220000</v>
      </c>
    </row>
    <row r="8" spans="1:27" ht="13.5">
      <c r="A8" s="138" t="s">
        <v>77</v>
      </c>
      <c r="B8" s="136"/>
      <c r="C8" s="155"/>
      <c r="D8" s="155"/>
      <c r="E8" s="156">
        <v>1000000</v>
      </c>
      <c r="F8" s="60">
        <v>1000000</v>
      </c>
      <c r="G8" s="60"/>
      <c r="H8" s="60">
        <v>776892</v>
      </c>
      <c r="I8" s="60">
        <v>1378056</v>
      </c>
      <c r="J8" s="60">
        <v>2154948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2154948</v>
      </c>
      <c r="X8" s="60">
        <v>250000</v>
      </c>
      <c r="Y8" s="60">
        <v>1904948</v>
      </c>
      <c r="Z8" s="140">
        <v>761.98</v>
      </c>
      <c r="AA8" s="62">
        <v>1000000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10495000</v>
      </c>
      <c r="F9" s="100">
        <f t="shared" si="1"/>
        <v>10495000</v>
      </c>
      <c r="G9" s="100">
        <f t="shared" si="1"/>
        <v>0</v>
      </c>
      <c r="H9" s="100">
        <f t="shared" si="1"/>
        <v>1820118</v>
      </c>
      <c r="I9" s="100">
        <f t="shared" si="1"/>
        <v>1369864</v>
      </c>
      <c r="J9" s="100">
        <f t="shared" si="1"/>
        <v>3189982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3189982</v>
      </c>
      <c r="X9" s="100">
        <f t="shared" si="1"/>
        <v>2623750</v>
      </c>
      <c r="Y9" s="100">
        <f t="shared" si="1"/>
        <v>566232</v>
      </c>
      <c r="Z9" s="137">
        <f>+IF(X9&lt;&gt;0,+(Y9/X9)*100,0)</f>
        <v>21.581019533111007</v>
      </c>
      <c r="AA9" s="102">
        <f>SUM(AA10:AA14)</f>
        <v>10495000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10495000</v>
      </c>
      <c r="F11" s="60">
        <v>10495000</v>
      </c>
      <c r="G11" s="60"/>
      <c r="H11" s="60">
        <v>1820118</v>
      </c>
      <c r="I11" s="60">
        <v>1369864</v>
      </c>
      <c r="J11" s="60">
        <v>3189982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3189982</v>
      </c>
      <c r="X11" s="60">
        <v>2623750</v>
      </c>
      <c r="Y11" s="60">
        <v>566232</v>
      </c>
      <c r="Z11" s="140">
        <v>21.58</v>
      </c>
      <c r="AA11" s="62">
        <v>10495000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1888290</v>
      </c>
      <c r="F15" s="100">
        <f t="shared" si="2"/>
        <v>1888290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472073</v>
      </c>
      <c r="Y15" s="100">
        <f t="shared" si="2"/>
        <v>-472073</v>
      </c>
      <c r="Z15" s="137">
        <f>+IF(X15&lt;&gt;0,+(Y15/X15)*100,0)</f>
        <v>-100</v>
      </c>
      <c r="AA15" s="102">
        <f>SUM(AA16:AA18)</f>
        <v>1888290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1888290</v>
      </c>
      <c r="F17" s="60">
        <v>1888290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472073</v>
      </c>
      <c r="Y17" s="60">
        <v>-472073</v>
      </c>
      <c r="Z17" s="140">
        <v>-100</v>
      </c>
      <c r="AA17" s="62">
        <v>1888290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62975506</v>
      </c>
      <c r="F19" s="100">
        <f t="shared" si="3"/>
        <v>62975506</v>
      </c>
      <c r="G19" s="100">
        <f t="shared" si="3"/>
        <v>114152</v>
      </c>
      <c r="H19" s="100">
        <f t="shared" si="3"/>
        <v>4379208</v>
      </c>
      <c r="I19" s="100">
        <f t="shared" si="3"/>
        <v>4507835</v>
      </c>
      <c r="J19" s="100">
        <f t="shared" si="3"/>
        <v>9001195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9001195</v>
      </c>
      <c r="X19" s="100">
        <f t="shared" si="3"/>
        <v>15743876</v>
      </c>
      <c r="Y19" s="100">
        <f t="shared" si="3"/>
        <v>-6742681</v>
      </c>
      <c r="Z19" s="137">
        <f>+IF(X19&lt;&gt;0,+(Y19/X19)*100,0)</f>
        <v>-42.82732536765406</v>
      </c>
      <c r="AA19" s="102">
        <f>SUM(AA20:AA23)</f>
        <v>62975506</v>
      </c>
    </row>
    <row r="20" spans="1:27" ht="13.5">
      <c r="A20" s="138" t="s">
        <v>89</v>
      </c>
      <c r="B20" s="136"/>
      <c r="C20" s="155"/>
      <c r="D20" s="155"/>
      <c r="E20" s="156">
        <v>260576</v>
      </c>
      <c r="F20" s="60">
        <v>260576</v>
      </c>
      <c r="G20" s="60"/>
      <c r="H20" s="60">
        <v>808735</v>
      </c>
      <c r="I20" s="60"/>
      <c r="J20" s="60">
        <v>808735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808735</v>
      </c>
      <c r="X20" s="60">
        <v>65144</v>
      </c>
      <c r="Y20" s="60">
        <v>743591</v>
      </c>
      <c r="Z20" s="140">
        <v>1141.46</v>
      </c>
      <c r="AA20" s="62">
        <v>260576</v>
      </c>
    </row>
    <row r="21" spans="1:27" ht="13.5">
      <c r="A21" s="138" t="s">
        <v>90</v>
      </c>
      <c r="B21" s="136"/>
      <c r="C21" s="155"/>
      <c r="D21" s="155"/>
      <c r="E21" s="156">
        <v>18849017</v>
      </c>
      <c r="F21" s="60">
        <v>18849017</v>
      </c>
      <c r="G21" s="60">
        <v>114152</v>
      </c>
      <c r="H21" s="60">
        <v>380659</v>
      </c>
      <c r="I21" s="60">
        <v>873663</v>
      </c>
      <c r="J21" s="60">
        <v>1368474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1368474</v>
      </c>
      <c r="X21" s="60">
        <v>4712254</v>
      </c>
      <c r="Y21" s="60">
        <v>-3343780</v>
      </c>
      <c r="Z21" s="140">
        <v>-70.96</v>
      </c>
      <c r="AA21" s="62">
        <v>18849017</v>
      </c>
    </row>
    <row r="22" spans="1:27" ht="13.5">
      <c r="A22" s="138" t="s">
        <v>91</v>
      </c>
      <c r="B22" s="136"/>
      <c r="C22" s="157"/>
      <c r="D22" s="157"/>
      <c r="E22" s="158">
        <v>31035913</v>
      </c>
      <c r="F22" s="159">
        <v>31035913</v>
      </c>
      <c r="G22" s="159"/>
      <c r="H22" s="159">
        <v>1056517</v>
      </c>
      <c r="I22" s="159">
        <v>1231675</v>
      </c>
      <c r="J22" s="159">
        <v>2288192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2288192</v>
      </c>
      <c r="X22" s="159">
        <v>7758978</v>
      </c>
      <c r="Y22" s="159">
        <v>-5470786</v>
      </c>
      <c r="Z22" s="141">
        <v>-70.51</v>
      </c>
      <c r="AA22" s="225">
        <v>31035913</v>
      </c>
    </row>
    <row r="23" spans="1:27" ht="13.5">
      <c r="A23" s="138" t="s">
        <v>92</v>
      </c>
      <c r="B23" s="136"/>
      <c r="C23" s="155"/>
      <c r="D23" s="155"/>
      <c r="E23" s="156">
        <v>12830000</v>
      </c>
      <c r="F23" s="60">
        <v>12830000</v>
      </c>
      <c r="G23" s="60"/>
      <c r="H23" s="60">
        <v>2133297</v>
      </c>
      <c r="I23" s="60">
        <v>2402497</v>
      </c>
      <c r="J23" s="60">
        <v>4535794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4535794</v>
      </c>
      <c r="X23" s="60">
        <v>3207500</v>
      </c>
      <c r="Y23" s="60">
        <v>1328294</v>
      </c>
      <c r="Z23" s="140">
        <v>41.41</v>
      </c>
      <c r="AA23" s="62">
        <v>12830000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80108796</v>
      </c>
      <c r="F25" s="219">
        <f t="shared" si="4"/>
        <v>80108796</v>
      </c>
      <c r="G25" s="219">
        <f t="shared" si="4"/>
        <v>114152</v>
      </c>
      <c r="H25" s="219">
        <f t="shared" si="4"/>
        <v>6976218</v>
      </c>
      <c r="I25" s="219">
        <f t="shared" si="4"/>
        <v>7255755</v>
      </c>
      <c r="J25" s="219">
        <f t="shared" si="4"/>
        <v>14346125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14346125</v>
      </c>
      <c r="X25" s="219">
        <f t="shared" si="4"/>
        <v>20027199</v>
      </c>
      <c r="Y25" s="219">
        <f t="shared" si="4"/>
        <v>-5681074</v>
      </c>
      <c r="Z25" s="231">
        <f>+IF(X25&lt;&gt;0,+(Y25/X25)*100,0)</f>
        <v>-28.366792580430243</v>
      </c>
      <c r="AA25" s="232">
        <f>+AA5+AA9+AA15+AA19+AA24</f>
        <v>80108796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68887248</v>
      </c>
      <c r="F28" s="60">
        <v>68887248</v>
      </c>
      <c r="G28" s="60">
        <v>114152</v>
      </c>
      <c r="H28" s="60">
        <v>6976218</v>
      </c>
      <c r="I28" s="60">
        <v>7255755</v>
      </c>
      <c r="J28" s="60">
        <v>14346125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14346125</v>
      </c>
      <c r="X28" s="60">
        <v>17221812</v>
      </c>
      <c r="Y28" s="60">
        <v>-2875687</v>
      </c>
      <c r="Z28" s="140">
        <v>-16.7</v>
      </c>
      <c r="AA28" s="155">
        <v>68887248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>
        <v>1621548</v>
      </c>
      <c r="F30" s="159">
        <v>1621548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405387</v>
      </c>
      <c r="Y30" s="159">
        <v>-405387</v>
      </c>
      <c r="Z30" s="141">
        <v>-100</v>
      </c>
      <c r="AA30" s="225">
        <v>1621548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70508796</v>
      </c>
      <c r="F32" s="77">
        <f t="shared" si="5"/>
        <v>70508796</v>
      </c>
      <c r="G32" s="77">
        <f t="shared" si="5"/>
        <v>114152</v>
      </c>
      <c r="H32" s="77">
        <f t="shared" si="5"/>
        <v>6976218</v>
      </c>
      <c r="I32" s="77">
        <f t="shared" si="5"/>
        <v>7255755</v>
      </c>
      <c r="J32" s="77">
        <f t="shared" si="5"/>
        <v>14346125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14346125</v>
      </c>
      <c r="X32" s="77">
        <f t="shared" si="5"/>
        <v>17627199</v>
      </c>
      <c r="Y32" s="77">
        <f t="shared" si="5"/>
        <v>-3281074</v>
      </c>
      <c r="Z32" s="212">
        <f>+IF(X32&lt;&gt;0,+(Y32/X32)*100,0)</f>
        <v>-18.61370033889105</v>
      </c>
      <c r="AA32" s="79">
        <f>SUM(AA28:AA31)</f>
        <v>70508796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9600000</v>
      </c>
      <c r="F35" s="60">
        <v>9600000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2400000</v>
      </c>
      <c r="Y35" s="60">
        <v>-2400000</v>
      </c>
      <c r="Z35" s="140">
        <v>-100</v>
      </c>
      <c r="AA35" s="62">
        <v>9600000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80108796</v>
      </c>
      <c r="F36" s="220">
        <f t="shared" si="6"/>
        <v>80108796</v>
      </c>
      <c r="G36" s="220">
        <f t="shared" si="6"/>
        <v>114152</v>
      </c>
      <c r="H36" s="220">
        <f t="shared" si="6"/>
        <v>6976218</v>
      </c>
      <c r="I36" s="220">
        <f t="shared" si="6"/>
        <v>7255755</v>
      </c>
      <c r="J36" s="220">
        <f t="shared" si="6"/>
        <v>14346125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14346125</v>
      </c>
      <c r="X36" s="220">
        <f t="shared" si="6"/>
        <v>20027199</v>
      </c>
      <c r="Y36" s="220">
        <f t="shared" si="6"/>
        <v>-5681074</v>
      </c>
      <c r="Z36" s="221">
        <f>+IF(X36&lt;&gt;0,+(Y36/X36)*100,0)</f>
        <v>-28.366792580430243</v>
      </c>
      <c r="AA36" s="239">
        <f>SUM(AA32:AA35)</f>
        <v>80108796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22491491</v>
      </c>
      <c r="D6" s="155"/>
      <c r="E6" s="59">
        <v>20174000</v>
      </c>
      <c r="F6" s="60">
        <v>20174000</v>
      </c>
      <c r="G6" s="60">
        <v>97486914</v>
      </c>
      <c r="H6" s="60">
        <v>71164462</v>
      </c>
      <c r="I6" s="60">
        <v>63468402</v>
      </c>
      <c r="J6" s="60">
        <v>63468402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63468402</v>
      </c>
      <c r="X6" s="60">
        <v>5043500</v>
      </c>
      <c r="Y6" s="60">
        <v>58424902</v>
      </c>
      <c r="Z6" s="140">
        <v>1158.42</v>
      </c>
      <c r="AA6" s="62">
        <v>20174000</v>
      </c>
    </row>
    <row r="7" spans="1:27" ht="13.5">
      <c r="A7" s="249" t="s">
        <v>144</v>
      </c>
      <c r="B7" s="182"/>
      <c r="C7" s="155"/>
      <c r="D7" s="155"/>
      <c r="E7" s="59">
        <v>20000000</v>
      </c>
      <c r="F7" s="60">
        <v>20000000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5000000</v>
      </c>
      <c r="Y7" s="60">
        <v>-5000000</v>
      </c>
      <c r="Z7" s="140">
        <v>-100</v>
      </c>
      <c r="AA7" s="62">
        <v>20000000</v>
      </c>
    </row>
    <row r="8" spans="1:27" ht="13.5">
      <c r="A8" s="249" t="s">
        <v>145</v>
      </c>
      <c r="B8" s="182"/>
      <c r="C8" s="155">
        <v>24750965</v>
      </c>
      <c r="D8" s="155"/>
      <c r="E8" s="59">
        <v>29594000</v>
      </c>
      <c r="F8" s="60">
        <v>29594000</v>
      </c>
      <c r="G8" s="60">
        <v>49200248</v>
      </c>
      <c r="H8" s="60">
        <v>60234000</v>
      </c>
      <c r="I8" s="60">
        <v>33501991</v>
      </c>
      <c r="J8" s="60">
        <v>33501991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33501991</v>
      </c>
      <c r="X8" s="60">
        <v>7398500</v>
      </c>
      <c r="Y8" s="60">
        <v>26103491</v>
      </c>
      <c r="Z8" s="140">
        <v>352.82</v>
      </c>
      <c r="AA8" s="62">
        <v>29594000</v>
      </c>
    </row>
    <row r="9" spans="1:27" ht="13.5">
      <c r="A9" s="249" t="s">
        <v>146</v>
      </c>
      <c r="B9" s="182"/>
      <c r="C9" s="155">
        <v>42657410</v>
      </c>
      <c r="D9" s="155"/>
      <c r="E9" s="59"/>
      <c r="F9" s="60"/>
      <c r="G9" s="60">
        <v>1405667</v>
      </c>
      <c r="H9" s="60">
        <v>4927113</v>
      </c>
      <c r="I9" s="60">
        <v>4927113</v>
      </c>
      <c r="J9" s="60">
        <v>4927113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4927113</v>
      </c>
      <c r="X9" s="60"/>
      <c r="Y9" s="60">
        <v>4927113</v>
      </c>
      <c r="Z9" s="140"/>
      <c r="AA9" s="62"/>
    </row>
    <row r="10" spans="1:27" ht="13.5">
      <c r="A10" s="249" t="s">
        <v>147</v>
      </c>
      <c r="B10" s="182"/>
      <c r="C10" s="155">
        <v>3573</v>
      </c>
      <c r="D10" s="155"/>
      <c r="E10" s="59">
        <v>5000</v>
      </c>
      <c r="F10" s="60">
        <v>5000</v>
      </c>
      <c r="G10" s="159">
        <v>3573</v>
      </c>
      <c r="H10" s="159">
        <v>3573</v>
      </c>
      <c r="I10" s="159">
        <v>3573</v>
      </c>
      <c r="J10" s="60">
        <v>3573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3573</v>
      </c>
      <c r="X10" s="60">
        <v>1250</v>
      </c>
      <c r="Y10" s="159">
        <v>2323</v>
      </c>
      <c r="Z10" s="141">
        <v>185.84</v>
      </c>
      <c r="AA10" s="225">
        <v>5000</v>
      </c>
    </row>
    <row r="11" spans="1:27" ht="13.5">
      <c r="A11" s="249" t="s">
        <v>148</v>
      </c>
      <c r="B11" s="182"/>
      <c r="C11" s="155">
        <v>1656884</v>
      </c>
      <c r="D11" s="155"/>
      <c r="E11" s="59">
        <v>1616000</v>
      </c>
      <c r="F11" s="60">
        <v>1616000</v>
      </c>
      <c r="G11" s="60">
        <v>1620558</v>
      </c>
      <c r="H11" s="60">
        <v>1656884</v>
      </c>
      <c r="I11" s="60">
        <v>1656884</v>
      </c>
      <c r="J11" s="60">
        <v>1656884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1656884</v>
      </c>
      <c r="X11" s="60">
        <v>404000</v>
      </c>
      <c r="Y11" s="60">
        <v>1252884</v>
      </c>
      <c r="Z11" s="140">
        <v>310.12</v>
      </c>
      <c r="AA11" s="62">
        <v>1616000</v>
      </c>
    </row>
    <row r="12" spans="1:27" ht="13.5">
      <c r="A12" s="250" t="s">
        <v>56</v>
      </c>
      <c r="B12" s="251"/>
      <c r="C12" s="168">
        <f aca="true" t="shared" si="0" ref="C12:Y12">SUM(C6:C11)</f>
        <v>91560323</v>
      </c>
      <c r="D12" s="168">
        <f>SUM(D6:D11)</f>
        <v>0</v>
      </c>
      <c r="E12" s="72">
        <f t="shared" si="0"/>
        <v>71389000</v>
      </c>
      <c r="F12" s="73">
        <f t="shared" si="0"/>
        <v>71389000</v>
      </c>
      <c r="G12" s="73">
        <f t="shared" si="0"/>
        <v>149716960</v>
      </c>
      <c r="H12" s="73">
        <f t="shared" si="0"/>
        <v>137986032</v>
      </c>
      <c r="I12" s="73">
        <f t="shared" si="0"/>
        <v>103557963</v>
      </c>
      <c r="J12" s="73">
        <f t="shared" si="0"/>
        <v>103557963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103557963</v>
      </c>
      <c r="X12" s="73">
        <f t="shared" si="0"/>
        <v>17847250</v>
      </c>
      <c r="Y12" s="73">
        <f t="shared" si="0"/>
        <v>85710713</v>
      </c>
      <c r="Z12" s="170">
        <f>+IF(X12&lt;&gt;0,+(Y12/X12)*100,0)</f>
        <v>480.24604911120764</v>
      </c>
      <c r="AA12" s="74">
        <f>SUM(AA6:AA11)</f>
        <v>71389000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1294</v>
      </c>
      <c r="D15" s="155"/>
      <c r="E15" s="59">
        <v>6000</v>
      </c>
      <c r="F15" s="60">
        <v>6000</v>
      </c>
      <c r="G15" s="60">
        <v>4866</v>
      </c>
      <c r="H15" s="60">
        <v>1294</v>
      </c>
      <c r="I15" s="60">
        <v>1294</v>
      </c>
      <c r="J15" s="60">
        <v>1294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1294</v>
      </c>
      <c r="X15" s="60">
        <v>1500</v>
      </c>
      <c r="Y15" s="60">
        <v>-206</v>
      </c>
      <c r="Z15" s="140">
        <v>-13.73</v>
      </c>
      <c r="AA15" s="62">
        <v>6000</v>
      </c>
    </row>
    <row r="16" spans="1:27" ht="13.5">
      <c r="A16" s="249" t="s">
        <v>151</v>
      </c>
      <c r="B16" s="182"/>
      <c r="C16" s="155">
        <v>2206611</v>
      </c>
      <c r="D16" s="155"/>
      <c r="E16" s="59"/>
      <c r="F16" s="60"/>
      <c r="G16" s="159">
        <v>2126798</v>
      </c>
      <c r="H16" s="159">
        <v>2206611</v>
      </c>
      <c r="I16" s="159">
        <v>2206611</v>
      </c>
      <c r="J16" s="60">
        <v>2206611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2206611</v>
      </c>
      <c r="X16" s="60"/>
      <c r="Y16" s="159">
        <v>2206611</v>
      </c>
      <c r="Z16" s="141"/>
      <c r="AA16" s="225"/>
    </row>
    <row r="17" spans="1:27" ht="13.5">
      <c r="A17" s="249" t="s">
        <v>152</v>
      </c>
      <c r="B17" s="182"/>
      <c r="C17" s="155">
        <v>61022978</v>
      </c>
      <c r="D17" s="155"/>
      <c r="E17" s="59">
        <v>14342000</v>
      </c>
      <c r="F17" s="60">
        <v>14342000</v>
      </c>
      <c r="G17" s="60">
        <v>14635448</v>
      </c>
      <c r="H17" s="60">
        <v>61022978</v>
      </c>
      <c r="I17" s="60">
        <v>61022978</v>
      </c>
      <c r="J17" s="60">
        <v>61022978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61022978</v>
      </c>
      <c r="X17" s="60">
        <v>3585500</v>
      </c>
      <c r="Y17" s="60">
        <v>57437478</v>
      </c>
      <c r="Z17" s="140">
        <v>1601.94</v>
      </c>
      <c r="AA17" s="62">
        <v>14342000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3590757618</v>
      </c>
      <c r="D19" s="155"/>
      <c r="E19" s="59">
        <v>2047487000</v>
      </c>
      <c r="F19" s="60">
        <v>2047487000</v>
      </c>
      <c r="G19" s="60">
        <v>2184514077</v>
      </c>
      <c r="H19" s="60">
        <v>3524965997</v>
      </c>
      <c r="I19" s="60">
        <v>3532312492</v>
      </c>
      <c r="J19" s="60">
        <v>3532312492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3532312492</v>
      </c>
      <c r="X19" s="60">
        <v>511871750</v>
      </c>
      <c r="Y19" s="60">
        <v>3020440742</v>
      </c>
      <c r="Z19" s="140">
        <v>590.08</v>
      </c>
      <c r="AA19" s="62">
        <v>2047487000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935393</v>
      </c>
      <c r="D22" s="155"/>
      <c r="E22" s="59">
        <v>641000</v>
      </c>
      <c r="F22" s="60">
        <v>641000</v>
      </c>
      <c r="G22" s="60">
        <v>638948</v>
      </c>
      <c r="H22" s="60">
        <v>935393</v>
      </c>
      <c r="I22" s="60">
        <v>935393</v>
      </c>
      <c r="J22" s="60">
        <v>935393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935393</v>
      </c>
      <c r="X22" s="60">
        <v>160250</v>
      </c>
      <c r="Y22" s="60">
        <v>775143</v>
      </c>
      <c r="Z22" s="140">
        <v>483.71</v>
      </c>
      <c r="AA22" s="62">
        <v>641000</v>
      </c>
    </row>
    <row r="23" spans="1:27" ht="13.5">
      <c r="A23" s="249" t="s">
        <v>158</v>
      </c>
      <c r="B23" s="182"/>
      <c r="C23" s="155">
        <v>18179600</v>
      </c>
      <c r="D23" s="155"/>
      <c r="E23" s="59"/>
      <c r="F23" s="60"/>
      <c r="G23" s="159"/>
      <c r="H23" s="159">
        <v>18179600</v>
      </c>
      <c r="I23" s="159">
        <v>36093220</v>
      </c>
      <c r="J23" s="60">
        <v>36093220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36093220</v>
      </c>
      <c r="X23" s="60"/>
      <c r="Y23" s="159">
        <v>36093220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3673103494</v>
      </c>
      <c r="D24" s="168">
        <f>SUM(D15:D23)</f>
        <v>0</v>
      </c>
      <c r="E24" s="76">
        <f t="shared" si="1"/>
        <v>2062476000</v>
      </c>
      <c r="F24" s="77">
        <f t="shared" si="1"/>
        <v>2062476000</v>
      </c>
      <c r="G24" s="77">
        <f t="shared" si="1"/>
        <v>2201920137</v>
      </c>
      <c r="H24" s="77">
        <f t="shared" si="1"/>
        <v>3607311873</v>
      </c>
      <c r="I24" s="77">
        <f t="shared" si="1"/>
        <v>3632571988</v>
      </c>
      <c r="J24" s="77">
        <f t="shared" si="1"/>
        <v>3632571988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3632571988</v>
      </c>
      <c r="X24" s="77">
        <f t="shared" si="1"/>
        <v>515619000</v>
      </c>
      <c r="Y24" s="77">
        <f t="shared" si="1"/>
        <v>3116952988</v>
      </c>
      <c r="Z24" s="212">
        <f>+IF(X24&lt;&gt;0,+(Y24/X24)*100,0)</f>
        <v>604.5070076936653</v>
      </c>
      <c r="AA24" s="79">
        <f>SUM(AA15:AA23)</f>
        <v>2062476000</v>
      </c>
    </row>
    <row r="25" spans="1:27" ht="13.5">
      <c r="A25" s="250" t="s">
        <v>159</v>
      </c>
      <c r="B25" s="251"/>
      <c r="C25" s="168">
        <f aca="true" t="shared" si="2" ref="C25:Y25">+C12+C24</f>
        <v>3764663817</v>
      </c>
      <c r="D25" s="168">
        <f>+D12+D24</f>
        <v>0</v>
      </c>
      <c r="E25" s="72">
        <f t="shared" si="2"/>
        <v>2133865000</v>
      </c>
      <c r="F25" s="73">
        <f t="shared" si="2"/>
        <v>2133865000</v>
      </c>
      <c r="G25" s="73">
        <f t="shared" si="2"/>
        <v>2351637097</v>
      </c>
      <c r="H25" s="73">
        <f t="shared" si="2"/>
        <v>3745297905</v>
      </c>
      <c r="I25" s="73">
        <f t="shared" si="2"/>
        <v>3736129951</v>
      </c>
      <c r="J25" s="73">
        <f t="shared" si="2"/>
        <v>3736129951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3736129951</v>
      </c>
      <c r="X25" s="73">
        <f t="shared" si="2"/>
        <v>533466250</v>
      </c>
      <c r="Y25" s="73">
        <f t="shared" si="2"/>
        <v>3202663701</v>
      </c>
      <c r="Z25" s="170">
        <f>+IF(X25&lt;&gt;0,+(Y25/X25)*100,0)</f>
        <v>600.3498255044251</v>
      </c>
      <c r="AA25" s="74">
        <f>+AA12+AA24</f>
        <v>2133865000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1123012</v>
      </c>
      <c r="D30" s="155"/>
      <c r="E30" s="59">
        <v>388000</v>
      </c>
      <c r="F30" s="60">
        <v>388000</v>
      </c>
      <c r="G30" s="60">
        <v>419800</v>
      </c>
      <c r="H30" s="60">
        <v>987688</v>
      </c>
      <c r="I30" s="60">
        <v>489169</v>
      </c>
      <c r="J30" s="60">
        <v>489169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489169</v>
      </c>
      <c r="X30" s="60">
        <v>97000</v>
      </c>
      <c r="Y30" s="60">
        <v>392169</v>
      </c>
      <c r="Z30" s="140">
        <v>404.3</v>
      </c>
      <c r="AA30" s="62">
        <v>388000</v>
      </c>
    </row>
    <row r="31" spans="1:27" ht="13.5">
      <c r="A31" s="249" t="s">
        <v>163</v>
      </c>
      <c r="B31" s="182"/>
      <c r="C31" s="155">
        <v>2266291</v>
      </c>
      <c r="D31" s="155"/>
      <c r="E31" s="59">
        <v>2212000</v>
      </c>
      <c r="F31" s="60">
        <v>2212000</v>
      </c>
      <c r="G31" s="60">
        <v>2268578</v>
      </c>
      <c r="H31" s="60">
        <v>2209793</v>
      </c>
      <c r="I31" s="60">
        <v>2219336</v>
      </c>
      <c r="J31" s="60">
        <v>2219336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2219336</v>
      </c>
      <c r="X31" s="60">
        <v>553000</v>
      </c>
      <c r="Y31" s="60">
        <v>1666336</v>
      </c>
      <c r="Z31" s="140">
        <v>301.33</v>
      </c>
      <c r="AA31" s="62">
        <v>2212000</v>
      </c>
    </row>
    <row r="32" spans="1:27" ht="13.5">
      <c r="A32" s="249" t="s">
        <v>164</v>
      </c>
      <c r="B32" s="182"/>
      <c r="C32" s="155">
        <v>45357931</v>
      </c>
      <c r="D32" s="155"/>
      <c r="E32" s="59">
        <v>77054000</v>
      </c>
      <c r="F32" s="60">
        <v>77054000</v>
      </c>
      <c r="G32" s="60">
        <v>64670177</v>
      </c>
      <c r="H32" s="60">
        <v>26673941</v>
      </c>
      <c r="I32" s="60">
        <v>32475088</v>
      </c>
      <c r="J32" s="60">
        <v>32475088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32475088</v>
      </c>
      <c r="X32" s="60">
        <v>19263500</v>
      </c>
      <c r="Y32" s="60">
        <v>13211588</v>
      </c>
      <c r="Z32" s="140">
        <v>68.58</v>
      </c>
      <c r="AA32" s="62">
        <v>77054000</v>
      </c>
    </row>
    <row r="33" spans="1:27" ht="13.5">
      <c r="A33" s="249" t="s">
        <v>165</v>
      </c>
      <c r="B33" s="182"/>
      <c r="C33" s="155">
        <v>719000</v>
      </c>
      <c r="D33" s="155"/>
      <c r="E33" s="59">
        <v>4384000</v>
      </c>
      <c r="F33" s="60">
        <v>4384000</v>
      </c>
      <c r="G33" s="60">
        <v>493643</v>
      </c>
      <c r="H33" s="60">
        <v>719000</v>
      </c>
      <c r="I33" s="60">
        <v>719000</v>
      </c>
      <c r="J33" s="60">
        <v>719000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719000</v>
      </c>
      <c r="X33" s="60">
        <v>1096000</v>
      </c>
      <c r="Y33" s="60">
        <v>-377000</v>
      </c>
      <c r="Z33" s="140">
        <v>-34.4</v>
      </c>
      <c r="AA33" s="62">
        <v>4384000</v>
      </c>
    </row>
    <row r="34" spans="1:27" ht="13.5">
      <c r="A34" s="250" t="s">
        <v>58</v>
      </c>
      <c r="B34" s="251"/>
      <c r="C34" s="168">
        <f aca="true" t="shared" si="3" ref="C34:Y34">SUM(C29:C33)</f>
        <v>49466234</v>
      </c>
      <c r="D34" s="168">
        <f>SUM(D29:D33)</f>
        <v>0</v>
      </c>
      <c r="E34" s="72">
        <f t="shared" si="3"/>
        <v>84038000</v>
      </c>
      <c r="F34" s="73">
        <f t="shared" si="3"/>
        <v>84038000</v>
      </c>
      <c r="G34" s="73">
        <f t="shared" si="3"/>
        <v>67852198</v>
      </c>
      <c r="H34" s="73">
        <f t="shared" si="3"/>
        <v>30590422</v>
      </c>
      <c r="I34" s="73">
        <f t="shared" si="3"/>
        <v>35902593</v>
      </c>
      <c r="J34" s="73">
        <f t="shared" si="3"/>
        <v>35902593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35902593</v>
      </c>
      <c r="X34" s="73">
        <f t="shared" si="3"/>
        <v>21009500</v>
      </c>
      <c r="Y34" s="73">
        <f t="shared" si="3"/>
        <v>14893093</v>
      </c>
      <c r="Z34" s="170">
        <f>+IF(X34&lt;&gt;0,+(Y34/X34)*100,0)</f>
        <v>70.88742235655299</v>
      </c>
      <c r="AA34" s="74">
        <f>SUM(AA29:AA33)</f>
        <v>84038000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7303151</v>
      </c>
      <c r="D37" s="155"/>
      <c r="E37" s="59">
        <v>11690000</v>
      </c>
      <c r="F37" s="60">
        <v>11690000</v>
      </c>
      <c r="G37" s="60">
        <v>7303151</v>
      </c>
      <c r="H37" s="60">
        <v>7303151</v>
      </c>
      <c r="I37" s="60">
        <v>8018049</v>
      </c>
      <c r="J37" s="60">
        <v>8018049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8018049</v>
      </c>
      <c r="X37" s="60">
        <v>2922500</v>
      </c>
      <c r="Y37" s="60">
        <v>5095549</v>
      </c>
      <c r="Z37" s="140">
        <v>174.36</v>
      </c>
      <c r="AA37" s="62">
        <v>11690000</v>
      </c>
    </row>
    <row r="38" spans="1:27" ht="13.5">
      <c r="A38" s="249" t="s">
        <v>165</v>
      </c>
      <c r="B38" s="182"/>
      <c r="C38" s="155">
        <v>63297942</v>
      </c>
      <c r="D38" s="155"/>
      <c r="E38" s="59">
        <v>10953000</v>
      </c>
      <c r="F38" s="60">
        <v>10953000</v>
      </c>
      <c r="G38" s="60">
        <v>4620492</v>
      </c>
      <c r="H38" s="60">
        <v>63297942</v>
      </c>
      <c r="I38" s="60">
        <v>63297942</v>
      </c>
      <c r="J38" s="60">
        <v>63297942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63297942</v>
      </c>
      <c r="X38" s="60">
        <v>2738250</v>
      </c>
      <c r="Y38" s="60">
        <v>60559692</v>
      </c>
      <c r="Z38" s="140">
        <v>2211.62</v>
      </c>
      <c r="AA38" s="62">
        <v>10953000</v>
      </c>
    </row>
    <row r="39" spans="1:27" ht="13.5">
      <c r="A39" s="250" t="s">
        <v>59</v>
      </c>
      <c r="B39" s="253"/>
      <c r="C39" s="168">
        <f aca="true" t="shared" si="4" ref="C39:Y39">SUM(C37:C38)</f>
        <v>70601093</v>
      </c>
      <c r="D39" s="168">
        <f>SUM(D37:D38)</f>
        <v>0</v>
      </c>
      <c r="E39" s="76">
        <f t="shared" si="4"/>
        <v>22643000</v>
      </c>
      <c r="F39" s="77">
        <f t="shared" si="4"/>
        <v>22643000</v>
      </c>
      <c r="G39" s="77">
        <f t="shared" si="4"/>
        <v>11923643</v>
      </c>
      <c r="H39" s="77">
        <f t="shared" si="4"/>
        <v>70601093</v>
      </c>
      <c r="I39" s="77">
        <f t="shared" si="4"/>
        <v>71315991</v>
      </c>
      <c r="J39" s="77">
        <f t="shared" si="4"/>
        <v>71315991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71315991</v>
      </c>
      <c r="X39" s="77">
        <f t="shared" si="4"/>
        <v>5660750</v>
      </c>
      <c r="Y39" s="77">
        <f t="shared" si="4"/>
        <v>65655241</v>
      </c>
      <c r="Z39" s="212">
        <f>+IF(X39&lt;&gt;0,+(Y39/X39)*100,0)</f>
        <v>1159.8329020006183</v>
      </c>
      <c r="AA39" s="79">
        <f>SUM(AA37:AA38)</f>
        <v>22643000</v>
      </c>
    </row>
    <row r="40" spans="1:27" ht="13.5">
      <c r="A40" s="250" t="s">
        <v>167</v>
      </c>
      <c r="B40" s="251"/>
      <c r="C40" s="168">
        <f aca="true" t="shared" si="5" ref="C40:Y40">+C34+C39</f>
        <v>120067327</v>
      </c>
      <c r="D40" s="168">
        <f>+D34+D39</f>
        <v>0</v>
      </c>
      <c r="E40" s="72">
        <f t="shared" si="5"/>
        <v>106681000</v>
      </c>
      <c r="F40" s="73">
        <f t="shared" si="5"/>
        <v>106681000</v>
      </c>
      <c r="G40" s="73">
        <f t="shared" si="5"/>
        <v>79775841</v>
      </c>
      <c r="H40" s="73">
        <f t="shared" si="5"/>
        <v>101191515</v>
      </c>
      <c r="I40" s="73">
        <f t="shared" si="5"/>
        <v>107218584</v>
      </c>
      <c r="J40" s="73">
        <f t="shared" si="5"/>
        <v>107218584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107218584</v>
      </c>
      <c r="X40" s="73">
        <f t="shared" si="5"/>
        <v>26670250</v>
      </c>
      <c r="Y40" s="73">
        <f t="shared" si="5"/>
        <v>80548334</v>
      </c>
      <c r="Z40" s="170">
        <f>+IF(X40&lt;&gt;0,+(Y40/X40)*100,0)</f>
        <v>302.0156691444587</v>
      </c>
      <c r="AA40" s="74">
        <f>+AA34+AA39</f>
        <v>106681000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3644596490</v>
      </c>
      <c r="D42" s="257">
        <f>+D25-D40</f>
        <v>0</v>
      </c>
      <c r="E42" s="258">
        <f t="shared" si="6"/>
        <v>2027184000</v>
      </c>
      <c r="F42" s="259">
        <f t="shared" si="6"/>
        <v>2027184000</v>
      </c>
      <c r="G42" s="259">
        <f t="shared" si="6"/>
        <v>2271861256</v>
      </c>
      <c r="H42" s="259">
        <f t="shared" si="6"/>
        <v>3644106390</v>
      </c>
      <c r="I42" s="259">
        <f t="shared" si="6"/>
        <v>3628911367</v>
      </c>
      <c r="J42" s="259">
        <f t="shared" si="6"/>
        <v>3628911367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3628911367</v>
      </c>
      <c r="X42" s="259">
        <f t="shared" si="6"/>
        <v>506796000</v>
      </c>
      <c r="Y42" s="259">
        <f t="shared" si="6"/>
        <v>3122115367</v>
      </c>
      <c r="Z42" s="260">
        <f>+IF(X42&lt;&gt;0,+(Y42/X42)*100,0)</f>
        <v>616.0497255305883</v>
      </c>
      <c r="AA42" s="261">
        <f>+AA25-AA40</f>
        <v>2027184000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3644596490</v>
      </c>
      <c r="D45" s="155"/>
      <c r="E45" s="59">
        <v>2027184000</v>
      </c>
      <c r="F45" s="60">
        <v>2027184000</v>
      </c>
      <c r="G45" s="60">
        <v>2271861256</v>
      </c>
      <c r="H45" s="60">
        <v>3644106390</v>
      </c>
      <c r="I45" s="60">
        <v>3628911367</v>
      </c>
      <c r="J45" s="60">
        <v>3628911367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3628911367</v>
      </c>
      <c r="X45" s="60">
        <v>506796000</v>
      </c>
      <c r="Y45" s="60">
        <v>3122115367</v>
      </c>
      <c r="Z45" s="139">
        <v>616.05</v>
      </c>
      <c r="AA45" s="62">
        <v>2027184000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3644596490</v>
      </c>
      <c r="D48" s="217">
        <f>SUM(D45:D47)</f>
        <v>0</v>
      </c>
      <c r="E48" s="264">
        <f t="shared" si="7"/>
        <v>2027184000</v>
      </c>
      <c r="F48" s="219">
        <f t="shared" si="7"/>
        <v>2027184000</v>
      </c>
      <c r="G48" s="219">
        <f t="shared" si="7"/>
        <v>2271861256</v>
      </c>
      <c r="H48" s="219">
        <f t="shared" si="7"/>
        <v>3644106390</v>
      </c>
      <c r="I48" s="219">
        <f t="shared" si="7"/>
        <v>3628911367</v>
      </c>
      <c r="J48" s="219">
        <f t="shared" si="7"/>
        <v>3628911367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3628911367</v>
      </c>
      <c r="X48" s="219">
        <f t="shared" si="7"/>
        <v>506796000</v>
      </c>
      <c r="Y48" s="219">
        <f t="shared" si="7"/>
        <v>3122115367</v>
      </c>
      <c r="Z48" s="265">
        <f>+IF(X48&lt;&gt;0,+(Y48/X48)*100,0)</f>
        <v>616.0497255305883</v>
      </c>
      <c r="AA48" s="232">
        <f>SUM(AA45:AA47)</f>
        <v>2027184000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100329952</v>
      </c>
      <c r="D6" s="155"/>
      <c r="E6" s="59">
        <v>127460479</v>
      </c>
      <c r="F6" s="60">
        <v>127460479</v>
      </c>
      <c r="G6" s="60">
        <v>5936805</v>
      </c>
      <c r="H6" s="60">
        <v>6807171</v>
      </c>
      <c r="I6" s="60">
        <v>17808357</v>
      </c>
      <c r="J6" s="60">
        <v>30552333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30552333</v>
      </c>
      <c r="X6" s="60">
        <v>35571248</v>
      </c>
      <c r="Y6" s="60">
        <v>-5018915</v>
      </c>
      <c r="Z6" s="140">
        <v>-14.11</v>
      </c>
      <c r="AA6" s="62">
        <v>127460479</v>
      </c>
    </row>
    <row r="7" spans="1:27" ht="13.5">
      <c r="A7" s="249" t="s">
        <v>178</v>
      </c>
      <c r="B7" s="182"/>
      <c r="C7" s="155">
        <v>274163494</v>
      </c>
      <c r="D7" s="155"/>
      <c r="E7" s="59">
        <v>172834666</v>
      </c>
      <c r="F7" s="60">
        <v>172834666</v>
      </c>
      <c r="G7" s="60">
        <v>70309000</v>
      </c>
      <c r="H7" s="60">
        <v>1590000</v>
      </c>
      <c r="I7" s="60"/>
      <c r="J7" s="60">
        <v>71899000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71899000</v>
      </c>
      <c r="X7" s="60">
        <v>57333333</v>
      </c>
      <c r="Y7" s="60">
        <v>14565667</v>
      </c>
      <c r="Z7" s="140">
        <v>25.41</v>
      </c>
      <c r="AA7" s="62">
        <v>172834666</v>
      </c>
    </row>
    <row r="8" spans="1:27" ht="13.5">
      <c r="A8" s="249" t="s">
        <v>179</v>
      </c>
      <c r="B8" s="182"/>
      <c r="C8" s="155"/>
      <c r="D8" s="155"/>
      <c r="E8" s="59">
        <v>68886996</v>
      </c>
      <c r="F8" s="60">
        <v>68886996</v>
      </c>
      <c r="G8" s="60">
        <v>26323000</v>
      </c>
      <c r="H8" s="60"/>
      <c r="I8" s="60"/>
      <c r="J8" s="60">
        <v>26323000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26323000</v>
      </c>
      <c r="X8" s="60">
        <v>17221749</v>
      </c>
      <c r="Y8" s="60">
        <v>9101251</v>
      </c>
      <c r="Z8" s="140">
        <v>52.85</v>
      </c>
      <c r="AA8" s="62">
        <v>68886996</v>
      </c>
    </row>
    <row r="9" spans="1:27" ht="13.5">
      <c r="A9" s="249" t="s">
        <v>180</v>
      </c>
      <c r="B9" s="182"/>
      <c r="C9" s="155">
        <v>2311523</v>
      </c>
      <c r="D9" s="155"/>
      <c r="E9" s="59">
        <v>21000000</v>
      </c>
      <c r="F9" s="60">
        <v>21000000</v>
      </c>
      <c r="G9" s="60">
        <v>134699</v>
      </c>
      <c r="H9" s="60">
        <v>216958</v>
      </c>
      <c r="I9" s="60">
        <v>245373</v>
      </c>
      <c r="J9" s="60">
        <v>597030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597030</v>
      </c>
      <c r="X9" s="60">
        <v>5250000</v>
      </c>
      <c r="Y9" s="60">
        <v>-4652970</v>
      </c>
      <c r="Z9" s="140">
        <v>-88.63</v>
      </c>
      <c r="AA9" s="62">
        <v>21000000</v>
      </c>
    </row>
    <row r="10" spans="1:27" ht="13.5">
      <c r="A10" s="249" t="s">
        <v>181</v>
      </c>
      <c r="B10" s="182"/>
      <c r="C10" s="155">
        <v>28114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-266590700</v>
      </c>
      <c r="D12" s="155"/>
      <c r="E12" s="59">
        <v>-253719980</v>
      </c>
      <c r="F12" s="60">
        <v>-253719980</v>
      </c>
      <c r="G12" s="60">
        <v>-25694564</v>
      </c>
      <c r="H12" s="60">
        <v>-26151244</v>
      </c>
      <c r="I12" s="60">
        <v>-25195269</v>
      </c>
      <c r="J12" s="60">
        <v>-77041077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-77041077</v>
      </c>
      <c r="X12" s="60">
        <v>-65201250</v>
      </c>
      <c r="Y12" s="60">
        <v>-11839827</v>
      </c>
      <c r="Z12" s="140">
        <v>18.16</v>
      </c>
      <c r="AA12" s="62">
        <v>-253719980</v>
      </c>
    </row>
    <row r="13" spans="1:27" ht="13.5">
      <c r="A13" s="249" t="s">
        <v>40</v>
      </c>
      <c r="B13" s="182"/>
      <c r="C13" s="155">
        <v>-1265372</v>
      </c>
      <c r="D13" s="155"/>
      <c r="E13" s="59">
        <v>-1880004</v>
      </c>
      <c r="F13" s="60">
        <v>-1880004</v>
      </c>
      <c r="G13" s="60">
        <v>-489</v>
      </c>
      <c r="H13" s="60">
        <v>-28229</v>
      </c>
      <c r="I13" s="60">
        <v>-16787</v>
      </c>
      <c r="J13" s="60">
        <v>-45505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-45505</v>
      </c>
      <c r="X13" s="60">
        <v>-470001</v>
      </c>
      <c r="Y13" s="60">
        <v>424496</v>
      </c>
      <c r="Z13" s="140">
        <v>-90.32</v>
      </c>
      <c r="AA13" s="62">
        <v>-1880004</v>
      </c>
    </row>
    <row r="14" spans="1:27" ht="13.5">
      <c r="A14" s="249" t="s">
        <v>42</v>
      </c>
      <c r="B14" s="182"/>
      <c r="C14" s="155"/>
      <c r="D14" s="155"/>
      <c r="E14" s="59">
        <v>-15664804</v>
      </c>
      <c r="F14" s="60">
        <v>-15664804</v>
      </c>
      <c r="G14" s="60">
        <v>-13987</v>
      </c>
      <c r="H14" s="60">
        <v>-472616</v>
      </c>
      <c r="I14" s="60">
        <v>-409153</v>
      </c>
      <c r="J14" s="60">
        <v>-895756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-895756</v>
      </c>
      <c r="X14" s="60">
        <v>-3916251</v>
      </c>
      <c r="Y14" s="60">
        <v>3020495</v>
      </c>
      <c r="Z14" s="140">
        <v>-77.13</v>
      </c>
      <c r="AA14" s="62">
        <v>-15664804</v>
      </c>
    </row>
    <row r="15" spans="1:27" ht="13.5">
      <c r="A15" s="250" t="s">
        <v>184</v>
      </c>
      <c r="B15" s="251"/>
      <c r="C15" s="168">
        <f aca="true" t="shared" si="0" ref="C15:Y15">SUM(C6:C14)</f>
        <v>108977011</v>
      </c>
      <c r="D15" s="168">
        <f>SUM(D6:D14)</f>
        <v>0</v>
      </c>
      <c r="E15" s="72">
        <f t="shared" si="0"/>
        <v>118917353</v>
      </c>
      <c r="F15" s="73">
        <f t="shared" si="0"/>
        <v>118917353</v>
      </c>
      <c r="G15" s="73">
        <f t="shared" si="0"/>
        <v>76994464</v>
      </c>
      <c r="H15" s="73">
        <f t="shared" si="0"/>
        <v>-18037960</v>
      </c>
      <c r="I15" s="73">
        <f t="shared" si="0"/>
        <v>-7567479</v>
      </c>
      <c r="J15" s="73">
        <f t="shared" si="0"/>
        <v>51389025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51389025</v>
      </c>
      <c r="X15" s="73">
        <f t="shared" si="0"/>
        <v>45788828</v>
      </c>
      <c r="Y15" s="73">
        <f t="shared" si="0"/>
        <v>5600197</v>
      </c>
      <c r="Z15" s="170">
        <f>+IF(X15&lt;&gt;0,+(Y15/X15)*100,0)</f>
        <v>12.230487751291646</v>
      </c>
      <c r="AA15" s="74">
        <f>SUM(AA6:AA14)</f>
        <v>118917353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>
        <v>8284719</v>
      </c>
      <c r="J19" s="60">
        <v>8284719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8284719</v>
      </c>
      <c r="X19" s="60"/>
      <c r="Y19" s="159">
        <v>8284719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4000</v>
      </c>
      <c r="F21" s="60">
        <v>4000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4000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-91183181</v>
      </c>
      <c r="D24" s="155"/>
      <c r="E24" s="59">
        <v>-80109000</v>
      </c>
      <c r="F24" s="60">
        <v>-80109000</v>
      </c>
      <c r="G24" s="60">
        <v>-114152</v>
      </c>
      <c r="H24" s="60">
        <v>-8141026</v>
      </c>
      <c r="I24" s="60">
        <v>-8363301</v>
      </c>
      <c r="J24" s="60">
        <v>-16618479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-16618479</v>
      </c>
      <c r="X24" s="60">
        <v>-20027250</v>
      </c>
      <c r="Y24" s="60">
        <v>3408771</v>
      </c>
      <c r="Z24" s="140">
        <v>-17.02</v>
      </c>
      <c r="AA24" s="62">
        <v>-80109000</v>
      </c>
    </row>
    <row r="25" spans="1:27" ht="13.5">
      <c r="A25" s="250" t="s">
        <v>191</v>
      </c>
      <c r="B25" s="251"/>
      <c r="C25" s="168">
        <f aca="true" t="shared" si="1" ref="C25:Y25">SUM(C19:C24)</f>
        <v>-91183181</v>
      </c>
      <c r="D25" s="168">
        <f>SUM(D19:D24)</f>
        <v>0</v>
      </c>
      <c r="E25" s="72">
        <f t="shared" si="1"/>
        <v>-80105000</v>
      </c>
      <c r="F25" s="73">
        <f t="shared" si="1"/>
        <v>-80105000</v>
      </c>
      <c r="G25" s="73">
        <f t="shared" si="1"/>
        <v>-114152</v>
      </c>
      <c r="H25" s="73">
        <f t="shared" si="1"/>
        <v>-8141026</v>
      </c>
      <c r="I25" s="73">
        <f t="shared" si="1"/>
        <v>-78582</v>
      </c>
      <c r="J25" s="73">
        <f t="shared" si="1"/>
        <v>-8333760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-8333760</v>
      </c>
      <c r="X25" s="73">
        <f t="shared" si="1"/>
        <v>-20027250</v>
      </c>
      <c r="Y25" s="73">
        <f t="shared" si="1"/>
        <v>11693490</v>
      </c>
      <c r="Z25" s="170">
        <f>+IF(X25&lt;&gt;0,+(Y25/X25)*100,0)</f>
        <v>-58.387896491030965</v>
      </c>
      <c r="AA25" s="74">
        <f>SUM(AA19:AA24)</f>
        <v>-80105000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5000</v>
      </c>
      <c r="F31" s="60">
        <v>5000</v>
      </c>
      <c r="G31" s="60">
        <v>-17521</v>
      </c>
      <c r="H31" s="159">
        <v>-8140</v>
      </c>
      <c r="I31" s="159">
        <v>9543</v>
      </c>
      <c r="J31" s="159">
        <v>-16118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-16118</v>
      </c>
      <c r="X31" s="159"/>
      <c r="Y31" s="60">
        <v>-16118</v>
      </c>
      <c r="Z31" s="140"/>
      <c r="AA31" s="62">
        <v>5000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-2093445</v>
      </c>
      <c r="D33" s="155"/>
      <c r="E33" s="59">
        <v>-977000</v>
      </c>
      <c r="F33" s="60">
        <v>-977000</v>
      </c>
      <c r="G33" s="60"/>
      <c r="H33" s="60">
        <v>-135324</v>
      </c>
      <c r="I33" s="60">
        <v>-59544</v>
      </c>
      <c r="J33" s="60">
        <v>-194868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-194868</v>
      </c>
      <c r="X33" s="60"/>
      <c r="Y33" s="60">
        <v>-194868</v>
      </c>
      <c r="Z33" s="140"/>
      <c r="AA33" s="62">
        <v>-977000</v>
      </c>
    </row>
    <row r="34" spans="1:27" ht="13.5">
      <c r="A34" s="250" t="s">
        <v>197</v>
      </c>
      <c r="B34" s="251"/>
      <c r="C34" s="168">
        <f aca="true" t="shared" si="2" ref="C34:Y34">SUM(C29:C33)</f>
        <v>-2093445</v>
      </c>
      <c r="D34" s="168">
        <f>SUM(D29:D33)</f>
        <v>0</v>
      </c>
      <c r="E34" s="72">
        <f t="shared" si="2"/>
        <v>-972000</v>
      </c>
      <c r="F34" s="73">
        <f t="shared" si="2"/>
        <v>-972000</v>
      </c>
      <c r="G34" s="73">
        <f t="shared" si="2"/>
        <v>-17521</v>
      </c>
      <c r="H34" s="73">
        <f t="shared" si="2"/>
        <v>-143464</v>
      </c>
      <c r="I34" s="73">
        <f t="shared" si="2"/>
        <v>-50001</v>
      </c>
      <c r="J34" s="73">
        <f t="shared" si="2"/>
        <v>-210986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-210986</v>
      </c>
      <c r="X34" s="73">
        <f t="shared" si="2"/>
        <v>0</v>
      </c>
      <c r="Y34" s="73">
        <f t="shared" si="2"/>
        <v>-210986</v>
      </c>
      <c r="Z34" s="170">
        <f>+IF(X34&lt;&gt;0,+(Y34/X34)*100,0)</f>
        <v>0</v>
      </c>
      <c r="AA34" s="74">
        <f>SUM(AA29:AA33)</f>
        <v>-972000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15700385</v>
      </c>
      <c r="D36" s="153">
        <f>+D15+D25+D34</f>
        <v>0</v>
      </c>
      <c r="E36" s="99">
        <f t="shared" si="3"/>
        <v>37840353</v>
      </c>
      <c r="F36" s="100">
        <f t="shared" si="3"/>
        <v>37840353</v>
      </c>
      <c r="G36" s="100">
        <f t="shared" si="3"/>
        <v>76862791</v>
      </c>
      <c r="H36" s="100">
        <f t="shared" si="3"/>
        <v>-26322450</v>
      </c>
      <c r="I36" s="100">
        <f t="shared" si="3"/>
        <v>-7696062</v>
      </c>
      <c r="J36" s="100">
        <f t="shared" si="3"/>
        <v>42844279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42844279</v>
      </c>
      <c r="X36" s="100">
        <f t="shared" si="3"/>
        <v>25761578</v>
      </c>
      <c r="Y36" s="100">
        <f t="shared" si="3"/>
        <v>17082701</v>
      </c>
      <c r="Z36" s="137">
        <f>+IF(X36&lt;&gt;0,+(Y36/X36)*100,0)</f>
        <v>66.3107710249737</v>
      </c>
      <c r="AA36" s="102">
        <f>+AA15+AA25+AA34</f>
        <v>37840353</v>
      </c>
    </row>
    <row r="37" spans="1:27" ht="13.5">
      <c r="A37" s="249" t="s">
        <v>199</v>
      </c>
      <c r="B37" s="182"/>
      <c r="C37" s="153">
        <v>6791112</v>
      </c>
      <c r="D37" s="153"/>
      <c r="E37" s="99"/>
      <c r="F37" s="100"/>
      <c r="G37" s="100">
        <v>20624123</v>
      </c>
      <c r="H37" s="100">
        <v>97486914</v>
      </c>
      <c r="I37" s="100">
        <v>71164464</v>
      </c>
      <c r="J37" s="100">
        <v>20624123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20624123</v>
      </c>
      <c r="X37" s="100"/>
      <c r="Y37" s="100">
        <v>20624123</v>
      </c>
      <c r="Z37" s="137"/>
      <c r="AA37" s="102"/>
    </row>
    <row r="38" spans="1:27" ht="13.5">
      <c r="A38" s="269" t="s">
        <v>200</v>
      </c>
      <c r="B38" s="256"/>
      <c r="C38" s="257">
        <v>22491497</v>
      </c>
      <c r="D38" s="257"/>
      <c r="E38" s="258">
        <v>37840354</v>
      </c>
      <c r="F38" s="259">
        <v>37840354</v>
      </c>
      <c r="G38" s="259">
        <v>97486914</v>
      </c>
      <c r="H38" s="259">
        <v>71164464</v>
      </c>
      <c r="I38" s="259">
        <v>63468402</v>
      </c>
      <c r="J38" s="259">
        <v>63468402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63468402</v>
      </c>
      <c r="X38" s="259">
        <v>25761579</v>
      </c>
      <c r="Y38" s="259">
        <v>37706823</v>
      </c>
      <c r="Z38" s="260">
        <v>146.37</v>
      </c>
      <c r="AA38" s="261">
        <v>37840354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80108796</v>
      </c>
      <c r="F5" s="106">
        <f t="shared" si="0"/>
        <v>80108796</v>
      </c>
      <c r="G5" s="106">
        <f t="shared" si="0"/>
        <v>114152</v>
      </c>
      <c r="H5" s="106">
        <f t="shared" si="0"/>
        <v>6976218</v>
      </c>
      <c r="I5" s="106">
        <f t="shared" si="0"/>
        <v>7255755</v>
      </c>
      <c r="J5" s="106">
        <f t="shared" si="0"/>
        <v>14346125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14346125</v>
      </c>
      <c r="X5" s="106">
        <f t="shared" si="0"/>
        <v>20027199</v>
      </c>
      <c r="Y5" s="106">
        <f t="shared" si="0"/>
        <v>-5681074</v>
      </c>
      <c r="Z5" s="201">
        <f>+IF(X5&lt;&gt;0,+(Y5/X5)*100,0)</f>
        <v>-28.366792580430243</v>
      </c>
      <c r="AA5" s="199">
        <f>SUM(AA11:AA18)</f>
        <v>80108796</v>
      </c>
    </row>
    <row r="6" spans="1:27" ht="13.5">
      <c r="A6" s="291" t="s">
        <v>204</v>
      </c>
      <c r="B6" s="142"/>
      <c r="C6" s="62"/>
      <c r="D6" s="156"/>
      <c r="E6" s="60">
        <v>1888290</v>
      </c>
      <c r="F6" s="60">
        <v>1888290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472073</v>
      </c>
      <c r="Y6" s="60">
        <v>-472073</v>
      </c>
      <c r="Z6" s="140">
        <v>-100</v>
      </c>
      <c r="AA6" s="155">
        <v>1888290</v>
      </c>
    </row>
    <row r="7" spans="1:27" ht="13.5">
      <c r="A7" s="291" t="s">
        <v>205</v>
      </c>
      <c r="B7" s="142"/>
      <c r="C7" s="62"/>
      <c r="D7" s="156"/>
      <c r="E7" s="60">
        <v>260576</v>
      </c>
      <c r="F7" s="60">
        <v>260576</v>
      </c>
      <c r="G7" s="60"/>
      <c r="H7" s="60">
        <v>808735</v>
      </c>
      <c r="I7" s="60"/>
      <c r="J7" s="60">
        <v>808735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808735</v>
      </c>
      <c r="X7" s="60">
        <v>65144</v>
      </c>
      <c r="Y7" s="60">
        <v>743591</v>
      </c>
      <c r="Z7" s="140">
        <v>1141.46</v>
      </c>
      <c r="AA7" s="155">
        <v>260576</v>
      </c>
    </row>
    <row r="8" spans="1:27" ht="13.5">
      <c r="A8" s="291" t="s">
        <v>206</v>
      </c>
      <c r="B8" s="142"/>
      <c r="C8" s="62"/>
      <c r="D8" s="156"/>
      <c r="E8" s="60">
        <v>18849017</v>
      </c>
      <c r="F8" s="60">
        <v>18849017</v>
      </c>
      <c r="G8" s="60">
        <v>114152</v>
      </c>
      <c r="H8" s="60">
        <v>380659</v>
      </c>
      <c r="I8" s="60">
        <v>873663</v>
      </c>
      <c r="J8" s="60">
        <v>1368474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1368474</v>
      </c>
      <c r="X8" s="60">
        <v>4712254</v>
      </c>
      <c r="Y8" s="60">
        <v>-3343780</v>
      </c>
      <c r="Z8" s="140">
        <v>-70.96</v>
      </c>
      <c r="AA8" s="155">
        <v>18849017</v>
      </c>
    </row>
    <row r="9" spans="1:27" ht="13.5">
      <c r="A9" s="291" t="s">
        <v>207</v>
      </c>
      <c r="B9" s="142"/>
      <c r="C9" s="62"/>
      <c r="D9" s="156"/>
      <c r="E9" s="60">
        <v>31035913</v>
      </c>
      <c r="F9" s="60">
        <v>31035913</v>
      </c>
      <c r="G9" s="60"/>
      <c r="H9" s="60">
        <v>1056517</v>
      </c>
      <c r="I9" s="60">
        <v>1231675</v>
      </c>
      <c r="J9" s="60">
        <v>2288192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2288192</v>
      </c>
      <c r="X9" s="60">
        <v>7758978</v>
      </c>
      <c r="Y9" s="60">
        <v>-5470786</v>
      </c>
      <c r="Z9" s="140">
        <v>-70.51</v>
      </c>
      <c r="AA9" s="155">
        <v>31035913</v>
      </c>
    </row>
    <row r="10" spans="1:27" ht="13.5">
      <c r="A10" s="291" t="s">
        <v>208</v>
      </c>
      <c r="B10" s="142"/>
      <c r="C10" s="62"/>
      <c r="D10" s="156"/>
      <c r="E10" s="60">
        <v>12830000</v>
      </c>
      <c r="F10" s="60">
        <v>12830000</v>
      </c>
      <c r="G10" s="60"/>
      <c r="H10" s="60">
        <v>2910189</v>
      </c>
      <c r="I10" s="60">
        <v>3780553</v>
      </c>
      <c r="J10" s="60">
        <v>6690742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6690742</v>
      </c>
      <c r="X10" s="60">
        <v>3207500</v>
      </c>
      <c r="Y10" s="60">
        <v>3483242</v>
      </c>
      <c r="Z10" s="140">
        <v>108.6</v>
      </c>
      <c r="AA10" s="155">
        <v>12830000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64863796</v>
      </c>
      <c r="F11" s="295">
        <f t="shared" si="1"/>
        <v>64863796</v>
      </c>
      <c r="G11" s="295">
        <f t="shared" si="1"/>
        <v>114152</v>
      </c>
      <c r="H11" s="295">
        <f t="shared" si="1"/>
        <v>5156100</v>
      </c>
      <c r="I11" s="295">
        <f t="shared" si="1"/>
        <v>5885891</v>
      </c>
      <c r="J11" s="295">
        <f t="shared" si="1"/>
        <v>11156143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11156143</v>
      </c>
      <c r="X11" s="295">
        <f t="shared" si="1"/>
        <v>16215949</v>
      </c>
      <c r="Y11" s="295">
        <f t="shared" si="1"/>
        <v>-5059806</v>
      </c>
      <c r="Z11" s="296">
        <f>+IF(X11&lt;&gt;0,+(Y11/X11)*100,0)</f>
        <v>-31.202651167686824</v>
      </c>
      <c r="AA11" s="297">
        <f>SUM(AA6:AA10)</f>
        <v>64863796</v>
      </c>
    </row>
    <row r="12" spans="1:27" ht="13.5">
      <c r="A12" s="298" t="s">
        <v>210</v>
      </c>
      <c r="B12" s="136"/>
      <c r="C12" s="62"/>
      <c r="D12" s="156"/>
      <c r="E12" s="60">
        <v>10495000</v>
      </c>
      <c r="F12" s="60">
        <v>10495000</v>
      </c>
      <c r="G12" s="60"/>
      <c r="H12" s="60">
        <v>1820118</v>
      </c>
      <c r="I12" s="60">
        <v>1369864</v>
      </c>
      <c r="J12" s="60">
        <v>3189982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3189982</v>
      </c>
      <c r="X12" s="60">
        <v>2623750</v>
      </c>
      <c r="Y12" s="60">
        <v>566232</v>
      </c>
      <c r="Z12" s="140">
        <v>21.58</v>
      </c>
      <c r="AA12" s="155">
        <v>10495000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4750000</v>
      </c>
      <c r="F15" s="60">
        <v>4750000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1187500</v>
      </c>
      <c r="Y15" s="60">
        <v>-1187500</v>
      </c>
      <c r="Z15" s="140">
        <v>-100</v>
      </c>
      <c r="AA15" s="155">
        <v>4750000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1888290</v>
      </c>
      <c r="F36" s="60">
        <f t="shared" si="4"/>
        <v>1888290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472073</v>
      </c>
      <c r="Y36" s="60">
        <f t="shared" si="4"/>
        <v>-472073</v>
      </c>
      <c r="Z36" s="140">
        <f aca="true" t="shared" si="5" ref="Z36:Z49">+IF(X36&lt;&gt;0,+(Y36/X36)*100,0)</f>
        <v>-100</v>
      </c>
      <c r="AA36" s="155">
        <f>AA6+AA21</f>
        <v>1888290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260576</v>
      </c>
      <c r="F37" s="60">
        <f t="shared" si="4"/>
        <v>260576</v>
      </c>
      <c r="G37" s="60">
        <f t="shared" si="4"/>
        <v>0</v>
      </c>
      <c r="H37" s="60">
        <f t="shared" si="4"/>
        <v>808735</v>
      </c>
      <c r="I37" s="60">
        <f t="shared" si="4"/>
        <v>0</v>
      </c>
      <c r="J37" s="60">
        <f t="shared" si="4"/>
        <v>808735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808735</v>
      </c>
      <c r="X37" s="60">
        <f t="shared" si="4"/>
        <v>65144</v>
      </c>
      <c r="Y37" s="60">
        <f t="shared" si="4"/>
        <v>743591</v>
      </c>
      <c r="Z37" s="140">
        <f t="shared" si="5"/>
        <v>1141.4573867125139</v>
      </c>
      <c r="AA37" s="155">
        <f>AA7+AA22</f>
        <v>260576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18849017</v>
      </c>
      <c r="F38" s="60">
        <f t="shared" si="4"/>
        <v>18849017</v>
      </c>
      <c r="G38" s="60">
        <f t="shared" si="4"/>
        <v>114152</v>
      </c>
      <c r="H38" s="60">
        <f t="shared" si="4"/>
        <v>380659</v>
      </c>
      <c r="I38" s="60">
        <f t="shared" si="4"/>
        <v>873663</v>
      </c>
      <c r="J38" s="60">
        <f t="shared" si="4"/>
        <v>1368474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1368474</v>
      </c>
      <c r="X38" s="60">
        <f t="shared" si="4"/>
        <v>4712254</v>
      </c>
      <c r="Y38" s="60">
        <f t="shared" si="4"/>
        <v>-3343780</v>
      </c>
      <c r="Z38" s="140">
        <f t="shared" si="5"/>
        <v>-70.95924795225385</v>
      </c>
      <c r="AA38" s="155">
        <f>AA8+AA23</f>
        <v>18849017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31035913</v>
      </c>
      <c r="F39" s="60">
        <f t="shared" si="4"/>
        <v>31035913</v>
      </c>
      <c r="G39" s="60">
        <f t="shared" si="4"/>
        <v>0</v>
      </c>
      <c r="H39" s="60">
        <f t="shared" si="4"/>
        <v>1056517</v>
      </c>
      <c r="I39" s="60">
        <f t="shared" si="4"/>
        <v>1231675</v>
      </c>
      <c r="J39" s="60">
        <f t="shared" si="4"/>
        <v>2288192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2288192</v>
      </c>
      <c r="X39" s="60">
        <f t="shared" si="4"/>
        <v>7758978</v>
      </c>
      <c r="Y39" s="60">
        <f t="shared" si="4"/>
        <v>-5470786</v>
      </c>
      <c r="Z39" s="140">
        <f t="shared" si="5"/>
        <v>-70.5091057095406</v>
      </c>
      <c r="AA39" s="155">
        <f>AA9+AA24</f>
        <v>31035913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12830000</v>
      </c>
      <c r="F40" s="60">
        <f t="shared" si="4"/>
        <v>12830000</v>
      </c>
      <c r="G40" s="60">
        <f t="shared" si="4"/>
        <v>0</v>
      </c>
      <c r="H40" s="60">
        <f t="shared" si="4"/>
        <v>2910189</v>
      </c>
      <c r="I40" s="60">
        <f t="shared" si="4"/>
        <v>3780553</v>
      </c>
      <c r="J40" s="60">
        <f t="shared" si="4"/>
        <v>6690742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6690742</v>
      </c>
      <c r="X40" s="60">
        <f t="shared" si="4"/>
        <v>3207500</v>
      </c>
      <c r="Y40" s="60">
        <f t="shared" si="4"/>
        <v>3483242</v>
      </c>
      <c r="Z40" s="140">
        <f t="shared" si="5"/>
        <v>108.59678877630554</v>
      </c>
      <c r="AA40" s="155">
        <f>AA10+AA25</f>
        <v>12830000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64863796</v>
      </c>
      <c r="F41" s="295">
        <f t="shared" si="6"/>
        <v>64863796</v>
      </c>
      <c r="G41" s="295">
        <f t="shared" si="6"/>
        <v>114152</v>
      </c>
      <c r="H41" s="295">
        <f t="shared" si="6"/>
        <v>5156100</v>
      </c>
      <c r="I41" s="295">
        <f t="shared" si="6"/>
        <v>5885891</v>
      </c>
      <c r="J41" s="295">
        <f t="shared" si="6"/>
        <v>11156143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11156143</v>
      </c>
      <c r="X41" s="295">
        <f t="shared" si="6"/>
        <v>16215949</v>
      </c>
      <c r="Y41" s="295">
        <f t="shared" si="6"/>
        <v>-5059806</v>
      </c>
      <c r="Z41" s="296">
        <f t="shared" si="5"/>
        <v>-31.202651167686824</v>
      </c>
      <c r="AA41" s="297">
        <f>SUM(AA36:AA40)</f>
        <v>64863796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10495000</v>
      </c>
      <c r="F42" s="54">
        <f t="shared" si="7"/>
        <v>10495000</v>
      </c>
      <c r="G42" s="54">
        <f t="shared" si="7"/>
        <v>0</v>
      </c>
      <c r="H42" s="54">
        <f t="shared" si="7"/>
        <v>1820118</v>
      </c>
      <c r="I42" s="54">
        <f t="shared" si="7"/>
        <v>1369864</v>
      </c>
      <c r="J42" s="54">
        <f t="shared" si="7"/>
        <v>3189982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3189982</v>
      </c>
      <c r="X42" s="54">
        <f t="shared" si="7"/>
        <v>2623750</v>
      </c>
      <c r="Y42" s="54">
        <f t="shared" si="7"/>
        <v>566232</v>
      </c>
      <c r="Z42" s="184">
        <f t="shared" si="5"/>
        <v>21.581019533111007</v>
      </c>
      <c r="AA42" s="130">
        <f aca="true" t="shared" si="8" ref="AA42:AA48">AA12+AA27</f>
        <v>10495000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4750000</v>
      </c>
      <c r="F45" s="54">
        <f t="shared" si="7"/>
        <v>4750000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1187500</v>
      </c>
      <c r="Y45" s="54">
        <f t="shared" si="7"/>
        <v>-1187500</v>
      </c>
      <c r="Z45" s="184">
        <f t="shared" si="5"/>
        <v>-100</v>
      </c>
      <c r="AA45" s="130">
        <f t="shared" si="8"/>
        <v>4750000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80108796</v>
      </c>
      <c r="F49" s="220">
        <f t="shared" si="9"/>
        <v>80108796</v>
      </c>
      <c r="G49" s="220">
        <f t="shared" si="9"/>
        <v>114152</v>
      </c>
      <c r="H49" s="220">
        <f t="shared" si="9"/>
        <v>6976218</v>
      </c>
      <c r="I49" s="220">
        <f t="shared" si="9"/>
        <v>7255755</v>
      </c>
      <c r="J49" s="220">
        <f t="shared" si="9"/>
        <v>14346125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14346125</v>
      </c>
      <c r="X49" s="220">
        <f t="shared" si="9"/>
        <v>20027199</v>
      </c>
      <c r="Y49" s="220">
        <f t="shared" si="9"/>
        <v>-5681074</v>
      </c>
      <c r="Z49" s="221">
        <f t="shared" si="5"/>
        <v>-28.366792580430243</v>
      </c>
      <c r="AA49" s="222">
        <f>SUM(AA41:AA48)</f>
        <v>80108796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36663836</v>
      </c>
      <c r="F65" s="60"/>
      <c r="G65" s="60">
        <v>3599841</v>
      </c>
      <c r="H65" s="60">
        <v>3703981</v>
      </c>
      <c r="I65" s="60">
        <v>3686550</v>
      </c>
      <c r="J65" s="60">
        <v>10990372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10990372</v>
      </c>
      <c r="X65" s="60"/>
      <c r="Y65" s="60">
        <v>10990372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-2499000</v>
      </c>
      <c r="F66" s="275"/>
      <c r="G66" s="275">
        <v>205221</v>
      </c>
      <c r="H66" s="275">
        <v>134613</v>
      </c>
      <c r="I66" s="275">
        <v>276051</v>
      </c>
      <c r="J66" s="275">
        <v>615885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615885</v>
      </c>
      <c r="X66" s="275"/>
      <c r="Y66" s="275">
        <v>615885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28997100</v>
      </c>
      <c r="F68" s="60"/>
      <c r="G68" s="60">
        <v>171422</v>
      </c>
      <c r="H68" s="60">
        <v>639383</v>
      </c>
      <c r="I68" s="60">
        <v>740334</v>
      </c>
      <c r="J68" s="60">
        <v>1551139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1551139</v>
      </c>
      <c r="X68" s="60"/>
      <c r="Y68" s="60">
        <v>1551139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63161936</v>
      </c>
      <c r="F69" s="220">
        <f t="shared" si="12"/>
        <v>0</v>
      </c>
      <c r="G69" s="220">
        <f t="shared" si="12"/>
        <v>3976484</v>
      </c>
      <c r="H69" s="220">
        <f t="shared" si="12"/>
        <v>4477977</v>
      </c>
      <c r="I69" s="220">
        <f t="shared" si="12"/>
        <v>4702935</v>
      </c>
      <c r="J69" s="220">
        <f t="shared" si="12"/>
        <v>13157396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13157396</v>
      </c>
      <c r="X69" s="220">
        <f t="shared" si="12"/>
        <v>0</v>
      </c>
      <c r="Y69" s="220">
        <f t="shared" si="12"/>
        <v>13157396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64863796</v>
      </c>
      <c r="F5" s="358">
        <f t="shared" si="0"/>
        <v>64863796</v>
      </c>
      <c r="G5" s="358">
        <f t="shared" si="0"/>
        <v>114152</v>
      </c>
      <c r="H5" s="356">
        <f t="shared" si="0"/>
        <v>5156100</v>
      </c>
      <c r="I5" s="356">
        <f t="shared" si="0"/>
        <v>5885891</v>
      </c>
      <c r="J5" s="358">
        <f t="shared" si="0"/>
        <v>11156143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11156143</v>
      </c>
      <c r="X5" s="356">
        <f t="shared" si="0"/>
        <v>16215949</v>
      </c>
      <c r="Y5" s="358">
        <f t="shared" si="0"/>
        <v>-5059806</v>
      </c>
      <c r="Z5" s="359">
        <f>+IF(X5&lt;&gt;0,+(Y5/X5)*100,0)</f>
        <v>-31.202651167686824</v>
      </c>
      <c r="AA5" s="360">
        <f>+AA6+AA8+AA11+AA13+AA15</f>
        <v>64863796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1888290</v>
      </c>
      <c r="F6" s="59">
        <f t="shared" si="1"/>
        <v>1888290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472073</v>
      </c>
      <c r="Y6" s="59">
        <f t="shared" si="1"/>
        <v>-472073</v>
      </c>
      <c r="Z6" s="61">
        <f>+IF(X6&lt;&gt;0,+(Y6/X6)*100,0)</f>
        <v>-100</v>
      </c>
      <c r="AA6" s="62">
        <f t="shared" si="1"/>
        <v>1888290</v>
      </c>
    </row>
    <row r="7" spans="1:27" ht="13.5">
      <c r="A7" s="291" t="s">
        <v>228</v>
      </c>
      <c r="B7" s="142"/>
      <c r="C7" s="60"/>
      <c r="D7" s="340"/>
      <c r="E7" s="60">
        <v>1888290</v>
      </c>
      <c r="F7" s="59">
        <v>1888290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472073</v>
      </c>
      <c r="Y7" s="59">
        <v>-472073</v>
      </c>
      <c r="Z7" s="61">
        <v>-100</v>
      </c>
      <c r="AA7" s="62">
        <v>1888290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260576</v>
      </c>
      <c r="F8" s="59">
        <f t="shared" si="2"/>
        <v>260576</v>
      </c>
      <c r="G8" s="59">
        <f t="shared" si="2"/>
        <v>0</v>
      </c>
      <c r="H8" s="60">
        <f t="shared" si="2"/>
        <v>808735</v>
      </c>
      <c r="I8" s="60">
        <f t="shared" si="2"/>
        <v>0</v>
      </c>
      <c r="J8" s="59">
        <f t="shared" si="2"/>
        <v>808735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808735</v>
      </c>
      <c r="X8" s="60">
        <f t="shared" si="2"/>
        <v>65144</v>
      </c>
      <c r="Y8" s="59">
        <f t="shared" si="2"/>
        <v>743591</v>
      </c>
      <c r="Z8" s="61">
        <f>+IF(X8&lt;&gt;0,+(Y8/X8)*100,0)</f>
        <v>1141.4573867125139</v>
      </c>
      <c r="AA8" s="62">
        <f>SUM(AA9:AA10)</f>
        <v>260576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260576</v>
      </c>
      <c r="F10" s="59">
        <v>260576</v>
      </c>
      <c r="G10" s="59"/>
      <c r="H10" s="60">
        <v>808735</v>
      </c>
      <c r="I10" s="60"/>
      <c r="J10" s="59">
        <v>808735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808735</v>
      </c>
      <c r="X10" s="60">
        <v>65144</v>
      </c>
      <c r="Y10" s="59">
        <v>743591</v>
      </c>
      <c r="Z10" s="61">
        <v>1141.46</v>
      </c>
      <c r="AA10" s="62">
        <v>260576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18849017</v>
      </c>
      <c r="F11" s="364">
        <f t="shared" si="3"/>
        <v>18849017</v>
      </c>
      <c r="G11" s="364">
        <f t="shared" si="3"/>
        <v>114152</v>
      </c>
      <c r="H11" s="362">
        <f t="shared" si="3"/>
        <v>380659</v>
      </c>
      <c r="I11" s="362">
        <f t="shared" si="3"/>
        <v>873663</v>
      </c>
      <c r="J11" s="364">
        <f t="shared" si="3"/>
        <v>1368474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1368474</v>
      </c>
      <c r="X11" s="362">
        <f t="shared" si="3"/>
        <v>4712254</v>
      </c>
      <c r="Y11" s="364">
        <f t="shared" si="3"/>
        <v>-3343780</v>
      </c>
      <c r="Z11" s="365">
        <f>+IF(X11&lt;&gt;0,+(Y11/X11)*100,0)</f>
        <v>-70.95924795225385</v>
      </c>
      <c r="AA11" s="366">
        <f t="shared" si="3"/>
        <v>18849017</v>
      </c>
    </row>
    <row r="12" spans="1:27" ht="13.5">
      <c r="A12" s="291" t="s">
        <v>231</v>
      </c>
      <c r="B12" s="136"/>
      <c r="C12" s="60"/>
      <c r="D12" s="340"/>
      <c r="E12" s="60">
        <v>18849017</v>
      </c>
      <c r="F12" s="59">
        <v>18849017</v>
      </c>
      <c r="G12" s="59">
        <v>114152</v>
      </c>
      <c r="H12" s="60">
        <v>380659</v>
      </c>
      <c r="I12" s="60">
        <v>873663</v>
      </c>
      <c r="J12" s="59">
        <v>1368474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1368474</v>
      </c>
      <c r="X12" s="60">
        <v>4712254</v>
      </c>
      <c r="Y12" s="59">
        <v>-3343780</v>
      </c>
      <c r="Z12" s="61">
        <v>-70.96</v>
      </c>
      <c r="AA12" s="62">
        <v>18849017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31035913</v>
      </c>
      <c r="F13" s="342">
        <f t="shared" si="4"/>
        <v>31035913</v>
      </c>
      <c r="G13" s="342">
        <f t="shared" si="4"/>
        <v>0</v>
      </c>
      <c r="H13" s="275">
        <f t="shared" si="4"/>
        <v>1056517</v>
      </c>
      <c r="I13" s="275">
        <f t="shared" si="4"/>
        <v>1231675</v>
      </c>
      <c r="J13" s="342">
        <f t="shared" si="4"/>
        <v>2288192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2288192</v>
      </c>
      <c r="X13" s="275">
        <f t="shared" si="4"/>
        <v>7758978</v>
      </c>
      <c r="Y13" s="342">
        <f t="shared" si="4"/>
        <v>-5470786</v>
      </c>
      <c r="Z13" s="335">
        <f>+IF(X13&lt;&gt;0,+(Y13/X13)*100,0)</f>
        <v>-70.5091057095406</v>
      </c>
      <c r="AA13" s="273">
        <f t="shared" si="4"/>
        <v>31035913</v>
      </c>
    </row>
    <row r="14" spans="1:27" ht="13.5">
      <c r="A14" s="291" t="s">
        <v>232</v>
      </c>
      <c r="B14" s="136"/>
      <c r="C14" s="60"/>
      <c r="D14" s="340"/>
      <c r="E14" s="60">
        <v>31035913</v>
      </c>
      <c r="F14" s="59">
        <v>31035913</v>
      </c>
      <c r="G14" s="59"/>
      <c r="H14" s="60">
        <v>1056517</v>
      </c>
      <c r="I14" s="60">
        <v>1231675</v>
      </c>
      <c r="J14" s="59">
        <v>2288192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2288192</v>
      </c>
      <c r="X14" s="60">
        <v>7758978</v>
      </c>
      <c r="Y14" s="59">
        <v>-5470786</v>
      </c>
      <c r="Z14" s="61">
        <v>-70.51</v>
      </c>
      <c r="AA14" s="62">
        <v>31035913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12830000</v>
      </c>
      <c r="F15" s="59">
        <f t="shared" si="5"/>
        <v>12830000</v>
      </c>
      <c r="G15" s="59">
        <f t="shared" si="5"/>
        <v>0</v>
      </c>
      <c r="H15" s="60">
        <f t="shared" si="5"/>
        <v>2910189</v>
      </c>
      <c r="I15" s="60">
        <f t="shared" si="5"/>
        <v>3780553</v>
      </c>
      <c r="J15" s="59">
        <f t="shared" si="5"/>
        <v>6690742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6690742</v>
      </c>
      <c r="X15" s="60">
        <f t="shared" si="5"/>
        <v>3207500</v>
      </c>
      <c r="Y15" s="59">
        <f t="shared" si="5"/>
        <v>3483242</v>
      </c>
      <c r="Z15" s="61">
        <f>+IF(X15&lt;&gt;0,+(Y15/X15)*100,0)</f>
        <v>108.59678877630554</v>
      </c>
      <c r="AA15" s="62">
        <f>SUM(AA16:AA20)</f>
        <v>12830000</v>
      </c>
    </row>
    <row r="16" spans="1:27" ht="13.5">
      <c r="A16" s="291" t="s">
        <v>233</v>
      </c>
      <c r="B16" s="300"/>
      <c r="C16" s="60"/>
      <c r="D16" s="340"/>
      <c r="E16" s="60">
        <v>12830000</v>
      </c>
      <c r="F16" s="59">
        <v>12830000</v>
      </c>
      <c r="G16" s="59"/>
      <c r="H16" s="60">
        <v>2133297</v>
      </c>
      <c r="I16" s="60">
        <v>2402497</v>
      </c>
      <c r="J16" s="59">
        <v>4535794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4535794</v>
      </c>
      <c r="X16" s="60">
        <v>3207500</v>
      </c>
      <c r="Y16" s="59">
        <v>1328294</v>
      </c>
      <c r="Z16" s="61">
        <v>41.41</v>
      </c>
      <c r="AA16" s="62">
        <v>12830000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776892</v>
      </c>
      <c r="I20" s="60">
        <v>1378056</v>
      </c>
      <c r="J20" s="59">
        <v>2154948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2154948</v>
      </c>
      <c r="X20" s="60"/>
      <c r="Y20" s="59">
        <v>2154948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10495000</v>
      </c>
      <c r="F22" s="345">
        <f t="shared" si="6"/>
        <v>10495000</v>
      </c>
      <c r="G22" s="345">
        <f t="shared" si="6"/>
        <v>0</v>
      </c>
      <c r="H22" s="343">
        <f t="shared" si="6"/>
        <v>1820118</v>
      </c>
      <c r="I22" s="343">
        <f t="shared" si="6"/>
        <v>1369864</v>
      </c>
      <c r="J22" s="345">
        <f t="shared" si="6"/>
        <v>3189982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3189982</v>
      </c>
      <c r="X22" s="343">
        <f t="shared" si="6"/>
        <v>2623750</v>
      </c>
      <c r="Y22" s="345">
        <f t="shared" si="6"/>
        <v>566232</v>
      </c>
      <c r="Z22" s="336">
        <f>+IF(X22&lt;&gt;0,+(Y22/X22)*100,0)</f>
        <v>21.581019533111007</v>
      </c>
      <c r="AA22" s="350">
        <f>SUM(AA23:AA32)</f>
        <v>10495000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10495000</v>
      </c>
      <c r="F24" s="59">
        <v>10495000</v>
      </c>
      <c r="G24" s="59"/>
      <c r="H24" s="60">
        <v>1820118</v>
      </c>
      <c r="I24" s="60">
        <v>1369864</v>
      </c>
      <c r="J24" s="59">
        <v>3189982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3189982</v>
      </c>
      <c r="X24" s="60">
        <v>2623750</v>
      </c>
      <c r="Y24" s="59">
        <v>566232</v>
      </c>
      <c r="Z24" s="61">
        <v>21.58</v>
      </c>
      <c r="AA24" s="62">
        <v>10495000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4750000</v>
      </c>
      <c r="F40" s="345">
        <f t="shared" si="9"/>
        <v>4750000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1187500</v>
      </c>
      <c r="Y40" s="345">
        <f t="shared" si="9"/>
        <v>-1187500</v>
      </c>
      <c r="Z40" s="336">
        <f>+IF(X40&lt;&gt;0,+(Y40/X40)*100,0)</f>
        <v>-100</v>
      </c>
      <c r="AA40" s="350">
        <f>SUM(AA41:AA49)</f>
        <v>4750000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4750000</v>
      </c>
      <c r="F49" s="53">
        <v>4750000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1187500</v>
      </c>
      <c r="Y49" s="53">
        <v>-1187500</v>
      </c>
      <c r="Z49" s="94">
        <v>-100</v>
      </c>
      <c r="AA49" s="95">
        <v>4750000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80108796</v>
      </c>
      <c r="F60" s="264">
        <f t="shared" si="14"/>
        <v>80108796</v>
      </c>
      <c r="G60" s="264">
        <f t="shared" si="14"/>
        <v>114152</v>
      </c>
      <c r="H60" s="219">
        <f t="shared" si="14"/>
        <v>6976218</v>
      </c>
      <c r="I60" s="219">
        <f t="shared" si="14"/>
        <v>7255755</v>
      </c>
      <c r="J60" s="264">
        <f t="shared" si="14"/>
        <v>14346125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14346125</v>
      </c>
      <c r="X60" s="219">
        <f t="shared" si="14"/>
        <v>20027199</v>
      </c>
      <c r="Y60" s="264">
        <f t="shared" si="14"/>
        <v>-5681074</v>
      </c>
      <c r="Z60" s="337">
        <f>+IF(X60&lt;&gt;0,+(Y60/X60)*100,0)</f>
        <v>-28.366792580430243</v>
      </c>
      <c r="AA60" s="232">
        <f>+AA57+AA54+AA51+AA40+AA37+AA34+AA22+AA5</f>
        <v>80108796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2013-11-04T12:39:04Z</dcterms:created>
  <dcterms:modified xsi:type="dcterms:W3CDTF">2013-11-04T12:39:08Z</dcterms:modified>
  <cp:category/>
  <cp:version/>
  <cp:contentType/>
  <cp:contentStatus/>
</cp:coreProperties>
</file>