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<sst xmlns="http://schemas.openxmlformats.org/spreadsheetml/2006/main" count="855" uniqueCount="302">
  <si>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Dihlabeng(FS192)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</si>
  <si>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</si>
  <si>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</si>
  <si>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</si>
  <si>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</si>
  <si>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</si>
  <si>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</si>
  <si>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</si>
  <si>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</si>
  <si>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</si>
  <si>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</si>
  <si>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</si>
  <si>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</si>
  <si>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</si>
  <si>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</si>
  <si>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</si>
  <si>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</si>
  <si>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</si>
  <si>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</si>
  <si>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</si>
  <si>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</si>
  <si>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</si>
  <si>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</si>
  <si>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</si>
  <si>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</si>
  <si>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</si>
  <si>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</si>
  <si>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</si>
  <si>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</si>
  <si>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</si>
  <si>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</si>
  <si>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</si>
  <si>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</si>
  <si>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</si>
  <si>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</si>
  <si>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</si>
  <si>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</si>
  <si>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</si>
  <si>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</si>
  <si>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</si>
  <si>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</si>
  <si>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</si>
  <si>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</si>
  <si>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</si>
  <si>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</si>
  <si>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</si>
  <si>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</si>
  <si>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</si>
  <si>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</si>
  <si>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</si>
  <si>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</si>
  <si>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</si>
  <si>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</si>
  <si>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</si>
  <si>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</si>
  <si>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</si>
  <si>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</si>
  <si>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</si>
  <si>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</si>
  <si>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</si>
  <si>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</si>
  <si>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</si>
  <si>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</si>
  <si>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</si>
  <si>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</si>
  <si>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</si>
  <si>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</si>
  <si>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</si>
  <si>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</si>
  <si>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</si>
  <si>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Dihlabeng(FS192)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</si>
  <si>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</si>
  <si>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</si>
  <si>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</si>
  <si>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</si>
  <si>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</si>
  <si>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</si>
  <si>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</si>
  <si>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</si>
  <si>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</si>
  <si>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</si>
  <si>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</si>
  <si>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</si>
  <si>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</si>
  <si>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</si>
  <si>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</si>
  <si>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</si>
  <si>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</si>
  <si>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</si>
  <si>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</si>
  <si>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</si>
  <si>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</si>
  <si>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</si>
  <si>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</si>
  <si>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</si>
  <si>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</si>
  <si>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</si>
  <si>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</si>
  <si>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</si>
  <si>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</si>
  <si>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Dihlabeng(FS192)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</si>
  <si>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</si>
  <si>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</si>
  <si>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</si>
  <si>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</si>
  <si>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</si>
  <si>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</si>
  <si>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</si>
  <si>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</si>
  <si>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</si>
  <si>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</si>
  <si>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</si>
  <si>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</si>
  <si>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</si>
  <si>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</si>
  <si>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</si>
  <si>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</si>
  <si>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</si>
  <si>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</si>
  <si>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</si>
  <si>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</si>
  <si>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</si>
  <si>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</si>
  <si>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</si>
  <si>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</si>
  <si>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</si>
  <si>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</si>
  <si>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</si>
  <si>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</si>
  <si>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Dihlabeng(FS192)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</si>
  <si>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</si>
  <si>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</si>
  <si>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</si>
  <si>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</si>
  <si>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</si>
  <si>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</si>
  <si>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</si>
  <si>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</si>
  <si>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</si>
  <si>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</si>
  <si>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Dihlabeng(FS192)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</si>
  <si>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</si>
  <si>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</si>
  <si>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</si>
  <si>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</si>
  <si>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</si>
  <si>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</si>
  <si>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</si>
  <si>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</si>
  <si>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</si>
  <si>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</si>
  <si>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</si>
  <si>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</si>
  <si>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</si>
  <si>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</si>
  <si>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</si>
  <si>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</si>
  <si>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</si>
  <si>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</si>
  <si>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</si>
  <si>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</si>
  <si>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</si>
  <si>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</si>
  <si>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</si>
  <si>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</si>
  <si>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</si>
  <si>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</si>
  <si>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</si>
  <si>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</si>
  <si>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</si>
  <si>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</si>
  <si>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</si>
  <si>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</si>
  <si>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</si>
  <si>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Dihlabeng(FS192)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</si>
  <si>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</si>
  <si>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</si>
  <si>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</si>
  <si>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</si>
  <si>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</si>
  <si>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</si>
  <si>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</si>
  <si>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</si>
  <si>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</si>
  <si>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</si>
  <si>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</si>
  <si>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</si>
  <si>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</si>
  <si>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</si>
  <si>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</si>
  <si>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</si>
  <si>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</si>
  <si>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</si>
  <si>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</si>
  <si>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</si>
  <si>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</si>
  <si>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</si>
  <si>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</si>
  <si>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</si>
  <si>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</si>
  <si>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</si>
  <si>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Dihlabeng(FS192)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</si>
  <si>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</si>
  <si>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</si>
  <si>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</si>
  <si>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</si>
  <si>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</si>
  <si>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</si>
  <si>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</si>
  <si>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</si>
  <si>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</si>
  <si>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</si>
  <si>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</si>
  <si>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</si>
  <si>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</si>
  <si>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</si>
  <si>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</si>
  <si>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</si>
  <si>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</si>
  <si>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</si>
  <si>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</si>
  <si>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</si>
  <si>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</si>
  <si>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</si>
  <si>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</si>
  <si>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</si>
  <si>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Dihlabeng(FS192)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</si>
  <si>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</si>
  <si>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</si>
  <si>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</si>
  <si>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</si>
  <si>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</si>
  <si>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</si>
  <si>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</si>
  <si>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</si>
  <si>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</si>
  <si>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</si>
  <si>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</si>
  <si>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</si>
  <si>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</si>
  <si>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</si>
  <si>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</si>
  <si>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</si>
  <si>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</si>
  <si>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</si>
  <si>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</si>
  <si>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</si>
  <si>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</si>
  <si>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</si>
  <si>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</si>
  <si>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</si>
  <si>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</si>
  <si>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</si>
  <si>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</si>
  <si>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</si>
  <si>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</si>
  <si>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</si>
  <si>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</si>
  <si>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</si>
  <si>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</si>
  <si>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</si>
  <si>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</si>
  <si>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Dihlabeng(FS192)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</si>
  <si>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</si>
  <si>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</si>
  <si>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Dihlabeng(FS192)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</si>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</sst>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66850440</v>
      </c>
      <c r="C5" s="19">
        <v>0</v>
      </c>
      <c r="D5" s="59">
        <v>76950000</v>
      </c>
      <c r="E5" s="60">
        <v>76950000</v>
      </c>
      <c r="F5" s="60">
        <v>13304749</v>
      </c>
      <c r="G5" s="60">
        <v>5917168</v>
      </c>
      <c r="H5" s="60">
        <v>5971046</v>
      </c>
      <c r="I5" s="60">
        <v>25192963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25192963</v>
      </c>
      <c r="W5" s="60">
        <v>19237500</v>
      </c>
      <c r="X5" s="60">
        <v>5955463</v>
      </c>
      <c r="Y5" s="61">
        <v>30.96</v>
      </c>
      <c r="Z5" s="62">
        <v>76950000</v>
      </c>
    </row>
    <row r="6" spans="1:26" ht="13.5">
      <c r="A6" s="58" t="s">
        <v>32</v>
      </c>
      <c r="B6" s="19">
        <v>265410619</v>
      </c>
      <c r="C6" s="19">
        <v>0</v>
      </c>
      <c r="D6" s="59">
        <v>301775000</v>
      </c>
      <c r="E6" s="60">
        <v>301775000</v>
      </c>
      <c r="F6" s="60">
        <v>28634944</v>
      </c>
      <c r="G6" s="60">
        <v>28577142</v>
      </c>
      <c r="H6" s="60">
        <v>27332408</v>
      </c>
      <c r="I6" s="60">
        <v>84544494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84544494</v>
      </c>
      <c r="W6" s="60">
        <v>75443750</v>
      </c>
      <c r="X6" s="60">
        <v>9100744</v>
      </c>
      <c r="Y6" s="61">
        <v>12.06</v>
      </c>
      <c r="Z6" s="62">
        <v>301775000</v>
      </c>
    </row>
    <row r="7" spans="1:26" ht="13.5">
      <c r="A7" s="58" t="s">
        <v>33</v>
      </c>
      <c r="B7" s="19">
        <v>11095</v>
      </c>
      <c r="C7" s="19">
        <v>0</v>
      </c>
      <c r="D7" s="59">
        <v>0</v>
      </c>
      <c r="E7" s="60">
        <v>0</v>
      </c>
      <c r="F7" s="60">
        <v>0</v>
      </c>
      <c r="G7" s="60">
        <v>360</v>
      </c>
      <c r="H7" s="60">
        <v>593</v>
      </c>
      <c r="I7" s="60">
        <v>953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953</v>
      </c>
      <c r="W7" s="60">
        <v>0</v>
      </c>
      <c r="X7" s="60">
        <v>953</v>
      </c>
      <c r="Y7" s="61">
        <v>0</v>
      </c>
      <c r="Z7" s="62">
        <v>0</v>
      </c>
    </row>
    <row r="8" spans="1:26" ht="13.5">
      <c r="A8" s="58" t="s">
        <v>34</v>
      </c>
      <c r="B8" s="19">
        <v>132667000</v>
      </c>
      <c r="C8" s="19">
        <v>0</v>
      </c>
      <c r="D8" s="59">
        <v>133174000</v>
      </c>
      <c r="E8" s="60">
        <v>133174000</v>
      </c>
      <c r="F8" s="60">
        <v>55606000</v>
      </c>
      <c r="G8" s="60">
        <v>0</v>
      </c>
      <c r="H8" s="60">
        <v>890000</v>
      </c>
      <c r="I8" s="60">
        <v>56496000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56496000</v>
      </c>
      <c r="W8" s="60">
        <v>33293500</v>
      </c>
      <c r="X8" s="60">
        <v>23202500</v>
      </c>
      <c r="Y8" s="61">
        <v>69.69</v>
      </c>
      <c r="Z8" s="62">
        <v>133174000</v>
      </c>
    </row>
    <row r="9" spans="1:26" ht="13.5">
      <c r="A9" s="58" t="s">
        <v>35</v>
      </c>
      <c r="B9" s="19">
        <v>35946172</v>
      </c>
      <c r="C9" s="19">
        <v>0</v>
      </c>
      <c r="D9" s="59">
        <v>43444000</v>
      </c>
      <c r="E9" s="60">
        <v>43444000</v>
      </c>
      <c r="F9" s="60">
        <v>4056022</v>
      </c>
      <c r="G9" s="60">
        <v>1544832</v>
      </c>
      <c r="H9" s="60">
        <v>4618412</v>
      </c>
      <c r="I9" s="60">
        <v>10219266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10219266</v>
      </c>
      <c r="W9" s="60">
        <v>10861000</v>
      </c>
      <c r="X9" s="60">
        <v>-641734</v>
      </c>
      <c r="Y9" s="61">
        <v>-5.91</v>
      </c>
      <c r="Z9" s="62">
        <v>43444000</v>
      </c>
    </row>
    <row r="10" spans="1:26" ht="25.5">
      <c r="A10" s="63" t="s">
        <v>277</v>
      </c>
      <c r="B10" s="64">
        <f>SUM(B5:B9)</f>
        <v>500885326</v>
      </c>
      <c r="C10" s="64">
        <f>SUM(C5:C9)</f>
        <v>0</v>
      </c>
      <c r="D10" s="65">
        <f aca="true" t="shared" si="0" ref="D10:Z10">SUM(D5:D9)</f>
        <v>555343000</v>
      </c>
      <c r="E10" s="66">
        <f t="shared" si="0"/>
        <v>555343000</v>
      </c>
      <c r="F10" s="66">
        <f t="shared" si="0"/>
        <v>101601715</v>
      </c>
      <c r="G10" s="66">
        <f t="shared" si="0"/>
        <v>36039502</v>
      </c>
      <c r="H10" s="66">
        <f t="shared" si="0"/>
        <v>38812459</v>
      </c>
      <c r="I10" s="66">
        <f t="shared" si="0"/>
        <v>176453676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176453676</v>
      </c>
      <c r="W10" s="66">
        <f t="shared" si="0"/>
        <v>138835750</v>
      </c>
      <c r="X10" s="66">
        <f t="shared" si="0"/>
        <v>37617926</v>
      </c>
      <c r="Y10" s="67">
        <f>+IF(W10&lt;&gt;0,(X10/W10)*100,0)</f>
        <v>27.095273371591972</v>
      </c>
      <c r="Z10" s="68">
        <f t="shared" si="0"/>
        <v>555343000</v>
      </c>
    </row>
    <row r="11" spans="1:26" ht="13.5">
      <c r="A11" s="58" t="s">
        <v>37</v>
      </c>
      <c r="B11" s="19">
        <v>158209029</v>
      </c>
      <c r="C11" s="19">
        <v>0</v>
      </c>
      <c r="D11" s="59">
        <v>161408000</v>
      </c>
      <c r="E11" s="60">
        <v>161408000</v>
      </c>
      <c r="F11" s="60">
        <v>14086763</v>
      </c>
      <c r="G11" s="60">
        <v>14496934</v>
      </c>
      <c r="H11" s="60">
        <v>13751365</v>
      </c>
      <c r="I11" s="60">
        <v>42335062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42335062</v>
      </c>
      <c r="W11" s="60">
        <v>40352000</v>
      </c>
      <c r="X11" s="60">
        <v>1983062</v>
      </c>
      <c r="Y11" s="61">
        <v>4.91</v>
      </c>
      <c r="Z11" s="62">
        <v>161408000</v>
      </c>
    </row>
    <row r="12" spans="1:26" ht="13.5">
      <c r="A12" s="58" t="s">
        <v>38</v>
      </c>
      <c r="B12" s="19">
        <v>13060025</v>
      </c>
      <c r="C12" s="19">
        <v>0</v>
      </c>
      <c r="D12" s="59">
        <v>12671000</v>
      </c>
      <c r="E12" s="60">
        <v>12671000</v>
      </c>
      <c r="F12" s="60">
        <v>647091</v>
      </c>
      <c r="G12" s="60">
        <v>1434455</v>
      </c>
      <c r="H12" s="60">
        <v>1011710</v>
      </c>
      <c r="I12" s="60">
        <v>3093256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3093256</v>
      </c>
      <c r="W12" s="60">
        <v>3167750</v>
      </c>
      <c r="X12" s="60">
        <v>-74494</v>
      </c>
      <c r="Y12" s="61">
        <v>-2.35</v>
      </c>
      <c r="Z12" s="62">
        <v>12671000</v>
      </c>
    </row>
    <row r="13" spans="1:26" ht="13.5">
      <c r="A13" s="58" t="s">
        <v>278</v>
      </c>
      <c r="B13" s="19">
        <v>68534170</v>
      </c>
      <c r="C13" s="19">
        <v>0</v>
      </c>
      <c r="D13" s="59">
        <v>41083000</v>
      </c>
      <c r="E13" s="60">
        <v>41083000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10270750</v>
      </c>
      <c r="X13" s="60">
        <v>-10270750</v>
      </c>
      <c r="Y13" s="61">
        <v>-100</v>
      </c>
      <c r="Z13" s="62">
        <v>41083000</v>
      </c>
    </row>
    <row r="14" spans="1:26" ht="13.5">
      <c r="A14" s="58" t="s">
        <v>40</v>
      </c>
      <c r="B14" s="19">
        <v>15858386</v>
      </c>
      <c r="C14" s="19">
        <v>0</v>
      </c>
      <c r="D14" s="59">
        <v>4734000</v>
      </c>
      <c r="E14" s="60">
        <v>4734000</v>
      </c>
      <c r="F14" s="60">
        <v>0</v>
      </c>
      <c r="G14" s="60">
        <v>0</v>
      </c>
      <c r="H14" s="60">
        <v>1350</v>
      </c>
      <c r="I14" s="60">
        <v>1350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1350</v>
      </c>
      <c r="W14" s="60">
        <v>1183500</v>
      </c>
      <c r="X14" s="60">
        <v>-1182150</v>
      </c>
      <c r="Y14" s="61">
        <v>-99.89</v>
      </c>
      <c r="Z14" s="62">
        <v>4734000</v>
      </c>
    </row>
    <row r="15" spans="1:26" ht="13.5">
      <c r="A15" s="58" t="s">
        <v>41</v>
      </c>
      <c r="B15" s="19">
        <v>134393606</v>
      </c>
      <c r="C15" s="19">
        <v>0</v>
      </c>
      <c r="D15" s="59">
        <v>152550000</v>
      </c>
      <c r="E15" s="60">
        <v>152550000</v>
      </c>
      <c r="F15" s="60">
        <v>1967104</v>
      </c>
      <c r="G15" s="60">
        <v>1868363</v>
      </c>
      <c r="H15" s="60">
        <v>5720411</v>
      </c>
      <c r="I15" s="60">
        <v>9555878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9555878</v>
      </c>
      <c r="W15" s="60">
        <v>38137500</v>
      </c>
      <c r="X15" s="60">
        <v>-28581622</v>
      </c>
      <c r="Y15" s="61">
        <v>-74.94</v>
      </c>
      <c r="Z15" s="62">
        <v>152550000</v>
      </c>
    </row>
    <row r="16" spans="1:26" ht="13.5">
      <c r="A16" s="69" t="s">
        <v>42</v>
      </c>
      <c r="B16" s="19">
        <v>9138285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205460402</v>
      </c>
      <c r="C17" s="19">
        <v>0</v>
      </c>
      <c r="D17" s="59">
        <v>164448000</v>
      </c>
      <c r="E17" s="60">
        <v>164448000</v>
      </c>
      <c r="F17" s="60">
        <v>6763728</v>
      </c>
      <c r="G17" s="60">
        <v>6101099</v>
      </c>
      <c r="H17" s="60">
        <v>8738009</v>
      </c>
      <c r="I17" s="60">
        <v>21602836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21602836</v>
      </c>
      <c r="W17" s="60">
        <v>41112000</v>
      </c>
      <c r="X17" s="60">
        <v>-19509164</v>
      </c>
      <c r="Y17" s="61">
        <v>-47.45</v>
      </c>
      <c r="Z17" s="62">
        <v>164448000</v>
      </c>
    </row>
    <row r="18" spans="1:26" ht="13.5">
      <c r="A18" s="70" t="s">
        <v>44</v>
      </c>
      <c r="B18" s="71">
        <f>SUM(B11:B17)</f>
        <v>604653903</v>
      </c>
      <c r="C18" s="71">
        <f>SUM(C11:C17)</f>
        <v>0</v>
      </c>
      <c r="D18" s="72">
        <f aca="true" t="shared" si="1" ref="D18:Z18">SUM(D11:D17)</f>
        <v>536894000</v>
      </c>
      <c r="E18" s="73">
        <f t="shared" si="1"/>
        <v>536894000</v>
      </c>
      <c r="F18" s="73">
        <f t="shared" si="1"/>
        <v>23464686</v>
      </c>
      <c r="G18" s="73">
        <f t="shared" si="1"/>
        <v>23900851</v>
      </c>
      <c r="H18" s="73">
        <f t="shared" si="1"/>
        <v>29222845</v>
      </c>
      <c r="I18" s="73">
        <f t="shared" si="1"/>
        <v>76588382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76588382</v>
      </c>
      <c r="W18" s="73">
        <f t="shared" si="1"/>
        <v>134223500</v>
      </c>
      <c r="X18" s="73">
        <f t="shared" si="1"/>
        <v>-57635118</v>
      </c>
      <c r="Y18" s="67">
        <f>+IF(W18&lt;&gt;0,(X18/W18)*100,0)</f>
        <v>-42.939662577715524</v>
      </c>
      <c r="Z18" s="74">
        <f t="shared" si="1"/>
        <v>536894000</v>
      </c>
    </row>
    <row r="19" spans="1:26" ht="13.5">
      <c r="A19" s="70" t="s">
        <v>45</v>
      </c>
      <c r="B19" s="75">
        <f>+B10-B18</f>
        <v>-103768577</v>
      </c>
      <c r="C19" s="75">
        <f>+C10-C18</f>
        <v>0</v>
      </c>
      <c r="D19" s="76">
        <f aca="true" t="shared" si="2" ref="D19:Z19">+D10-D18</f>
        <v>18449000</v>
      </c>
      <c r="E19" s="77">
        <f t="shared" si="2"/>
        <v>18449000</v>
      </c>
      <c r="F19" s="77">
        <f t="shared" si="2"/>
        <v>78137029</v>
      </c>
      <c r="G19" s="77">
        <f t="shared" si="2"/>
        <v>12138651</v>
      </c>
      <c r="H19" s="77">
        <f t="shared" si="2"/>
        <v>9589614</v>
      </c>
      <c r="I19" s="77">
        <f t="shared" si="2"/>
        <v>99865294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99865294</v>
      </c>
      <c r="W19" s="77">
        <f>IF(E10=E18,0,W10-W18)</f>
        <v>4612250</v>
      </c>
      <c r="X19" s="77">
        <f t="shared" si="2"/>
        <v>95253044</v>
      </c>
      <c r="Y19" s="78">
        <f>+IF(W19&lt;&gt;0,(X19/W19)*100,0)</f>
        <v>2065.2185809528974</v>
      </c>
      <c r="Z19" s="79">
        <f t="shared" si="2"/>
        <v>18449000</v>
      </c>
    </row>
    <row r="20" spans="1:26" ht="13.5">
      <c r="A20" s="58" t="s">
        <v>46</v>
      </c>
      <c r="B20" s="19">
        <v>91313838</v>
      </c>
      <c r="C20" s="19">
        <v>0</v>
      </c>
      <c r="D20" s="59">
        <v>72196000</v>
      </c>
      <c r="E20" s="60">
        <v>72196000</v>
      </c>
      <c r="F20" s="60">
        <v>1219793</v>
      </c>
      <c r="G20" s="60">
        <v>5179275</v>
      </c>
      <c r="H20" s="60">
        <v>0</v>
      </c>
      <c r="I20" s="60">
        <v>6399068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6399068</v>
      </c>
      <c r="W20" s="60">
        <v>18049000</v>
      </c>
      <c r="X20" s="60">
        <v>-11649932</v>
      </c>
      <c r="Y20" s="61">
        <v>-64.55</v>
      </c>
      <c r="Z20" s="62">
        <v>72196000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-12454739</v>
      </c>
      <c r="C22" s="86">
        <f>SUM(C19:C21)</f>
        <v>0</v>
      </c>
      <c r="D22" s="87">
        <f aca="true" t="shared" si="3" ref="D22:Z22">SUM(D19:D21)</f>
        <v>90645000</v>
      </c>
      <c r="E22" s="88">
        <f t="shared" si="3"/>
        <v>90645000</v>
      </c>
      <c r="F22" s="88">
        <f t="shared" si="3"/>
        <v>79356822</v>
      </c>
      <c r="G22" s="88">
        <f t="shared" si="3"/>
        <v>17317926</v>
      </c>
      <c r="H22" s="88">
        <f t="shared" si="3"/>
        <v>9589614</v>
      </c>
      <c r="I22" s="88">
        <f t="shared" si="3"/>
        <v>106264362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106264362</v>
      </c>
      <c r="W22" s="88">
        <f t="shared" si="3"/>
        <v>22661250</v>
      </c>
      <c r="X22" s="88">
        <f t="shared" si="3"/>
        <v>83603112</v>
      </c>
      <c r="Y22" s="89">
        <f>+IF(W22&lt;&gt;0,(X22/W22)*100,0)</f>
        <v>368.9254211484362</v>
      </c>
      <c r="Z22" s="90">
        <f t="shared" si="3"/>
        <v>90645000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-12454739</v>
      </c>
      <c r="C24" s="75">
        <f>SUM(C22:C23)</f>
        <v>0</v>
      </c>
      <c r="D24" s="76">
        <f aca="true" t="shared" si="4" ref="D24:Z24">SUM(D22:D23)</f>
        <v>90645000</v>
      </c>
      <c r="E24" s="77">
        <f t="shared" si="4"/>
        <v>90645000</v>
      </c>
      <c r="F24" s="77">
        <f t="shared" si="4"/>
        <v>79356822</v>
      </c>
      <c r="G24" s="77">
        <f t="shared" si="4"/>
        <v>17317926</v>
      </c>
      <c r="H24" s="77">
        <f t="shared" si="4"/>
        <v>9589614</v>
      </c>
      <c r="I24" s="77">
        <f t="shared" si="4"/>
        <v>106264362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106264362</v>
      </c>
      <c r="W24" s="77">
        <f t="shared" si="4"/>
        <v>22661250</v>
      </c>
      <c r="X24" s="77">
        <f t="shared" si="4"/>
        <v>83603112</v>
      </c>
      <c r="Y24" s="78">
        <f>+IF(W24&lt;&gt;0,(X24/W24)*100,0)</f>
        <v>368.9254211484362</v>
      </c>
      <c r="Z24" s="79">
        <f t="shared" si="4"/>
        <v>90645000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106229391</v>
      </c>
      <c r="C27" s="22">
        <v>0</v>
      </c>
      <c r="D27" s="99">
        <v>90645857</v>
      </c>
      <c r="E27" s="100">
        <v>90645857</v>
      </c>
      <c r="F27" s="100">
        <v>12998336</v>
      </c>
      <c r="G27" s="100">
        <v>6105101</v>
      </c>
      <c r="H27" s="100">
        <v>2535458</v>
      </c>
      <c r="I27" s="100">
        <v>21638895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21638895</v>
      </c>
      <c r="W27" s="100">
        <v>22661464</v>
      </c>
      <c r="X27" s="100">
        <v>-1022569</v>
      </c>
      <c r="Y27" s="101">
        <v>-4.51</v>
      </c>
      <c r="Z27" s="102">
        <v>90645857</v>
      </c>
    </row>
    <row r="28" spans="1:26" ht="13.5">
      <c r="A28" s="103" t="s">
        <v>46</v>
      </c>
      <c r="B28" s="19">
        <v>106229391</v>
      </c>
      <c r="C28" s="19">
        <v>0</v>
      </c>
      <c r="D28" s="59">
        <v>72196178</v>
      </c>
      <c r="E28" s="60">
        <v>72196178</v>
      </c>
      <c r="F28" s="60">
        <v>3023408</v>
      </c>
      <c r="G28" s="60">
        <v>4946424</v>
      </c>
      <c r="H28" s="60">
        <v>2239233</v>
      </c>
      <c r="I28" s="60">
        <v>10209065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10209065</v>
      </c>
      <c r="W28" s="60">
        <v>18049045</v>
      </c>
      <c r="X28" s="60">
        <v>-7839980</v>
      </c>
      <c r="Y28" s="61">
        <v>-43.44</v>
      </c>
      <c r="Z28" s="62">
        <v>72196178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18449679</v>
      </c>
      <c r="E31" s="60">
        <v>18449679</v>
      </c>
      <c r="F31" s="60">
        <v>9974928</v>
      </c>
      <c r="G31" s="60">
        <v>1158677</v>
      </c>
      <c r="H31" s="60">
        <v>296225</v>
      </c>
      <c r="I31" s="60">
        <v>11429830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11429830</v>
      </c>
      <c r="W31" s="60">
        <v>4612420</v>
      </c>
      <c r="X31" s="60">
        <v>6817410</v>
      </c>
      <c r="Y31" s="61">
        <v>147.81</v>
      </c>
      <c r="Z31" s="62">
        <v>18449679</v>
      </c>
    </row>
    <row r="32" spans="1:26" ht="13.5">
      <c r="A32" s="70" t="s">
        <v>54</v>
      </c>
      <c r="B32" s="22">
        <f>SUM(B28:B31)</f>
        <v>106229391</v>
      </c>
      <c r="C32" s="22">
        <f>SUM(C28:C31)</f>
        <v>0</v>
      </c>
      <c r="D32" s="99">
        <f aca="true" t="shared" si="5" ref="D32:Z32">SUM(D28:D31)</f>
        <v>90645857</v>
      </c>
      <c r="E32" s="100">
        <f t="shared" si="5"/>
        <v>90645857</v>
      </c>
      <c r="F32" s="100">
        <f t="shared" si="5"/>
        <v>12998336</v>
      </c>
      <c r="G32" s="100">
        <f t="shared" si="5"/>
        <v>6105101</v>
      </c>
      <c r="H32" s="100">
        <f t="shared" si="5"/>
        <v>2535458</v>
      </c>
      <c r="I32" s="100">
        <f t="shared" si="5"/>
        <v>21638895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21638895</v>
      </c>
      <c r="W32" s="100">
        <f t="shared" si="5"/>
        <v>22661465</v>
      </c>
      <c r="X32" s="100">
        <f t="shared" si="5"/>
        <v>-1022570</v>
      </c>
      <c r="Y32" s="101">
        <f>+IF(W32&lt;&gt;0,(X32/W32)*100,0)</f>
        <v>-4.512373758713305</v>
      </c>
      <c r="Z32" s="102">
        <f t="shared" si="5"/>
        <v>90645857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75159676</v>
      </c>
      <c r="C35" s="19">
        <v>0</v>
      </c>
      <c r="D35" s="59">
        <v>70343794</v>
      </c>
      <c r="E35" s="60">
        <v>70343794</v>
      </c>
      <c r="F35" s="60">
        <v>10897299</v>
      </c>
      <c r="G35" s="60">
        <v>9046803</v>
      </c>
      <c r="H35" s="60">
        <v>8573961</v>
      </c>
      <c r="I35" s="60">
        <v>8573961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8573961</v>
      </c>
      <c r="W35" s="60">
        <v>17585949</v>
      </c>
      <c r="X35" s="60">
        <v>-9011988</v>
      </c>
      <c r="Y35" s="61">
        <v>-51.25</v>
      </c>
      <c r="Z35" s="62">
        <v>70343794</v>
      </c>
    </row>
    <row r="36" spans="1:26" ht="13.5">
      <c r="A36" s="58" t="s">
        <v>57</v>
      </c>
      <c r="B36" s="19">
        <v>1915270483</v>
      </c>
      <c r="C36" s="19">
        <v>0</v>
      </c>
      <c r="D36" s="59">
        <v>1911299829</v>
      </c>
      <c r="E36" s="60">
        <v>1911299829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477824957</v>
      </c>
      <c r="X36" s="60">
        <v>-477824957</v>
      </c>
      <c r="Y36" s="61">
        <v>-100</v>
      </c>
      <c r="Z36" s="62">
        <v>1911299829</v>
      </c>
    </row>
    <row r="37" spans="1:26" ht="13.5">
      <c r="A37" s="58" t="s">
        <v>58</v>
      </c>
      <c r="B37" s="19">
        <v>202971462</v>
      </c>
      <c r="C37" s="19">
        <v>0</v>
      </c>
      <c r="D37" s="59">
        <v>290500000</v>
      </c>
      <c r="E37" s="60">
        <v>290500000</v>
      </c>
      <c r="F37" s="60">
        <v>-54538344</v>
      </c>
      <c r="G37" s="60">
        <v>-742606</v>
      </c>
      <c r="H37" s="60">
        <v>2946872</v>
      </c>
      <c r="I37" s="60">
        <v>2946872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2946872</v>
      </c>
      <c r="W37" s="60">
        <v>72625000</v>
      </c>
      <c r="X37" s="60">
        <v>-69678128</v>
      </c>
      <c r="Y37" s="61">
        <v>-95.94</v>
      </c>
      <c r="Z37" s="62">
        <v>290500000</v>
      </c>
    </row>
    <row r="38" spans="1:26" ht="13.5">
      <c r="A38" s="58" t="s">
        <v>59</v>
      </c>
      <c r="B38" s="19">
        <v>104698363</v>
      </c>
      <c r="C38" s="19">
        <v>0</v>
      </c>
      <c r="D38" s="59">
        <v>90005000</v>
      </c>
      <c r="E38" s="60">
        <v>90005000</v>
      </c>
      <c r="F38" s="60">
        <v>0</v>
      </c>
      <c r="G38" s="60">
        <v>0</v>
      </c>
      <c r="H38" s="60">
        <v>-113520</v>
      </c>
      <c r="I38" s="60">
        <v>-113520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-113520</v>
      </c>
      <c r="W38" s="60">
        <v>22501250</v>
      </c>
      <c r="X38" s="60">
        <v>-22614770</v>
      </c>
      <c r="Y38" s="61">
        <v>-100.5</v>
      </c>
      <c r="Z38" s="62">
        <v>90005000</v>
      </c>
    </row>
    <row r="39" spans="1:26" ht="13.5">
      <c r="A39" s="58" t="s">
        <v>60</v>
      </c>
      <c r="B39" s="19">
        <v>1682760334</v>
      </c>
      <c r="C39" s="19">
        <v>0</v>
      </c>
      <c r="D39" s="59">
        <v>1601138623</v>
      </c>
      <c r="E39" s="60">
        <v>1601138623</v>
      </c>
      <c r="F39" s="60">
        <v>65435643</v>
      </c>
      <c r="G39" s="60">
        <v>9789409</v>
      </c>
      <c r="H39" s="60">
        <v>5740609</v>
      </c>
      <c r="I39" s="60">
        <v>5740609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5740609</v>
      </c>
      <c r="W39" s="60">
        <v>400284656</v>
      </c>
      <c r="X39" s="60">
        <v>-394544047</v>
      </c>
      <c r="Y39" s="61">
        <v>-98.57</v>
      </c>
      <c r="Z39" s="62">
        <v>1601138623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96323065</v>
      </c>
      <c r="C42" s="19">
        <v>0</v>
      </c>
      <c r="D42" s="59">
        <v>92924521</v>
      </c>
      <c r="E42" s="60">
        <v>92924521</v>
      </c>
      <c r="F42" s="60">
        <v>77983985</v>
      </c>
      <c r="G42" s="60">
        <v>15940427</v>
      </c>
      <c r="H42" s="60">
        <v>8476067</v>
      </c>
      <c r="I42" s="60">
        <v>102400479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102400479</v>
      </c>
      <c r="W42" s="60">
        <v>44874750</v>
      </c>
      <c r="X42" s="60">
        <v>57525729</v>
      </c>
      <c r="Y42" s="61">
        <v>128.19</v>
      </c>
      <c r="Z42" s="62">
        <v>92924521</v>
      </c>
    </row>
    <row r="43" spans="1:26" ht="13.5">
      <c r="A43" s="58" t="s">
        <v>63</v>
      </c>
      <c r="B43" s="19">
        <v>-106049510</v>
      </c>
      <c r="C43" s="19">
        <v>0</v>
      </c>
      <c r="D43" s="59">
        <v>-73196000</v>
      </c>
      <c r="E43" s="60">
        <v>-73196000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-11643000</v>
      </c>
      <c r="X43" s="60">
        <v>11643000</v>
      </c>
      <c r="Y43" s="61">
        <v>-100</v>
      </c>
      <c r="Z43" s="62">
        <v>-73196000</v>
      </c>
    </row>
    <row r="44" spans="1:26" ht="13.5">
      <c r="A44" s="58" t="s">
        <v>64</v>
      </c>
      <c r="B44" s="19">
        <v>338057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-5844720</v>
      </c>
      <c r="C45" s="22">
        <v>0</v>
      </c>
      <c r="D45" s="99">
        <v>17487521</v>
      </c>
      <c r="E45" s="100">
        <v>17487521</v>
      </c>
      <c r="F45" s="100">
        <v>-1563832</v>
      </c>
      <c r="G45" s="100">
        <v>14376595</v>
      </c>
      <c r="H45" s="100">
        <v>22852662</v>
      </c>
      <c r="I45" s="100">
        <v>22852662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22852662</v>
      </c>
      <c r="W45" s="100">
        <v>30990750</v>
      </c>
      <c r="X45" s="100">
        <v>-8138088</v>
      </c>
      <c r="Y45" s="101">
        <v>-26.26</v>
      </c>
      <c r="Z45" s="102">
        <v>17487521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31909461</v>
      </c>
      <c r="C49" s="52">
        <v>0</v>
      </c>
      <c r="D49" s="129">
        <v>18112340</v>
      </c>
      <c r="E49" s="54">
        <v>20712657</v>
      </c>
      <c r="F49" s="54">
        <v>0</v>
      </c>
      <c r="G49" s="54">
        <v>0</v>
      </c>
      <c r="H49" s="54">
        <v>0</v>
      </c>
      <c r="I49" s="54">
        <v>367029108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437763566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16596438</v>
      </c>
      <c r="C51" s="52">
        <v>0</v>
      </c>
      <c r="D51" s="129">
        <v>17093476</v>
      </c>
      <c r="E51" s="54">
        <v>13223092</v>
      </c>
      <c r="F51" s="54">
        <v>0</v>
      </c>
      <c r="G51" s="54">
        <v>0</v>
      </c>
      <c r="H51" s="54">
        <v>0</v>
      </c>
      <c r="I51" s="54">
        <v>15590639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62503645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100.00000099056487</v>
      </c>
      <c r="E58" s="7">
        <f t="shared" si="6"/>
        <v>100.00000099056487</v>
      </c>
      <c r="F58" s="7">
        <f t="shared" si="6"/>
        <v>99.99999772197985</v>
      </c>
      <c r="G58" s="7">
        <f t="shared" si="6"/>
        <v>99.99999726099257</v>
      </c>
      <c r="H58" s="7">
        <f t="shared" si="6"/>
        <v>100.00141651705825</v>
      </c>
      <c r="I58" s="7">
        <f t="shared" si="6"/>
        <v>100.00043100549911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100.00043100549911</v>
      </c>
      <c r="W58" s="7">
        <f t="shared" si="6"/>
        <v>100.70998836086278</v>
      </c>
      <c r="X58" s="7">
        <f t="shared" si="6"/>
        <v>0</v>
      </c>
      <c r="Y58" s="7">
        <f t="shared" si="6"/>
        <v>0</v>
      </c>
      <c r="Z58" s="8">
        <f t="shared" si="6"/>
        <v>100.00000099056487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99.1976098158635</v>
      </c>
      <c r="G59" s="10">
        <f t="shared" si="7"/>
        <v>100</v>
      </c>
      <c r="H59" s="10">
        <f t="shared" si="7"/>
        <v>100.00837444347637</v>
      </c>
      <c r="I59" s="10">
        <f t="shared" si="7"/>
        <v>99.57822305822181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99.57822305822181</v>
      </c>
      <c r="W59" s="10">
        <f t="shared" si="7"/>
        <v>100.00259909031838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100.37281372018747</v>
      </c>
      <c r="G60" s="13">
        <f t="shared" si="7"/>
        <v>99.99999650069975</v>
      </c>
      <c r="H60" s="13">
        <f t="shared" si="7"/>
        <v>100</v>
      </c>
      <c r="I60" s="13">
        <f t="shared" si="7"/>
        <v>100.12626960662867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100.12626960662867</v>
      </c>
      <c r="W60" s="13">
        <f t="shared" si="7"/>
        <v>100.9493828183249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100.62361081497882</v>
      </c>
      <c r="G61" s="13">
        <f t="shared" si="7"/>
        <v>100.61765110059733</v>
      </c>
      <c r="H61" s="13">
        <f t="shared" si="7"/>
        <v>100.44544902561437</v>
      </c>
      <c r="I61" s="13">
        <f t="shared" si="7"/>
        <v>100.56430167945503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100.56430167945503</v>
      </c>
      <c r="W61" s="13">
        <f t="shared" si="7"/>
        <v>101.72430471584039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100.0075970523437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99.99283924095954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100.00002996659623</v>
      </c>
      <c r="I64" s="13">
        <f t="shared" si="7"/>
        <v>100.00001017005864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100.00001017005864</v>
      </c>
      <c r="W64" s="13">
        <f t="shared" si="7"/>
        <v>100.02868891651526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100.00001594578434</v>
      </c>
      <c r="E66" s="16">
        <f t="shared" si="7"/>
        <v>100.00001594578434</v>
      </c>
      <c r="F66" s="16">
        <f t="shared" si="7"/>
        <v>100</v>
      </c>
      <c r="G66" s="16">
        <f t="shared" si="7"/>
        <v>100</v>
      </c>
      <c r="H66" s="16">
        <f t="shared" si="7"/>
        <v>100.00004841473222</v>
      </c>
      <c r="I66" s="16">
        <f t="shared" si="7"/>
        <v>100.00001655950459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100.00001655950459</v>
      </c>
      <c r="W66" s="16">
        <f t="shared" si="7"/>
        <v>100.00001594578434</v>
      </c>
      <c r="X66" s="16">
        <f t="shared" si="7"/>
        <v>0</v>
      </c>
      <c r="Y66" s="16">
        <f t="shared" si="7"/>
        <v>0</v>
      </c>
      <c r="Z66" s="17">
        <f t="shared" si="7"/>
        <v>100.00001594578434</v>
      </c>
    </row>
    <row r="67" spans="1:26" ht="13.5" hidden="1">
      <c r="A67" s="41" t="s">
        <v>285</v>
      </c>
      <c r="B67" s="24">
        <v>355322058</v>
      </c>
      <c r="C67" s="24"/>
      <c r="D67" s="25">
        <v>403810000</v>
      </c>
      <c r="E67" s="26">
        <v>403810000</v>
      </c>
      <c r="F67" s="26">
        <v>43897768</v>
      </c>
      <c r="G67" s="26">
        <v>36509576</v>
      </c>
      <c r="H67" s="26">
        <v>35368441</v>
      </c>
      <c r="I67" s="26">
        <v>115775785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115775785</v>
      </c>
      <c r="W67" s="26">
        <v>100952500</v>
      </c>
      <c r="X67" s="26"/>
      <c r="Y67" s="25"/>
      <c r="Z67" s="27">
        <v>403810000</v>
      </c>
    </row>
    <row r="68" spans="1:26" ht="13.5" hidden="1">
      <c r="A68" s="37" t="s">
        <v>31</v>
      </c>
      <c r="B68" s="19">
        <v>66850440</v>
      </c>
      <c r="C68" s="19"/>
      <c r="D68" s="20">
        <v>76950000</v>
      </c>
      <c r="E68" s="21">
        <v>76950000</v>
      </c>
      <c r="F68" s="21">
        <v>13304749</v>
      </c>
      <c r="G68" s="21">
        <v>5917168</v>
      </c>
      <c r="H68" s="21">
        <v>5970546</v>
      </c>
      <c r="I68" s="21">
        <v>25192463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25192463</v>
      </c>
      <c r="W68" s="21">
        <v>19237500</v>
      </c>
      <c r="X68" s="21"/>
      <c r="Y68" s="20"/>
      <c r="Z68" s="23">
        <v>76950000</v>
      </c>
    </row>
    <row r="69" spans="1:26" ht="13.5" hidden="1">
      <c r="A69" s="38" t="s">
        <v>32</v>
      </c>
      <c r="B69" s="19">
        <v>265410619</v>
      </c>
      <c r="C69" s="19"/>
      <c r="D69" s="20">
        <v>301775000</v>
      </c>
      <c r="E69" s="21">
        <v>301775000</v>
      </c>
      <c r="F69" s="21">
        <v>28634944</v>
      </c>
      <c r="G69" s="21">
        <v>28577142</v>
      </c>
      <c r="H69" s="21">
        <v>27332408</v>
      </c>
      <c r="I69" s="21">
        <v>84544494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84544494</v>
      </c>
      <c r="W69" s="21">
        <v>75443750</v>
      </c>
      <c r="X69" s="21"/>
      <c r="Y69" s="20"/>
      <c r="Z69" s="23">
        <v>301775000</v>
      </c>
    </row>
    <row r="70" spans="1:26" ht="13.5" hidden="1">
      <c r="A70" s="39" t="s">
        <v>103</v>
      </c>
      <c r="B70" s="19"/>
      <c r="C70" s="19"/>
      <c r="D70" s="20">
        <v>165400000</v>
      </c>
      <c r="E70" s="21">
        <v>165400000</v>
      </c>
      <c r="F70" s="21">
        <v>17118850</v>
      </c>
      <c r="G70" s="21">
        <v>16074771</v>
      </c>
      <c r="H70" s="21">
        <v>15758032</v>
      </c>
      <c r="I70" s="21">
        <v>48951653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48951653</v>
      </c>
      <c r="W70" s="21">
        <v>41350000</v>
      </c>
      <c r="X70" s="21"/>
      <c r="Y70" s="20"/>
      <c r="Z70" s="23">
        <v>165400000</v>
      </c>
    </row>
    <row r="71" spans="1:26" ht="13.5" hidden="1">
      <c r="A71" s="39" t="s">
        <v>104</v>
      </c>
      <c r="B71" s="19"/>
      <c r="C71" s="19"/>
      <c r="D71" s="20">
        <v>52652000</v>
      </c>
      <c r="E71" s="21">
        <v>52652000</v>
      </c>
      <c r="F71" s="21">
        <v>4902701</v>
      </c>
      <c r="G71" s="21">
        <v>5600019</v>
      </c>
      <c r="H71" s="21">
        <v>4684377</v>
      </c>
      <c r="I71" s="21">
        <v>15187097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15187097</v>
      </c>
      <c r="W71" s="21">
        <v>13163000</v>
      </c>
      <c r="X71" s="21"/>
      <c r="Y71" s="20"/>
      <c r="Z71" s="23">
        <v>52652000</v>
      </c>
    </row>
    <row r="72" spans="1:26" ht="13.5" hidden="1">
      <c r="A72" s="39" t="s">
        <v>105</v>
      </c>
      <c r="B72" s="19"/>
      <c r="C72" s="19"/>
      <c r="D72" s="20">
        <v>41895000</v>
      </c>
      <c r="E72" s="21">
        <v>41895000</v>
      </c>
      <c r="F72" s="21">
        <v>3437315</v>
      </c>
      <c r="G72" s="21">
        <v>3483407</v>
      </c>
      <c r="H72" s="21">
        <v>3482755</v>
      </c>
      <c r="I72" s="21">
        <v>10403477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10403477</v>
      </c>
      <c r="W72" s="21">
        <v>10473750</v>
      </c>
      <c r="X72" s="21"/>
      <c r="Y72" s="20"/>
      <c r="Z72" s="23">
        <v>41895000</v>
      </c>
    </row>
    <row r="73" spans="1:26" ht="13.5" hidden="1">
      <c r="A73" s="39" t="s">
        <v>106</v>
      </c>
      <c r="B73" s="19"/>
      <c r="C73" s="19"/>
      <c r="D73" s="20">
        <v>41828000</v>
      </c>
      <c r="E73" s="21">
        <v>41828000</v>
      </c>
      <c r="F73" s="21">
        <v>3176078</v>
      </c>
      <c r="G73" s="21">
        <v>3319658</v>
      </c>
      <c r="H73" s="21">
        <v>3337049</v>
      </c>
      <c r="I73" s="21">
        <v>9832785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9832785</v>
      </c>
      <c r="W73" s="21">
        <v>10457000</v>
      </c>
      <c r="X73" s="21"/>
      <c r="Y73" s="20"/>
      <c r="Z73" s="23">
        <v>41828000</v>
      </c>
    </row>
    <row r="74" spans="1:26" ht="13.5" hidden="1">
      <c r="A74" s="39" t="s">
        <v>107</v>
      </c>
      <c r="B74" s="19">
        <v>265410619</v>
      </c>
      <c r="C74" s="19"/>
      <c r="D74" s="20"/>
      <c r="E74" s="21"/>
      <c r="F74" s="21"/>
      <c r="G74" s="21">
        <v>99287</v>
      </c>
      <c r="H74" s="21">
        <v>70195</v>
      </c>
      <c r="I74" s="21">
        <v>169482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169482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23060999</v>
      </c>
      <c r="C75" s="28"/>
      <c r="D75" s="29">
        <v>25085000</v>
      </c>
      <c r="E75" s="30">
        <v>25085000</v>
      </c>
      <c r="F75" s="30">
        <v>1958075</v>
      </c>
      <c r="G75" s="30">
        <v>2015266</v>
      </c>
      <c r="H75" s="30">
        <v>2065487</v>
      </c>
      <c r="I75" s="30">
        <v>6038828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6038828</v>
      </c>
      <c r="W75" s="30">
        <v>6271250</v>
      </c>
      <c r="X75" s="30"/>
      <c r="Y75" s="29"/>
      <c r="Z75" s="31">
        <v>25085000</v>
      </c>
    </row>
    <row r="76" spans="1:26" ht="13.5" hidden="1">
      <c r="A76" s="42" t="s">
        <v>286</v>
      </c>
      <c r="B76" s="32">
        <v>355322058</v>
      </c>
      <c r="C76" s="32"/>
      <c r="D76" s="33">
        <v>403810004</v>
      </c>
      <c r="E76" s="34">
        <v>403810004</v>
      </c>
      <c r="F76" s="34">
        <v>43897767</v>
      </c>
      <c r="G76" s="34">
        <v>36509575</v>
      </c>
      <c r="H76" s="34">
        <v>35368942</v>
      </c>
      <c r="I76" s="34">
        <v>115776284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115776284</v>
      </c>
      <c r="W76" s="34">
        <v>101669251</v>
      </c>
      <c r="X76" s="34"/>
      <c r="Y76" s="33"/>
      <c r="Z76" s="35">
        <v>403810004</v>
      </c>
    </row>
    <row r="77" spans="1:26" ht="13.5" hidden="1">
      <c r="A77" s="37" t="s">
        <v>31</v>
      </c>
      <c r="B77" s="19">
        <v>66850440</v>
      </c>
      <c r="C77" s="19"/>
      <c r="D77" s="20">
        <v>76950000</v>
      </c>
      <c r="E77" s="21">
        <v>76950000</v>
      </c>
      <c r="F77" s="21">
        <v>13197993</v>
      </c>
      <c r="G77" s="21">
        <v>5917168</v>
      </c>
      <c r="H77" s="21">
        <v>5971046</v>
      </c>
      <c r="I77" s="21">
        <v>25086207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25086207</v>
      </c>
      <c r="W77" s="21">
        <v>19238000</v>
      </c>
      <c r="X77" s="21"/>
      <c r="Y77" s="20"/>
      <c r="Z77" s="23">
        <v>76950000</v>
      </c>
    </row>
    <row r="78" spans="1:26" ht="13.5" hidden="1">
      <c r="A78" s="38" t="s">
        <v>32</v>
      </c>
      <c r="B78" s="19">
        <v>265410619</v>
      </c>
      <c r="C78" s="19"/>
      <c r="D78" s="20">
        <v>301775000</v>
      </c>
      <c r="E78" s="21">
        <v>301775000</v>
      </c>
      <c r="F78" s="21">
        <v>28741699</v>
      </c>
      <c r="G78" s="21">
        <v>28577141</v>
      </c>
      <c r="H78" s="21">
        <v>27332408</v>
      </c>
      <c r="I78" s="21">
        <v>84651248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84651248</v>
      </c>
      <c r="W78" s="21">
        <v>76160000</v>
      </c>
      <c r="X78" s="21"/>
      <c r="Y78" s="20"/>
      <c r="Z78" s="23">
        <v>301775000</v>
      </c>
    </row>
    <row r="79" spans="1:26" ht="13.5" hidden="1">
      <c r="A79" s="39" t="s">
        <v>103</v>
      </c>
      <c r="B79" s="19">
        <v>145335427</v>
      </c>
      <c r="C79" s="19"/>
      <c r="D79" s="20">
        <v>165400000</v>
      </c>
      <c r="E79" s="21">
        <v>165400000</v>
      </c>
      <c r="F79" s="21">
        <v>17225605</v>
      </c>
      <c r="G79" s="21">
        <v>16174057</v>
      </c>
      <c r="H79" s="21">
        <v>15828226</v>
      </c>
      <c r="I79" s="21">
        <v>49227888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49227888</v>
      </c>
      <c r="W79" s="21">
        <v>42063000</v>
      </c>
      <c r="X79" s="21"/>
      <c r="Y79" s="20"/>
      <c r="Z79" s="23">
        <v>165400000</v>
      </c>
    </row>
    <row r="80" spans="1:26" ht="13.5" hidden="1">
      <c r="A80" s="39" t="s">
        <v>104</v>
      </c>
      <c r="B80" s="19">
        <v>44800888</v>
      </c>
      <c r="C80" s="19"/>
      <c r="D80" s="20">
        <v>52652000</v>
      </c>
      <c r="E80" s="21">
        <v>52652000</v>
      </c>
      <c r="F80" s="21">
        <v>4902701</v>
      </c>
      <c r="G80" s="21">
        <v>5600019</v>
      </c>
      <c r="H80" s="21">
        <v>4684377</v>
      </c>
      <c r="I80" s="21">
        <v>15187097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15187097</v>
      </c>
      <c r="W80" s="21">
        <v>13164000</v>
      </c>
      <c r="X80" s="21"/>
      <c r="Y80" s="20"/>
      <c r="Z80" s="23">
        <v>52652000</v>
      </c>
    </row>
    <row r="81" spans="1:26" ht="13.5" hidden="1">
      <c r="A81" s="39" t="s">
        <v>105</v>
      </c>
      <c r="B81" s="19">
        <v>38026001</v>
      </c>
      <c r="C81" s="19"/>
      <c r="D81" s="20">
        <v>41895000</v>
      </c>
      <c r="E81" s="21">
        <v>41895000</v>
      </c>
      <c r="F81" s="21">
        <v>3437315</v>
      </c>
      <c r="G81" s="21">
        <v>3483407</v>
      </c>
      <c r="H81" s="21">
        <v>3482755</v>
      </c>
      <c r="I81" s="21">
        <v>10403477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10403477</v>
      </c>
      <c r="W81" s="21">
        <v>10473000</v>
      </c>
      <c r="X81" s="21"/>
      <c r="Y81" s="20"/>
      <c r="Z81" s="23">
        <v>41895000</v>
      </c>
    </row>
    <row r="82" spans="1:26" ht="13.5" hidden="1">
      <c r="A82" s="39" t="s">
        <v>106</v>
      </c>
      <c r="B82" s="19">
        <v>37248303</v>
      </c>
      <c r="C82" s="19"/>
      <c r="D82" s="20">
        <v>41828000</v>
      </c>
      <c r="E82" s="21">
        <v>41828000</v>
      </c>
      <c r="F82" s="21">
        <v>3176078</v>
      </c>
      <c r="G82" s="21">
        <v>3319658</v>
      </c>
      <c r="H82" s="21">
        <v>3337050</v>
      </c>
      <c r="I82" s="21">
        <v>9832786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9832786</v>
      </c>
      <c r="W82" s="21">
        <v>10460000</v>
      </c>
      <c r="X82" s="21"/>
      <c r="Y82" s="20"/>
      <c r="Z82" s="23">
        <v>41828000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23060999</v>
      </c>
      <c r="C84" s="28"/>
      <c r="D84" s="29">
        <v>25085004</v>
      </c>
      <c r="E84" s="30">
        <v>25085004</v>
      </c>
      <c r="F84" s="30">
        <v>1958075</v>
      </c>
      <c r="G84" s="30">
        <v>2015266</v>
      </c>
      <c r="H84" s="30">
        <v>2065488</v>
      </c>
      <c r="I84" s="30">
        <v>6038829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6038829</v>
      </c>
      <c r="W84" s="30">
        <v>6271251</v>
      </c>
      <c r="X84" s="30"/>
      <c r="Y84" s="29"/>
      <c r="Z84" s="31">
        <v>25085004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23799653</v>
      </c>
      <c r="F5" s="358">
        <f t="shared" si="0"/>
        <v>23799653</v>
      </c>
      <c r="G5" s="358">
        <f t="shared" si="0"/>
        <v>678752</v>
      </c>
      <c r="H5" s="356">
        <f t="shared" si="0"/>
        <v>1640590</v>
      </c>
      <c r="I5" s="356">
        <f t="shared" si="0"/>
        <v>2777877</v>
      </c>
      <c r="J5" s="358">
        <f t="shared" si="0"/>
        <v>5097219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5097219</v>
      </c>
      <c r="X5" s="356">
        <f t="shared" si="0"/>
        <v>5949914</v>
      </c>
      <c r="Y5" s="358">
        <f t="shared" si="0"/>
        <v>-852695</v>
      </c>
      <c r="Z5" s="359">
        <f>+IF(X5&lt;&gt;0,+(Y5/X5)*100,0)</f>
        <v>-14.33121554361962</v>
      </c>
      <c r="AA5" s="360">
        <f>+AA6+AA8+AA11+AA13+AA15</f>
        <v>23799653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9142740</v>
      </c>
      <c r="F6" s="59">
        <f t="shared" si="1"/>
        <v>9142740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2285685</v>
      </c>
      <c r="Y6" s="59">
        <f t="shared" si="1"/>
        <v>-2285685</v>
      </c>
      <c r="Z6" s="61">
        <f>+IF(X6&lt;&gt;0,+(Y6/X6)*100,0)</f>
        <v>-100</v>
      </c>
      <c r="AA6" s="62">
        <f t="shared" si="1"/>
        <v>9142740</v>
      </c>
    </row>
    <row r="7" spans="1:27" ht="13.5">
      <c r="A7" s="291" t="s">
        <v>228</v>
      </c>
      <c r="B7" s="142"/>
      <c r="C7" s="60"/>
      <c r="D7" s="340"/>
      <c r="E7" s="60">
        <v>9142740</v>
      </c>
      <c r="F7" s="59">
        <v>9142740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2285685</v>
      </c>
      <c r="Y7" s="59">
        <v>-2285685</v>
      </c>
      <c r="Z7" s="61">
        <v>-100</v>
      </c>
      <c r="AA7" s="62">
        <v>9142740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3638922</v>
      </c>
      <c r="F8" s="59">
        <f t="shared" si="2"/>
        <v>3638922</v>
      </c>
      <c r="G8" s="59">
        <f t="shared" si="2"/>
        <v>23030</v>
      </c>
      <c r="H8" s="60">
        <f t="shared" si="2"/>
        <v>0</v>
      </c>
      <c r="I8" s="60">
        <f t="shared" si="2"/>
        <v>111450</v>
      </c>
      <c r="J8" s="59">
        <f t="shared" si="2"/>
        <v>134480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134480</v>
      </c>
      <c r="X8" s="60">
        <f t="shared" si="2"/>
        <v>909731</v>
      </c>
      <c r="Y8" s="59">
        <f t="shared" si="2"/>
        <v>-775251</v>
      </c>
      <c r="Z8" s="61">
        <f>+IF(X8&lt;&gt;0,+(Y8/X8)*100,0)</f>
        <v>-85.21760828200864</v>
      </c>
      <c r="AA8" s="62">
        <f>SUM(AA9:AA10)</f>
        <v>3638922</v>
      </c>
    </row>
    <row r="9" spans="1:27" ht="13.5">
      <c r="A9" s="291" t="s">
        <v>229</v>
      </c>
      <c r="B9" s="142"/>
      <c r="C9" s="60"/>
      <c r="D9" s="340"/>
      <c r="E9" s="60">
        <v>3638922</v>
      </c>
      <c r="F9" s="59">
        <v>3638922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909731</v>
      </c>
      <c r="Y9" s="59">
        <v>-909731</v>
      </c>
      <c r="Z9" s="61">
        <v>-100</v>
      </c>
      <c r="AA9" s="62">
        <v>3638922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>
        <v>23030</v>
      </c>
      <c r="H10" s="60"/>
      <c r="I10" s="60">
        <v>111450</v>
      </c>
      <c r="J10" s="59">
        <v>134480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134480</v>
      </c>
      <c r="X10" s="60"/>
      <c r="Y10" s="59">
        <v>134480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4723028</v>
      </c>
      <c r="F11" s="364">
        <f t="shared" si="3"/>
        <v>4723028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1180757</v>
      </c>
      <c r="Y11" s="364">
        <f t="shared" si="3"/>
        <v>-1180757</v>
      </c>
      <c r="Z11" s="365">
        <f>+IF(X11&lt;&gt;0,+(Y11/X11)*100,0)</f>
        <v>-100</v>
      </c>
      <c r="AA11" s="366">
        <f t="shared" si="3"/>
        <v>4723028</v>
      </c>
    </row>
    <row r="12" spans="1:27" ht="13.5">
      <c r="A12" s="291" t="s">
        <v>231</v>
      </c>
      <c r="B12" s="136"/>
      <c r="C12" s="60"/>
      <c r="D12" s="340"/>
      <c r="E12" s="60">
        <v>4723028</v>
      </c>
      <c r="F12" s="59">
        <v>4723028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1180757</v>
      </c>
      <c r="Y12" s="59">
        <v>-1180757</v>
      </c>
      <c r="Z12" s="61">
        <v>-100</v>
      </c>
      <c r="AA12" s="62">
        <v>4723028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2871007</v>
      </c>
      <c r="F13" s="342">
        <f t="shared" si="4"/>
        <v>2871007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717752</v>
      </c>
      <c r="Y13" s="342">
        <f t="shared" si="4"/>
        <v>-717752</v>
      </c>
      <c r="Z13" s="335">
        <f>+IF(X13&lt;&gt;0,+(Y13/X13)*100,0)</f>
        <v>-100</v>
      </c>
      <c r="AA13" s="273">
        <f t="shared" si="4"/>
        <v>2871007</v>
      </c>
    </row>
    <row r="14" spans="1:27" ht="13.5">
      <c r="A14" s="291" t="s">
        <v>232</v>
      </c>
      <c r="B14" s="136"/>
      <c r="C14" s="60"/>
      <c r="D14" s="340"/>
      <c r="E14" s="60">
        <v>2871007</v>
      </c>
      <c r="F14" s="59">
        <v>2871007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717752</v>
      </c>
      <c r="Y14" s="59">
        <v>-717752</v>
      </c>
      <c r="Z14" s="61">
        <v>-100</v>
      </c>
      <c r="AA14" s="62">
        <v>2871007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3423956</v>
      </c>
      <c r="F15" s="59">
        <f t="shared" si="5"/>
        <v>3423956</v>
      </c>
      <c r="G15" s="59">
        <f t="shared" si="5"/>
        <v>655722</v>
      </c>
      <c r="H15" s="60">
        <f t="shared" si="5"/>
        <v>1640590</v>
      </c>
      <c r="I15" s="60">
        <f t="shared" si="5"/>
        <v>2666427</v>
      </c>
      <c r="J15" s="59">
        <f t="shared" si="5"/>
        <v>4962739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4962739</v>
      </c>
      <c r="X15" s="60">
        <f t="shared" si="5"/>
        <v>855989</v>
      </c>
      <c r="Y15" s="59">
        <f t="shared" si="5"/>
        <v>4106750</v>
      </c>
      <c r="Z15" s="61">
        <f>+IF(X15&lt;&gt;0,+(Y15/X15)*100,0)</f>
        <v>479.76667924470996</v>
      </c>
      <c r="AA15" s="62">
        <f>SUM(AA16:AA20)</f>
        <v>3423956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>
        <v>688000</v>
      </c>
      <c r="I16" s="60">
        <v>688000</v>
      </c>
      <c r="J16" s="59">
        <v>1376000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1376000</v>
      </c>
      <c r="X16" s="60"/>
      <c r="Y16" s="59">
        <v>1376000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3423956</v>
      </c>
      <c r="F20" s="59">
        <v>3423956</v>
      </c>
      <c r="G20" s="59">
        <v>655722</v>
      </c>
      <c r="H20" s="60">
        <v>952590</v>
      </c>
      <c r="I20" s="60">
        <v>1978427</v>
      </c>
      <c r="J20" s="59">
        <v>3586739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3586739</v>
      </c>
      <c r="X20" s="60">
        <v>855989</v>
      </c>
      <c r="Y20" s="59">
        <v>2730750</v>
      </c>
      <c r="Z20" s="61">
        <v>319.02</v>
      </c>
      <c r="AA20" s="62">
        <v>3423956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2015207</v>
      </c>
      <c r="F22" s="345">
        <f t="shared" si="6"/>
        <v>2015207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503802</v>
      </c>
      <c r="Y22" s="345">
        <f t="shared" si="6"/>
        <v>-503802</v>
      </c>
      <c r="Z22" s="336">
        <f>+IF(X22&lt;&gt;0,+(Y22/X22)*100,0)</f>
        <v>-100</v>
      </c>
      <c r="AA22" s="350">
        <f>SUM(AA23:AA32)</f>
        <v>2015207</v>
      </c>
    </row>
    <row r="23" spans="1:27" ht="13.5">
      <c r="A23" s="361" t="s">
        <v>236</v>
      </c>
      <c r="B23" s="142"/>
      <c r="C23" s="60"/>
      <c r="D23" s="340"/>
      <c r="E23" s="60">
        <v>1152113</v>
      </c>
      <c r="F23" s="59">
        <v>1152113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288028</v>
      </c>
      <c r="Y23" s="59">
        <v>-288028</v>
      </c>
      <c r="Z23" s="61">
        <v>-100</v>
      </c>
      <c r="AA23" s="62">
        <v>1152113</v>
      </c>
    </row>
    <row r="24" spans="1:27" ht="13.5">
      <c r="A24" s="361" t="s">
        <v>237</v>
      </c>
      <c r="B24" s="142"/>
      <c r="C24" s="60"/>
      <c r="D24" s="340"/>
      <c r="E24" s="60">
        <v>534498</v>
      </c>
      <c r="F24" s="59">
        <v>534498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133625</v>
      </c>
      <c r="Y24" s="59">
        <v>-133625</v>
      </c>
      <c r="Z24" s="61">
        <v>-100</v>
      </c>
      <c r="AA24" s="62">
        <v>534498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2764</v>
      </c>
      <c r="F26" s="364">
        <v>2764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691</v>
      </c>
      <c r="Y26" s="364">
        <v>-691</v>
      </c>
      <c r="Z26" s="365">
        <v>-100</v>
      </c>
      <c r="AA26" s="366">
        <v>2764</v>
      </c>
    </row>
    <row r="27" spans="1:27" ht="13.5">
      <c r="A27" s="361" t="s">
        <v>240</v>
      </c>
      <c r="B27" s="147"/>
      <c r="C27" s="60"/>
      <c r="D27" s="340"/>
      <c r="E27" s="60">
        <v>145319</v>
      </c>
      <c r="F27" s="59">
        <v>145319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36330</v>
      </c>
      <c r="Y27" s="59">
        <v>-36330</v>
      </c>
      <c r="Z27" s="61">
        <v>-100</v>
      </c>
      <c r="AA27" s="62">
        <v>145319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180513</v>
      </c>
      <c r="F32" s="59">
        <v>180513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45128</v>
      </c>
      <c r="Y32" s="59">
        <v>-45128</v>
      </c>
      <c r="Z32" s="61">
        <v>-100</v>
      </c>
      <c r="AA32" s="62">
        <v>180513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2293096</v>
      </c>
      <c r="F40" s="345">
        <f t="shared" si="9"/>
        <v>2293096</v>
      </c>
      <c r="G40" s="345">
        <f t="shared" si="9"/>
        <v>143928</v>
      </c>
      <c r="H40" s="343">
        <f t="shared" si="9"/>
        <v>227774</v>
      </c>
      <c r="I40" s="343">
        <f t="shared" si="9"/>
        <v>279554</v>
      </c>
      <c r="J40" s="345">
        <f t="shared" si="9"/>
        <v>651256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651256</v>
      </c>
      <c r="X40" s="343">
        <f t="shared" si="9"/>
        <v>573275</v>
      </c>
      <c r="Y40" s="345">
        <f t="shared" si="9"/>
        <v>77981</v>
      </c>
      <c r="Z40" s="336">
        <f>+IF(X40&lt;&gt;0,+(Y40/X40)*100,0)</f>
        <v>13.602721207099561</v>
      </c>
      <c r="AA40" s="350">
        <f>SUM(AA41:AA49)</f>
        <v>2293096</v>
      </c>
    </row>
    <row r="41" spans="1:27" ht="13.5">
      <c r="A41" s="361" t="s">
        <v>247</v>
      </c>
      <c r="B41" s="142"/>
      <c r="C41" s="362"/>
      <c r="D41" s="363"/>
      <c r="E41" s="362">
        <v>1064267</v>
      </c>
      <c r="F41" s="364">
        <v>1064267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266067</v>
      </c>
      <c r="Y41" s="364">
        <v>-266067</v>
      </c>
      <c r="Z41" s="365">
        <v>-100</v>
      </c>
      <c r="AA41" s="366">
        <v>1064267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142726</v>
      </c>
      <c r="H43" s="305">
        <v>220190</v>
      </c>
      <c r="I43" s="305">
        <v>265394</v>
      </c>
      <c r="J43" s="370">
        <v>628310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628310</v>
      </c>
      <c r="X43" s="305"/>
      <c r="Y43" s="370">
        <v>628310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947935</v>
      </c>
      <c r="F47" s="53">
        <v>947935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236984</v>
      </c>
      <c r="Y47" s="53">
        <v>-236984</v>
      </c>
      <c r="Z47" s="94">
        <v>-100</v>
      </c>
      <c r="AA47" s="95">
        <v>947935</v>
      </c>
    </row>
    <row r="48" spans="1:27" ht="13.5">
      <c r="A48" s="361" t="s">
        <v>254</v>
      </c>
      <c r="B48" s="136"/>
      <c r="C48" s="60"/>
      <c r="D48" s="368"/>
      <c r="E48" s="54">
        <v>280894</v>
      </c>
      <c r="F48" s="53">
        <v>280894</v>
      </c>
      <c r="G48" s="53">
        <v>1202</v>
      </c>
      <c r="H48" s="54">
        <v>7584</v>
      </c>
      <c r="I48" s="54">
        <v>14160</v>
      </c>
      <c r="J48" s="53">
        <v>22946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22946</v>
      </c>
      <c r="X48" s="54">
        <v>70224</v>
      </c>
      <c r="Y48" s="53">
        <v>-47278</v>
      </c>
      <c r="Z48" s="94">
        <v>-67.32</v>
      </c>
      <c r="AA48" s="95">
        <v>280894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382935</v>
      </c>
      <c r="F57" s="345">
        <f t="shared" si="13"/>
        <v>382935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95734</v>
      </c>
      <c r="Y57" s="345">
        <f t="shared" si="13"/>
        <v>-95734</v>
      </c>
      <c r="Z57" s="336">
        <f>+IF(X57&lt;&gt;0,+(Y57/X57)*100,0)</f>
        <v>-100</v>
      </c>
      <c r="AA57" s="350">
        <f t="shared" si="13"/>
        <v>382935</v>
      </c>
    </row>
    <row r="58" spans="1:27" ht="13.5">
      <c r="A58" s="361" t="s">
        <v>216</v>
      </c>
      <c r="B58" s="136"/>
      <c r="C58" s="60"/>
      <c r="D58" s="340"/>
      <c r="E58" s="60">
        <v>382935</v>
      </c>
      <c r="F58" s="59">
        <v>382935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95734</v>
      </c>
      <c r="Y58" s="59">
        <v>-95734</v>
      </c>
      <c r="Z58" s="61">
        <v>-100</v>
      </c>
      <c r="AA58" s="62">
        <v>382935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28490891</v>
      </c>
      <c r="F60" s="264">
        <f t="shared" si="14"/>
        <v>28490891</v>
      </c>
      <c r="G60" s="264">
        <f t="shared" si="14"/>
        <v>822680</v>
      </c>
      <c r="H60" s="219">
        <f t="shared" si="14"/>
        <v>1868364</v>
      </c>
      <c r="I60" s="219">
        <f t="shared" si="14"/>
        <v>3057431</v>
      </c>
      <c r="J60" s="264">
        <f t="shared" si="14"/>
        <v>5748475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5748475</v>
      </c>
      <c r="X60" s="219">
        <f t="shared" si="14"/>
        <v>7122725</v>
      </c>
      <c r="Y60" s="264">
        <f t="shared" si="14"/>
        <v>-1374250</v>
      </c>
      <c r="Z60" s="337">
        <f>+IF(X60&lt;&gt;0,+(Y60/X60)*100,0)</f>
        <v>-19.293879800216914</v>
      </c>
      <c r="AA60" s="232">
        <f>+AA57+AA54+AA51+AA40+AA37+AA34+AA22+AA5</f>
        <v>28490891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500836337</v>
      </c>
      <c r="D5" s="153">
        <f>SUM(D6:D8)</f>
        <v>0</v>
      </c>
      <c r="E5" s="154">
        <f t="shared" si="0"/>
        <v>253568000</v>
      </c>
      <c r="F5" s="100">
        <f t="shared" si="0"/>
        <v>253568000</v>
      </c>
      <c r="G5" s="100">
        <f t="shared" si="0"/>
        <v>70988980</v>
      </c>
      <c r="H5" s="100">
        <f t="shared" si="0"/>
        <v>8352103</v>
      </c>
      <c r="I5" s="100">
        <f t="shared" si="0"/>
        <v>9201694</v>
      </c>
      <c r="J5" s="100">
        <f t="shared" si="0"/>
        <v>88542777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88542777</v>
      </c>
      <c r="X5" s="100">
        <f t="shared" si="0"/>
        <v>63392000</v>
      </c>
      <c r="Y5" s="100">
        <f t="shared" si="0"/>
        <v>25150777</v>
      </c>
      <c r="Z5" s="137">
        <f>+IF(X5&lt;&gt;0,+(Y5/X5)*100,0)</f>
        <v>39.67500157748612</v>
      </c>
      <c r="AA5" s="153">
        <f>SUM(AA6:AA8)</f>
        <v>253568000</v>
      </c>
    </row>
    <row r="6" spans="1:27" ht="13.5">
      <c r="A6" s="138" t="s">
        <v>75</v>
      </c>
      <c r="B6" s="136"/>
      <c r="C6" s="155">
        <v>8426596</v>
      </c>
      <c r="D6" s="155"/>
      <c r="E6" s="156">
        <v>147368000</v>
      </c>
      <c r="F6" s="60">
        <v>147368000</v>
      </c>
      <c r="G6" s="60">
        <v>54056300</v>
      </c>
      <c r="H6" s="60">
        <v>450</v>
      </c>
      <c r="I6" s="60">
        <v>175</v>
      </c>
      <c r="J6" s="60">
        <v>54056925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54056925</v>
      </c>
      <c r="X6" s="60">
        <v>36842000</v>
      </c>
      <c r="Y6" s="60">
        <v>17214925</v>
      </c>
      <c r="Z6" s="140">
        <v>46.73</v>
      </c>
      <c r="AA6" s="155">
        <v>147368000</v>
      </c>
    </row>
    <row r="7" spans="1:27" ht="13.5">
      <c r="A7" s="138" t="s">
        <v>76</v>
      </c>
      <c r="B7" s="136"/>
      <c r="C7" s="157">
        <v>491409741</v>
      </c>
      <c r="D7" s="157"/>
      <c r="E7" s="158">
        <v>76950000</v>
      </c>
      <c r="F7" s="159">
        <v>76950000</v>
      </c>
      <c r="G7" s="159">
        <v>16887009</v>
      </c>
      <c r="H7" s="159">
        <v>7964075</v>
      </c>
      <c r="I7" s="159">
        <v>8978551</v>
      </c>
      <c r="J7" s="159">
        <v>33829635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33829635</v>
      </c>
      <c r="X7" s="159">
        <v>19237500</v>
      </c>
      <c r="Y7" s="159">
        <v>14592135</v>
      </c>
      <c r="Z7" s="141">
        <v>75.85</v>
      </c>
      <c r="AA7" s="157">
        <v>76950000</v>
      </c>
    </row>
    <row r="8" spans="1:27" ht="13.5">
      <c r="A8" s="138" t="s">
        <v>77</v>
      </c>
      <c r="B8" s="136"/>
      <c r="C8" s="155">
        <v>1000000</v>
      </c>
      <c r="D8" s="155"/>
      <c r="E8" s="156">
        <v>29250000</v>
      </c>
      <c r="F8" s="60">
        <v>29250000</v>
      </c>
      <c r="G8" s="60">
        <v>45671</v>
      </c>
      <c r="H8" s="60">
        <v>387578</v>
      </c>
      <c r="I8" s="60">
        <v>222968</v>
      </c>
      <c r="J8" s="60">
        <v>656217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656217</v>
      </c>
      <c r="X8" s="60">
        <v>7312500</v>
      </c>
      <c r="Y8" s="60">
        <v>-6656283</v>
      </c>
      <c r="Z8" s="140">
        <v>-91.03</v>
      </c>
      <c r="AA8" s="155">
        <v>29250000</v>
      </c>
    </row>
    <row r="9" spans="1:27" ht="13.5">
      <c r="A9" s="135" t="s">
        <v>78</v>
      </c>
      <c r="B9" s="136"/>
      <c r="C9" s="153">
        <f aca="true" t="shared" si="1" ref="C9:Y9">SUM(C10:C14)</f>
        <v>1023099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266598</v>
      </c>
      <c r="H9" s="100">
        <f t="shared" si="1"/>
        <v>279147</v>
      </c>
      <c r="I9" s="100">
        <f t="shared" si="1"/>
        <v>2235478</v>
      </c>
      <c r="J9" s="100">
        <f t="shared" si="1"/>
        <v>2781223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2781223</v>
      </c>
      <c r="X9" s="100">
        <f t="shared" si="1"/>
        <v>0</v>
      </c>
      <c r="Y9" s="100">
        <f t="shared" si="1"/>
        <v>2781223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>
        <v>710847</v>
      </c>
      <c r="D10" s="155"/>
      <c r="E10" s="156"/>
      <c r="F10" s="60"/>
      <c r="G10" s="60">
        <v>49602</v>
      </c>
      <c r="H10" s="60">
        <v>58792</v>
      </c>
      <c r="I10" s="60">
        <v>45808</v>
      </c>
      <c r="J10" s="60">
        <v>154202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154202</v>
      </c>
      <c r="X10" s="60"/>
      <c r="Y10" s="60">
        <v>154202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136986</v>
      </c>
      <c r="H11" s="60">
        <v>51261</v>
      </c>
      <c r="I11" s="60">
        <v>64265</v>
      </c>
      <c r="J11" s="60">
        <v>252512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252512</v>
      </c>
      <c r="X11" s="60"/>
      <c r="Y11" s="60">
        <v>252512</v>
      </c>
      <c r="Z11" s="140">
        <v>0</v>
      </c>
      <c r="AA11" s="155"/>
    </row>
    <row r="12" spans="1:27" ht="13.5">
      <c r="A12" s="138" t="s">
        <v>81</v>
      </c>
      <c r="B12" s="136"/>
      <c r="C12" s="155">
        <v>312252</v>
      </c>
      <c r="D12" s="155"/>
      <c r="E12" s="156"/>
      <c r="F12" s="60"/>
      <c r="G12" s="60">
        <v>59759</v>
      </c>
      <c r="H12" s="60">
        <v>142922</v>
      </c>
      <c r="I12" s="60">
        <v>2102897</v>
      </c>
      <c r="J12" s="60">
        <v>2305578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2305578</v>
      </c>
      <c r="X12" s="60"/>
      <c r="Y12" s="60">
        <v>2305578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20251</v>
      </c>
      <c r="H13" s="60">
        <v>26172</v>
      </c>
      <c r="I13" s="60">
        <v>22508</v>
      </c>
      <c r="J13" s="60">
        <v>68931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68931</v>
      </c>
      <c r="X13" s="60"/>
      <c r="Y13" s="60">
        <v>68931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312252</v>
      </c>
      <c r="D15" s="153">
        <f>SUM(D16:D18)</f>
        <v>0</v>
      </c>
      <c r="E15" s="154">
        <f t="shared" si="2"/>
        <v>72196000</v>
      </c>
      <c r="F15" s="100">
        <f t="shared" si="2"/>
        <v>72196000</v>
      </c>
      <c r="G15" s="100">
        <f t="shared" si="2"/>
        <v>50416</v>
      </c>
      <c r="H15" s="100">
        <f t="shared" si="2"/>
        <v>461507</v>
      </c>
      <c r="I15" s="100">
        <f t="shared" si="2"/>
        <v>40051</v>
      </c>
      <c r="J15" s="100">
        <f t="shared" si="2"/>
        <v>551974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551974</v>
      </c>
      <c r="X15" s="100">
        <f t="shared" si="2"/>
        <v>18049000</v>
      </c>
      <c r="Y15" s="100">
        <f t="shared" si="2"/>
        <v>-17497026</v>
      </c>
      <c r="Z15" s="137">
        <f>+IF(X15&lt;&gt;0,+(Y15/X15)*100,0)</f>
        <v>-96.9418028699651</v>
      </c>
      <c r="AA15" s="153">
        <f>SUM(AA16:AA18)</f>
        <v>72196000</v>
      </c>
    </row>
    <row r="16" spans="1:27" ht="13.5">
      <c r="A16" s="138" t="s">
        <v>85</v>
      </c>
      <c r="B16" s="136"/>
      <c r="C16" s="155">
        <v>312252</v>
      </c>
      <c r="D16" s="155"/>
      <c r="E16" s="156"/>
      <c r="F16" s="60"/>
      <c r="G16" s="60">
        <v>50348</v>
      </c>
      <c r="H16" s="60">
        <v>461507</v>
      </c>
      <c r="I16" s="60">
        <v>40051</v>
      </c>
      <c r="J16" s="60">
        <v>551906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551906</v>
      </c>
      <c r="X16" s="60"/>
      <c r="Y16" s="60">
        <v>551906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72196000</v>
      </c>
      <c r="F17" s="60">
        <v>72196000</v>
      </c>
      <c r="G17" s="60">
        <v>68</v>
      </c>
      <c r="H17" s="60"/>
      <c r="I17" s="60"/>
      <c r="J17" s="60">
        <v>68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68</v>
      </c>
      <c r="X17" s="60">
        <v>18049000</v>
      </c>
      <c r="Y17" s="60">
        <v>-18048932</v>
      </c>
      <c r="Z17" s="140">
        <v>-100</v>
      </c>
      <c r="AA17" s="155">
        <v>72196000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90027476</v>
      </c>
      <c r="D19" s="153">
        <f>SUM(D20:D23)</f>
        <v>0</v>
      </c>
      <c r="E19" s="154">
        <f t="shared" si="3"/>
        <v>301775000</v>
      </c>
      <c r="F19" s="100">
        <f t="shared" si="3"/>
        <v>301775000</v>
      </c>
      <c r="G19" s="100">
        <f t="shared" si="3"/>
        <v>31482928</v>
      </c>
      <c r="H19" s="100">
        <f t="shared" si="3"/>
        <v>32096652</v>
      </c>
      <c r="I19" s="100">
        <f t="shared" si="3"/>
        <v>27308618</v>
      </c>
      <c r="J19" s="100">
        <f t="shared" si="3"/>
        <v>90888198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90888198</v>
      </c>
      <c r="X19" s="100">
        <f t="shared" si="3"/>
        <v>75443750</v>
      </c>
      <c r="Y19" s="100">
        <f t="shared" si="3"/>
        <v>15444448</v>
      </c>
      <c r="Z19" s="137">
        <f>+IF(X19&lt;&gt;0,+(Y19/X19)*100,0)</f>
        <v>20.47147444287963</v>
      </c>
      <c r="AA19" s="153">
        <f>SUM(AA20:AA23)</f>
        <v>301775000</v>
      </c>
    </row>
    <row r="20" spans="1:27" ht="13.5">
      <c r="A20" s="138" t="s">
        <v>89</v>
      </c>
      <c r="B20" s="136"/>
      <c r="C20" s="155"/>
      <c r="D20" s="155"/>
      <c r="E20" s="156">
        <v>165400000</v>
      </c>
      <c r="F20" s="60">
        <v>165400000</v>
      </c>
      <c r="G20" s="60">
        <v>18739570</v>
      </c>
      <c r="H20" s="60">
        <v>14498020</v>
      </c>
      <c r="I20" s="60">
        <v>15789475</v>
      </c>
      <c r="J20" s="60">
        <v>49027065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49027065</v>
      </c>
      <c r="X20" s="60">
        <v>41350000</v>
      </c>
      <c r="Y20" s="60">
        <v>7677065</v>
      </c>
      <c r="Z20" s="140">
        <v>18.57</v>
      </c>
      <c r="AA20" s="155">
        <v>165400000</v>
      </c>
    </row>
    <row r="21" spans="1:27" ht="13.5">
      <c r="A21" s="138" t="s">
        <v>90</v>
      </c>
      <c r="B21" s="136"/>
      <c r="C21" s="155">
        <v>38294476</v>
      </c>
      <c r="D21" s="155"/>
      <c r="E21" s="156">
        <v>52652000</v>
      </c>
      <c r="F21" s="60">
        <v>52652000</v>
      </c>
      <c r="G21" s="60">
        <v>6128159</v>
      </c>
      <c r="H21" s="60">
        <v>10790150</v>
      </c>
      <c r="I21" s="60">
        <v>4695455</v>
      </c>
      <c r="J21" s="60">
        <v>21613764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21613764</v>
      </c>
      <c r="X21" s="60">
        <v>13163000</v>
      </c>
      <c r="Y21" s="60">
        <v>8450764</v>
      </c>
      <c r="Z21" s="140">
        <v>64.2</v>
      </c>
      <c r="AA21" s="155">
        <v>52652000</v>
      </c>
    </row>
    <row r="22" spans="1:27" ht="13.5">
      <c r="A22" s="138" t="s">
        <v>91</v>
      </c>
      <c r="B22" s="136"/>
      <c r="C22" s="157">
        <v>51733000</v>
      </c>
      <c r="D22" s="157"/>
      <c r="E22" s="158">
        <v>41895000</v>
      </c>
      <c r="F22" s="159">
        <v>41895000</v>
      </c>
      <c r="G22" s="159">
        <v>3438489</v>
      </c>
      <c r="H22" s="159">
        <v>3488824</v>
      </c>
      <c r="I22" s="159">
        <v>3486386</v>
      </c>
      <c r="J22" s="159">
        <v>10413699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10413699</v>
      </c>
      <c r="X22" s="159">
        <v>10473750</v>
      </c>
      <c r="Y22" s="159">
        <v>-60051</v>
      </c>
      <c r="Z22" s="141">
        <v>-0.57</v>
      </c>
      <c r="AA22" s="157">
        <v>41895000</v>
      </c>
    </row>
    <row r="23" spans="1:27" ht="13.5">
      <c r="A23" s="138" t="s">
        <v>92</v>
      </c>
      <c r="B23" s="136"/>
      <c r="C23" s="155"/>
      <c r="D23" s="155"/>
      <c r="E23" s="156">
        <v>41828000</v>
      </c>
      <c r="F23" s="60">
        <v>41828000</v>
      </c>
      <c r="G23" s="60">
        <v>3176710</v>
      </c>
      <c r="H23" s="60">
        <v>3319658</v>
      </c>
      <c r="I23" s="60">
        <v>3337302</v>
      </c>
      <c r="J23" s="60">
        <v>9833670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9833670</v>
      </c>
      <c r="X23" s="60">
        <v>10457000</v>
      </c>
      <c r="Y23" s="60">
        <v>-623330</v>
      </c>
      <c r="Z23" s="140">
        <v>-5.96</v>
      </c>
      <c r="AA23" s="155">
        <v>41828000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>
        <v>32586</v>
      </c>
      <c r="H24" s="100">
        <v>29368</v>
      </c>
      <c r="I24" s="100">
        <v>26618</v>
      </c>
      <c r="J24" s="100">
        <v>88572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88572</v>
      </c>
      <c r="X24" s="100"/>
      <c r="Y24" s="100">
        <v>88572</v>
      </c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592199164</v>
      </c>
      <c r="D25" s="168">
        <f>+D5+D9+D15+D19+D24</f>
        <v>0</v>
      </c>
      <c r="E25" s="169">
        <f t="shared" si="4"/>
        <v>627539000</v>
      </c>
      <c r="F25" s="73">
        <f t="shared" si="4"/>
        <v>627539000</v>
      </c>
      <c r="G25" s="73">
        <f t="shared" si="4"/>
        <v>102821508</v>
      </c>
      <c r="H25" s="73">
        <f t="shared" si="4"/>
        <v>41218777</v>
      </c>
      <c r="I25" s="73">
        <f t="shared" si="4"/>
        <v>38812459</v>
      </c>
      <c r="J25" s="73">
        <f t="shared" si="4"/>
        <v>182852744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182852744</v>
      </c>
      <c r="X25" s="73">
        <f t="shared" si="4"/>
        <v>156884750</v>
      </c>
      <c r="Y25" s="73">
        <f t="shared" si="4"/>
        <v>25967994</v>
      </c>
      <c r="Z25" s="170">
        <f>+IF(X25&lt;&gt;0,+(Y25/X25)*100,0)</f>
        <v>16.5522742012847</v>
      </c>
      <c r="AA25" s="168">
        <f>+AA5+AA9+AA15+AA19+AA24</f>
        <v>627539000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355238989</v>
      </c>
      <c r="D28" s="153">
        <f>SUM(D29:D31)</f>
        <v>0</v>
      </c>
      <c r="E28" s="154">
        <f t="shared" si="5"/>
        <v>412835000</v>
      </c>
      <c r="F28" s="100">
        <f t="shared" si="5"/>
        <v>412835000</v>
      </c>
      <c r="G28" s="100">
        <f t="shared" si="5"/>
        <v>13049859</v>
      </c>
      <c r="H28" s="100">
        <f t="shared" si="5"/>
        <v>12009676</v>
      </c>
      <c r="I28" s="100">
        <f t="shared" si="5"/>
        <v>14031103</v>
      </c>
      <c r="J28" s="100">
        <f t="shared" si="5"/>
        <v>39090638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39090638</v>
      </c>
      <c r="X28" s="100">
        <f t="shared" si="5"/>
        <v>103208750</v>
      </c>
      <c r="Y28" s="100">
        <f t="shared" si="5"/>
        <v>-64118112</v>
      </c>
      <c r="Z28" s="137">
        <f>+IF(X28&lt;&gt;0,+(Y28/X28)*100,0)</f>
        <v>-62.12468613368537</v>
      </c>
      <c r="AA28" s="153">
        <f>SUM(AA29:AA31)</f>
        <v>412835000</v>
      </c>
    </row>
    <row r="29" spans="1:27" ht="13.5">
      <c r="A29" s="138" t="s">
        <v>75</v>
      </c>
      <c r="B29" s="136"/>
      <c r="C29" s="155">
        <v>43442417</v>
      </c>
      <c r="D29" s="155"/>
      <c r="E29" s="156">
        <v>159547000</v>
      </c>
      <c r="F29" s="60">
        <v>159547000</v>
      </c>
      <c r="G29" s="60">
        <v>4549073</v>
      </c>
      <c r="H29" s="60">
        <v>2649074</v>
      </c>
      <c r="I29" s="60">
        <v>5663372</v>
      </c>
      <c r="J29" s="60">
        <v>12861519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12861519</v>
      </c>
      <c r="X29" s="60">
        <v>39886750</v>
      </c>
      <c r="Y29" s="60">
        <v>-27025231</v>
      </c>
      <c r="Z29" s="140">
        <v>-67.75</v>
      </c>
      <c r="AA29" s="155">
        <v>159547000</v>
      </c>
    </row>
    <row r="30" spans="1:27" ht="13.5">
      <c r="A30" s="138" t="s">
        <v>76</v>
      </c>
      <c r="B30" s="136"/>
      <c r="C30" s="157">
        <v>260292402</v>
      </c>
      <c r="D30" s="157"/>
      <c r="E30" s="158">
        <v>4734000</v>
      </c>
      <c r="F30" s="159">
        <v>4734000</v>
      </c>
      <c r="G30" s="159">
        <v>2918484</v>
      </c>
      <c r="H30" s="159">
        <v>3261313</v>
      </c>
      <c r="I30" s="159">
        <v>2512532</v>
      </c>
      <c r="J30" s="159">
        <v>8692329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8692329</v>
      </c>
      <c r="X30" s="159">
        <v>1183500</v>
      </c>
      <c r="Y30" s="159">
        <v>7508829</v>
      </c>
      <c r="Z30" s="141">
        <v>634.46</v>
      </c>
      <c r="AA30" s="157">
        <v>4734000</v>
      </c>
    </row>
    <row r="31" spans="1:27" ht="13.5">
      <c r="A31" s="138" t="s">
        <v>77</v>
      </c>
      <c r="B31" s="136"/>
      <c r="C31" s="155">
        <v>51504170</v>
      </c>
      <c r="D31" s="155"/>
      <c r="E31" s="156">
        <v>248554000</v>
      </c>
      <c r="F31" s="60">
        <v>248554000</v>
      </c>
      <c r="G31" s="60">
        <v>5582302</v>
      </c>
      <c r="H31" s="60">
        <v>6099289</v>
      </c>
      <c r="I31" s="60">
        <v>5855199</v>
      </c>
      <c r="J31" s="60">
        <v>17536790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17536790</v>
      </c>
      <c r="X31" s="60">
        <v>62138500</v>
      </c>
      <c r="Y31" s="60">
        <v>-44601710</v>
      </c>
      <c r="Z31" s="140">
        <v>-71.78</v>
      </c>
      <c r="AA31" s="155">
        <v>248554000</v>
      </c>
    </row>
    <row r="32" spans="1:27" ht="13.5">
      <c r="A32" s="135" t="s">
        <v>78</v>
      </c>
      <c r="B32" s="136"/>
      <c r="C32" s="153">
        <f aca="true" t="shared" si="6" ref="C32:Y32">SUM(C33:C37)</f>
        <v>44523960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2373821</v>
      </c>
      <c r="H32" s="100">
        <f t="shared" si="6"/>
        <v>2633078</v>
      </c>
      <c r="I32" s="100">
        <f t="shared" si="6"/>
        <v>2726332</v>
      </c>
      <c r="J32" s="100">
        <f t="shared" si="6"/>
        <v>7733231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7733231</v>
      </c>
      <c r="X32" s="100">
        <f t="shared" si="6"/>
        <v>0</v>
      </c>
      <c r="Y32" s="100">
        <f t="shared" si="6"/>
        <v>7733231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>
        <v>12425581</v>
      </c>
      <c r="D33" s="155"/>
      <c r="E33" s="156"/>
      <c r="F33" s="60"/>
      <c r="G33" s="60">
        <v>228380</v>
      </c>
      <c r="H33" s="60">
        <v>349432</v>
      </c>
      <c r="I33" s="60">
        <v>252959</v>
      </c>
      <c r="J33" s="60">
        <v>830771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830771</v>
      </c>
      <c r="X33" s="60"/>
      <c r="Y33" s="60">
        <v>830771</v>
      </c>
      <c r="Z33" s="140">
        <v>0</v>
      </c>
      <c r="AA33" s="155"/>
    </row>
    <row r="34" spans="1:27" ht="13.5">
      <c r="A34" s="138" t="s">
        <v>80</v>
      </c>
      <c r="B34" s="136"/>
      <c r="C34" s="155">
        <v>913830</v>
      </c>
      <c r="D34" s="155"/>
      <c r="E34" s="156"/>
      <c r="F34" s="60"/>
      <c r="G34" s="60">
        <v>1117529</v>
      </c>
      <c r="H34" s="60">
        <v>1148203</v>
      </c>
      <c r="I34" s="60">
        <v>1379556</v>
      </c>
      <c r="J34" s="60">
        <v>3645288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3645288</v>
      </c>
      <c r="X34" s="60"/>
      <c r="Y34" s="60">
        <v>3645288</v>
      </c>
      <c r="Z34" s="140">
        <v>0</v>
      </c>
      <c r="AA34" s="155"/>
    </row>
    <row r="35" spans="1:27" ht="13.5">
      <c r="A35" s="138" t="s">
        <v>81</v>
      </c>
      <c r="B35" s="136"/>
      <c r="C35" s="155">
        <v>1975520</v>
      </c>
      <c r="D35" s="155"/>
      <c r="E35" s="156"/>
      <c r="F35" s="60"/>
      <c r="G35" s="60">
        <v>829166</v>
      </c>
      <c r="H35" s="60">
        <v>912722</v>
      </c>
      <c r="I35" s="60">
        <v>875033</v>
      </c>
      <c r="J35" s="60">
        <v>2616921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2616921</v>
      </c>
      <c r="X35" s="60"/>
      <c r="Y35" s="60">
        <v>2616921</v>
      </c>
      <c r="Z35" s="140">
        <v>0</v>
      </c>
      <c r="AA35" s="155"/>
    </row>
    <row r="36" spans="1:27" ht="13.5">
      <c r="A36" s="138" t="s">
        <v>82</v>
      </c>
      <c r="B36" s="136"/>
      <c r="C36" s="155">
        <v>29209029</v>
      </c>
      <c r="D36" s="155"/>
      <c r="E36" s="156"/>
      <c r="F36" s="60"/>
      <c r="G36" s="60">
        <v>198746</v>
      </c>
      <c r="H36" s="60">
        <v>222721</v>
      </c>
      <c r="I36" s="60">
        <v>218784</v>
      </c>
      <c r="J36" s="60">
        <v>640251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640251</v>
      </c>
      <c r="X36" s="60"/>
      <c r="Y36" s="60">
        <v>640251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33790808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2718584</v>
      </c>
      <c r="H38" s="100">
        <f t="shared" si="7"/>
        <v>4022249</v>
      </c>
      <c r="I38" s="100">
        <f t="shared" si="7"/>
        <v>4324377</v>
      </c>
      <c r="J38" s="100">
        <f t="shared" si="7"/>
        <v>11065210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11065210</v>
      </c>
      <c r="X38" s="100">
        <f t="shared" si="7"/>
        <v>0</v>
      </c>
      <c r="Y38" s="100">
        <f t="shared" si="7"/>
        <v>11065210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>
        <v>31321406</v>
      </c>
      <c r="D39" s="155"/>
      <c r="E39" s="156"/>
      <c r="F39" s="60"/>
      <c r="G39" s="60">
        <v>758302</v>
      </c>
      <c r="H39" s="60">
        <v>1347423</v>
      </c>
      <c r="I39" s="60">
        <v>806994</v>
      </c>
      <c r="J39" s="60">
        <v>2912719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2912719</v>
      </c>
      <c r="X39" s="60"/>
      <c r="Y39" s="60">
        <v>2912719</v>
      </c>
      <c r="Z39" s="140">
        <v>0</v>
      </c>
      <c r="AA39" s="155"/>
    </row>
    <row r="40" spans="1:27" ht="13.5">
      <c r="A40" s="138" t="s">
        <v>86</v>
      </c>
      <c r="B40" s="136"/>
      <c r="C40" s="155">
        <v>2469402</v>
      </c>
      <c r="D40" s="155"/>
      <c r="E40" s="156"/>
      <c r="F40" s="60"/>
      <c r="G40" s="60">
        <v>1960282</v>
      </c>
      <c r="H40" s="60">
        <v>2674826</v>
      </c>
      <c r="I40" s="60">
        <v>3517383</v>
      </c>
      <c r="J40" s="60">
        <v>8152491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8152491</v>
      </c>
      <c r="X40" s="60"/>
      <c r="Y40" s="60">
        <v>8152491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171100146</v>
      </c>
      <c r="D42" s="153">
        <f>SUM(D43:D46)</f>
        <v>0</v>
      </c>
      <c r="E42" s="154">
        <f t="shared" si="8"/>
        <v>124059000</v>
      </c>
      <c r="F42" s="100">
        <f t="shared" si="8"/>
        <v>124059000</v>
      </c>
      <c r="G42" s="100">
        <f t="shared" si="8"/>
        <v>5233624</v>
      </c>
      <c r="H42" s="100">
        <f t="shared" si="8"/>
        <v>5071394</v>
      </c>
      <c r="I42" s="100">
        <f t="shared" si="8"/>
        <v>8055635</v>
      </c>
      <c r="J42" s="100">
        <f t="shared" si="8"/>
        <v>18360653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18360653</v>
      </c>
      <c r="X42" s="100">
        <f t="shared" si="8"/>
        <v>31014750</v>
      </c>
      <c r="Y42" s="100">
        <f t="shared" si="8"/>
        <v>-12654097</v>
      </c>
      <c r="Z42" s="137">
        <f>+IF(X42&lt;&gt;0,+(Y42/X42)*100,0)</f>
        <v>-40.80025471751344</v>
      </c>
      <c r="AA42" s="153">
        <f>SUM(AA43:AA46)</f>
        <v>124059000</v>
      </c>
    </row>
    <row r="43" spans="1:27" ht="13.5">
      <c r="A43" s="138" t="s">
        <v>89</v>
      </c>
      <c r="B43" s="136"/>
      <c r="C43" s="155">
        <v>134252348</v>
      </c>
      <c r="D43" s="155"/>
      <c r="E43" s="156"/>
      <c r="F43" s="60"/>
      <c r="G43" s="60">
        <v>2079640</v>
      </c>
      <c r="H43" s="60">
        <v>1074168</v>
      </c>
      <c r="I43" s="60">
        <v>3551767</v>
      </c>
      <c r="J43" s="60">
        <v>6705575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6705575</v>
      </c>
      <c r="X43" s="60"/>
      <c r="Y43" s="60">
        <v>6705575</v>
      </c>
      <c r="Z43" s="140">
        <v>0</v>
      </c>
      <c r="AA43" s="155"/>
    </row>
    <row r="44" spans="1:27" ht="13.5">
      <c r="A44" s="138" t="s">
        <v>90</v>
      </c>
      <c r="B44" s="136"/>
      <c r="C44" s="155">
        <v>18880126</v>
      </c>
      <c r="D44" s="155"/>
      <c r="E44" s="156">
        <v>124059000</v>
      </c>
      <c r="F44" s="60">
        <v>124059000</v>
      </c>
      <c r="G44" s="60">
        <v>818626</v>
      </c>
      <c r="H44" s="60">
        <v>993893</v>
      </c>
      <c r="I44" s="60">
        <v>1485375</v>
      </c>
      <c r="J44" s="60">
        <v>3297894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3297894</v>
      </c>
      <c r="X44" s="60">
        <v>31014750</v>
      </c>
      <c r="Y44" s="60">
        <v>-27716856</v>
      </c>
      <c r="Z44" s="140">
        <v>-89.37</v>
      </c>
      <c r="AA44" s="155">
        <v>124059000</v>
      </c>
    </row>
    <row r="45" spans="1:27" ht="13.5">
      <c r="A45" s="138" t="s">
        <v>91</v>
      </c>
      <c r="B45" s="136"/>
      <c r="C45" s="157">
        <v>17967672</v>
      </c>
      <c r="D45" s="157"/>
      <c r="E45" s="158"/>
      <c r="F45" s="159"/>
      <c r="G45" s="159">
        <v>1228316</v>
      </c>
      <c r="H45" s="159">
        <v>1159967</v>
      </c>
      <c r="I45" s="159">
        <v>1233591</v>
      </c>
      <c r="J45" s="159">
        <v>3621874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3621874</v>
      </c>
      <c r="X45" s="159"/>
      <c r="Y45" s="159">
        <v>3621874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1107042</v>
      </c>
      <c r="H46" s="60">
        <v>1843366</v>
      </c>
      <c r="I46" s="60">
        <v>1784902</v>
      </c>
      <c r="J46" s="60">
        <v>4735310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4735310</v>
      </c>
      <c r="X46" s="60"/>
      <c r="Y46" s="60">
        <v>4735310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>
        <v>88798</v>
      </c>
      <c r="H47" s="100">
        <v>164454</v>
      </c>
      <c r="I47" s="100">
        <v>85398</v>
      </c>
      <c r="J47" s="100">
        <v>338650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338650</v>
      </c>
      <c r="X47" s="100"/>
      <c r="Y47" s="100">
        <v>338650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604653903</v>
      </c>
      <c r="D48" s="168">
        <f>+D28+D32+D38+D42+D47</f>
        <v>0</v>
      </c>
      <c r="E48" s="169">
        <f t="shared" si="9"/>
        <v>536894000</v>
      </c>
      <c r="F48" s="73">
        <f t="shared" si="9"/>
        <v>536894000</v>
      </c>
      <c r="G48" s="73">
        <f t="shared" si="9"/>
        <v>23464686</v>
      </c>
      <c r="H48" s="73">
        <f t="shared" si="9"/>
        <v>23900851</v>
      </c>
      <c r="I48" s="73">
        <f t="shared" si="9"/>
        <v>29222845</v>
      </c>
      <c r="J48" s="73">
        <f t="shared" si="9"/>
        <v>76588382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76588382</v>
      </c>
      <c r="X48" s="73">
        <f t="shared" si="9"/>
        <v>134223500</v>
      </c>
      <c r="Y48" s="73">
        <f t="shared" si="9"/>
        <v>-57635118</v>
      </c>
      <c r="Z48" s="170">
        <f>+IF(X48&lt;&gt;0,+(Y48/X48)*100,0)</f>
        <v>-42.939662577715524</v>
      </c>
      <c r="AA48" s="168">
        <f>+AA28+AA32+AA38+AA42+AA47</f>
        <v>536894000</v>
      </c>
    </row>
    <row r="49" spans="1:27" ht="13.5">
      <c r="A49" s="148" t="s">
        <v>49</v>
      </c>
      <c r="B49" s="149"/>
      <c r="C49" s="171">
        <f aca="true" t="shared" si="10" ref="C49:Y49">+C25-C48</f>
        <v>-12454739</v>
      </c>
      <c r="D49" s="171">
        <f>+D25-D48</f>
        <v>0</v>
      </c>
      <c r="E49" s="172">
        <f t="shared" si="10"/>
        <v>90645000</v>
      </c>
      <c r="F49" s="173">
        <f t="shared" si="10"/>
        <v>90645000</v>
      </c>
      <c r="G49" s="173">
        <f t="shared" si="10"/>
        <v>79356822</v>
      </c>
      <c r="H49" s="173">
        <f t="shared" si="10"/>
        <v>17317926</v>
      </c>
      <c r="I49" s="173">
        <f t="shared" si="10"/>
        <v>9589614</v>
      </c>
      <c r="J49" s="173">
        <f t="shared" si="10"/>
        <v>106264362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106264362</v>
      </c>
      <c r="X49" s="173">
        <f>IF(F25=F48,0,X25-X48)</f>
        <v>22661250</v>
      </c>
      <c r="Y49" s="173">
        <f t="shared" si="10"/>
        <v>83603112</v>
      </c>
      <c r="Z49" s="174">
        <f>+IF(X49&lt;&gt;0,+(Y49/X49)*100,0)</f>
        <v>368.9254211484362</v>
      </c>
      <c r="AA49" s="171">
        <f>+AA25-AA48</f>
        <v>90645000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66850440</v>
      </c>
      <c r="D5" s="155">
        <v>0</v>
      </c>
      <c r="E5" s="156">
        <v>76950000</v>
      </c>
      <c r="F5" s="60">
        <v>76950000</v>
      </c>
      <c r="G5" s="60">
        <v>13304749</v>
      </c>
      <c r="H5" s="60">
        <v>5917168</v>
      </c>
      <c r="I5" s="60">
        <v>5970546</v>
      </c>
      <c r="J5" s="60">
        <v>25192463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25192463</v>
      </c>
      <c r="X5" s="60">
        <v>19237500</v>
      </c>
      <c r="Y5" s="60">
        <v>5954963</v>
      </c>
      <c r="Z5" s="140">
        <v>30.95</v>
      </c>
      <c r="AA5" s="155">
        <v>76950000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500</v>
      </c>
      <c r="J6" s="60">
        <v>500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500</v>
      </c>
      <c r="X6" s="60">
        <v>0</v>
      </c>
      <c r="Y6" s="60">
        <v>500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165400000</v>
      </c>
      <c r="F7" s="60">
        <v>165400000</v>
      </c>
      <c r="G7" s="60">
        <v>17118850</v>
      </c>
      <c r="H7" s="60">
        <v>16074771</v>
      </c>
      <c r="I7" s="60">
        <v>15758032</v>
      </c>
      <c r="J7" s="60">
        <v>48951653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48951653</v>
      </c>
      <c r="X7" s="60">
        <v>41350000</v>
      </c>
      <c r="Y7" s="60">
        <v>7601653</v>
      </c>
      <c r="Z7" s="140">
        <v>18.38</v>
      </c>
      <c r="AA7" s="155">
        <v>165400000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52652000</v>
      </c>
      <c r="F8" s="60">
        <v>52652000</v>
      </c>
      <c r="G8" s="60">
        <v>4902701</v>
      </c>
      <c r="H8" s="60">
        <v>5600019</v>
      </c>
      <c r="I8" s="60">
        <v>4684377</v>
      </c>
      <c r="J8" s="60">
        <v>15187097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15187097</v>
      </c>
      <c r="X8" s="60">
        <v>13163000</v>
      </c>
      <c r="Y8" s="60">
        <v>2024097</v>
      </c>
      <c r="Z8" s="140">
        <v>15.38</v>
      </c>
      <c r="AA8" s="155">
        <v>52652000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41895000</v>
      </c>
      <c r="F9" s="60">
        <v>41895000</v>
      </c>
      <c r="G9" s="60">
        <v>3437315</v>
      </c>
      <c r="H9" s="60">
        <v>3483407</v>
      </c>
      <c r="I9" s="60">
        <v>3482755</v>
      </c>
      <c r="J9" s="60">
        <v>10403477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10403477</v>
      </c>
      <c r="X9" s="60">
        <v>10473750</v>
      </c>
      <c r="Y9" s="60">
        <v>-70273</v>
      </c>
      <c r="Z9" s="140">
        <v>-0.67</v>
      </c>
      <c r="AA9" s="155">
        <v>41895000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41828000</v>
      </c>
      <c r="F10" s="54">
        <v>41828000</v>
      </c>
      <c r="G10" s="54">
        <v>3176078</v>
      </c>
      <c r="H10" s="54">
        <v>3319658</v>
      </c>
      <c r="I10" s="54">
        <v>3337049</v>
      </c>
      <c r="J10" s="54">
        <v>9832785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9832785</v>
      </c>
      <c r="X10" s="54">
        <v>10457000</v>
      </c>
      <c r="Y10" s="54">
        <v>-624215</v>
      </c>
      <c r="Z10" s="184">
        <v>-5.97</v>
      </c>
      <c r="AA10" s="130">
        <v>41828000</v>
      </c>
    </row>
    <row r="11" spans="1:27" ht="13.5">
      <c r="A11" s="183" t="s">
        <v>107</v>
      </c>
      <c r="B11" s="185"/>
      <c r="C11" s="155">
        <v>265410619</v>
      </c>
      <c r="D11" s="155">
        <v>0</v>
      </c>
      <c r="E11" s="156">
        <v>0</v>
      </c>
      <c r="F11" s="60">
        <v>0</v>
      </c>
      <c r="G11" s="60">
        <v>0</v>
      </c>
      <c r="H11" s="60">
        <v>99287</v>
      </c>
      <c r="I11" s="60">
        <v>70195</v>
      </c>
      <c r="J11" s="60">
        <v>169482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169482</v>
      </c>
      <c r="X11" s="60">
        <v>0</v>
      </c>
      <c r="Y11" s="60">
        <v>169482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3555596</v>
      </c>
      <c r="D12" s="155">
        <v>0</v>
      </c>
      <c r="E12" s="156">
        <v>4165000</v>
      </c>
      <c r="F12" s="60">
        <v>4165000</v>
      </c>
      <c r="G12" s="60">
        <v>207115</v>
      </c>
      <c r="H12" s="60">
        <v>247957</v>
      </c>
      <c r="I12" s="60">
        <v>239747</v>
      </c>
      <c r="J12" s="60">
        <v>694819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694819</v>
      </c>
      <c r="X12" s="60">
        <v>1041250</v>
      </c>
      <c r="Y12" s="60">
        <v>-346431</v>
      </c>
      <c r="Z12" s="140">
        <v>-33.27</v>
      </c>
      <c r="AA12" s="155">
        <v>4165000</v>
      </c>
    </row>
    <row r="13" spans="1:27" ht="13.5">
      <c r="A13" s="181" t="s">
        <v>109</v>
      </c>
      <c r="B13" s="185"/>
      <c r="C13" s="155">
        <v>11095</v>
      </c>
      <c r="D13" s="155">
        <v>0</v>
      </c>
      <c r="E13" s="156">
        <v>0</v>
      </c>
      <c r="F13" s="60">
        <v>0</v>
      </c>
      <c r="G13" s="60">
        <v>0</v>
      </c>
      <c r="H13" s="60">
        <v>360</v>
      </c>
      <c r="I13" s="60">
        <v>593</v>
      </c>
      <c r="J13" s="60">
        <v>953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953</v>
      </c>
      <c r="X13" s="60">
        <v>0</v>
      </c>
      <c r="Y13" s="60">
        <v>953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23060999</v>
      </c>
      <c r="D14" s="155">
        <v>0</v>
      </c>
      <c r="E14" s="156">
        <v>25085000</v>
      </c>
      <c r="F14" s="60">
        <v>25085000</v>
      </c>
      <c r="G14" s="60">
        <v>1958075</v>
      </c>
      <c r="H14" s="60">
        <v>2015266</v>
      </c>
      <c r="I14" s="60">
        <v>2065487</v>
      </c>
      <c r="J14" s="60">
        <v>6038828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6038828</v>
      </c>
      <c r="X14" s="60">
        <v>6271250</v>
      </c>
      <c r="Y14" s="60">
        <v>-232422</v>
      </c>
      <c r="Z14" s="140">
        <v>-3.71</v>
      </c>
      <c r="AA14" s="155">
        <v>25085000</v>
      </c>
    </row>
    <row r="15" spans="1:27" ht="13.5">
      <c r="A15" s="181" t="s">
        <v>111</v>
      </c>
      <c r="B15" s="185"/>
      <c r="C15" s="155">
        <v>5460</v>
      </c>
      <c r="D15" s="155">
        <v>0</v>
      </c>
      <c r="E15" s="156">
        <v>0</v>
      </c>
      <c r="F15" s="60">
        <v>0</v>
      </c>
      <c r="G15" s="60">
        <v>0</v>
      </c>
      <c r="H15" s="60">
        <v>400000</v>
      </c>
      <c r="I15" s="60">
        <v>0</v>
      </c>
      <c r="J15" s="60">
        <v>400000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400000</v>
      </c>
      <c r="X15" s="60">
        <v>0</v>
      </c>
      <c r="Y15" s="60">
        <v>400000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4571578</v>
      </c>
      <c r="D16" s="155">
        <v>0</v>
      </c>
      <c r="E16" s="156">
        <v>3852000</v>
      </c>
      <c r="F16" s="60">
        <v>3852000</v>
      </c>
      <c r="G16" s="60">
        <v>35981</v>
      </c>
      <c r="H16" s="60">
        <v>69810</v>
      </c>
      <c r="I16" s="60">
        <v>2091062</v>
      </c>
      <c r="J16" s="60">
        <v>2196853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2196853</v>
      </c>
      <c r="X16" s="60">
        <v>963000</v>
      </c>
      <c r="Y16" s="60">
        <v>1233853</v>
      </c>
      <c r="Z16" s="140">
        <v>128.13</v>
      </c>
      <c r="AA16" s="155">
        <v>3852000</v>
      </c>
    </row>
    <row r="17" spans="1:27" ht="13.5">
      <c r="A17" s="181" t="s">
        <v>113</v>
      </c>
      <c r="B17" s="185"/>
      <c r="C17" s="155">
        <v>86343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132667000</v>
      </c>
      <c r="D19" s="155">
        <v>0</v>
      </c>
      <c r="E19" s="156">
        <v>133174000</v>
      </c>
      <c r="F19" s="60">
        <v>133174000</v>
      </c>
      <c r="G19" s="60">
        <v>55606000</v>
      </c>
      <c r="H19" s="60">
        <v>0</v>
      </c>
      <c r="I19" s="60">
        <v>890000</v>
      </c>
      <c r="J19" s="60">
        <v>56496000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56496000</v>
      </c>
      <c r="X19" s="60">
        <v>33293500</v>
      </c>
      <c r="Y19" s="60">
        <v>23202500</v>
      </c>
      <c r="Z19" s="140">
        <v>69.69</v>
      </c>
      <c r="AA19" s="155">
        <v>133174000</v>
      </c>
    </row>
    <row r="20" spans="1:27" ht="13.5">
      <c r="A20" s="181" t="s">
        <v>35</v>
      </c>
      <c r="B20" s="185"/>
      <c r="C20" s="155">
        <v>4666196</v>
      </c>
      <c r="D20" s="155">
        <v>0</v>
      </c>
      <c r="E20" s="156">
        <v>9593000</v>
      </c>
      <c r="F20" s="54">
        <v>9593000</v>
      </c>
      <c r="G20" s="54">
        <v>1854851</v>
      </c>
      <c r="H20" s="54">
        <v>-1188201</v>
      </c>
      <c r="I20" s="54">
        <v>222116</v>
      </c>
      <c r="J20" s="54">
        <v>888766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888766</v>
      </c>
      <c r="X20" s="54">
        <v>2398250</v>
      </c>
      <c r="Y20" s="54">
        <v>-1509484</v>
      </c>
      <c r="Z20" s="184">
        <v>-62.94</v>
      </c>
      <c r="AA20" s="130">
        <v>9593000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749000</v>
      </c>
      <c r="F21" s="60">
        <v>749000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187250</v>
      </c>
      <c r="Y21" s="60">
        <v>-187250</v>
      </c>
      <c r="Z21" s="140">
        <v>-100</v>
      </c>
      <c r="AA21" s="155">
        <v>749000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500885326</v>
      </c>
      <c r="D22" s="188">
        <f>SUM(D5:D21)</f>
        <v>0</v>
      </c>
      <c r="E22" s="189">
        <f t="shared" si="0"/>
        <v>555343000</v>
      </c>
      <c r="F22" s="190">
        <f t="shared" si="0"/>
        <v>555343000</v>
      </c>
      <c r="G22" s="190">
        <f t="shared" si="0"/>
        <v>101601715</v>
      </c>
      <c r="H22" s="190">
        <f t="shared" si="0"/>
        <v>36039502</v>
      </c>
      <c r="I22" s="190">
        <f t="shared" si="0"/>
        <v>38812459</v>
      </c>
      <c r="J22" s="190">
        <f t="shared" si="0"/>
        <v>176453676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176453676</v>
      </c>
      <c r="X22" s="190">
        <f t="shared" si="0"/>
        <v>138835750</v>
      </c>
      <c r="Y22" s="190">
        <f t="shared" si="0"/>
        <v>37617926</v>
      </c>
      <c r="Z22" s="191">
        <f>+IF(X22&lt;&gt;0,+(Y22/X22)*100,0)</f>
        <v>27.095273371591972</v>
      </c>
      <c r="AA22" s="188">
        <f>SUM(AA5:AA21)</f>
        <v>555343000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158209029</v>
      </c>
      <c r="D25" s="155">
        <v>0</v>
      </c>
      <c r="E25" s="156">
        <v>161408000</v>
      </c>
      <c r="F25" s="60">
        <v>161408000</v>
      </c>
      <c r="G25" s="60">
        <v>14086763</v>
      </c>
      <c r="H25" s="60">
        <v>14496934</v>
      </c>
      <c r="I25" s="60">
        <v>13751365</v>
      </c>
      <c r="J25" s="60">
        <v>42335062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42335062</v>
      </c>
      <c r="X25" s="60">
        <v>40352000</v>
      </c>
      <c r="Y25" s="60">
        <v>1983062</v>
      </c>
      <c r="Z25" s="140">
        <v>4.91</v>
      </c>
      <c r="AA25" s="155">
        <v>161408000</v>
      </c>
    </row>
    <row r="26" spans="1:27" ht="13.5">
      <c r="A26" s="183" t="s">
        <v>38</v>
      </c>
      <c r="B26" s="182"/>
      <c r="C26" s="155">
        <v>13060025</v>
      </c>
      <c r="D26" s="155">
        <v>0</v>
      </c>
      <c r="E26" s="156">
        <v>12671000</v>
      </c>
      <c r="F26" s="60">
        <v>12671000</v>
      </c>
      <c r="G26" s="60">
        <v>647091</v>
      </c>
      <c r="H26" s="60">
        <v>1434455</v>
      </c>
      <c r="I26" s="60">
        <v>1011710</v>
      </c>
      <c r="J26" s="60">
        <v>3093256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3093256</v>
      </c>
      <c r="X26" s="60">
        <v>3167750</v>
      </c>
      <c r="Y26" s="60">
        <v>-74494</v>
      </c>
      <c r="Z26" s="140">
        <v>-2.35</v>
      </c>
      <c r="AA26" s="155">
        <v>12671000</v>
      </c>
    </row>
    <row r="27" spans="1:27" ht="13.5">
      <c r="A27" s="183" t="s">
        <v>118</v>
      </c>
      <c r="B27" s="182"/>
      <c r="C27" s="155">
        <v>86051120</v>
      </c>
      <c r="D27" s="155">
        <v>0</v>
      </c>
      <c r="E27" s="156">
        <v>33392000</v>
      </c>
      <c r="F27" s="60">
        <v>33392000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8348000</v>
      </c>
      <c r="Y27" s="60">
        <v>-8348000</v>
      </c>
      <c r="Z27" s="140">
        <v>-100</v>
      </c>
      <c r="AA27" s="155">
        <v>33392000</v>
      </c>
    </row>
    <row r="28" spans="1:27" ht="13.5">
      <c r="A28" s="183" t="s">
        <v>39</v>
      </c>
      <c r="B28" s="182"/>
      <c r="C28" s="155">
        <v>68534170</v>
      </c>
      <c r="D28" s="155">
        <v>0</v>
      </c>
      <c r="E28" s="156">
        <v>41083000</v>
      </c>
      <c r="F28" s="60">
        <v>41083000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10270750</v>
      </c>
      <c r="Y28" s="60">
        <v>-10270750</v>
      </c>
      <c r="Z28" s="140">
        <v>-100</v>
      </c>
      <c r="AA28" s="155">
        <v>41083000</v>
      </c>
    </row>
    <row r="29" spans="1:27" ht="13.5">
      <c r="A29" s="183" t="s">
        <v>40</v>
      </c>
      <c r="B29" s="182"/>
      <c r="C29" s="155">
        <v>15858386</v>
      </c>
      <c r="D29" s="155">
        <v>0</v>
      </c>
      <c r="E29" s="156">
        <v>4734000</v>
      </c>
      <c r="F29" s="60">
        <v>4734000</v>
      </c>
      <c r="G29" s="60">
        <v>0</v>
      </c>
      <c r="H29" s="60">
        <v>0</v>
      </c>
      <c r="I29" s="60">
        <v>1350</v>
      </c>
      <c r="J29" s="60">
        <v>1350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1350</v>
      </c>
      <c r="X29" s="60">
        <v>1183500</v>
      </c>
      <c r="Y29" s="60">
        <v>-1182150</v>
      </c>
      <c r="Z29" s="140">
        <v>-99.89</v>
      </c>
      <c r="AA29" s="155">
        <v>4734000</v>
      </c>
    </row>
    <row r="30" spans="1:27" ht="13.5">
      <c r="A30" s="183" t="s">
        <v>119</v>
      </c>
      <c r="B30" s="182"/>
      <c r="C30" s="155">
        <v>117930942</v>
      </c>
      <c r="D30" s="155">
        <v>0</v>
      </c>
      <c r="E30" s="156">
        <v>124059000</v>
      </c>
      <c r="F30" s="60">
        <v>124059000</v>
      </c>
      <c r="G30" s="60">
        <v>1178569</v>
      </c>
      <c r="H30" s="60">
        <v>0</v>
      </c>
      <c r="I30" s="60">
        <v>2662978</v>
      </c>
      <c r="J30" s="60">
        <v>3841547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3841547</v>
      </c>
      <c r="X30" s="60">
        <v>31014750</v>
      </c>
      <c r="Y30" s="60">
        <v>-27173203</v>
      </c>
      <c r="Z30" s="140">
        <v>-87.61</v>
      </c>
      <c r="AA30" s="155">
        <v>124059000</v>
      </c>
    </row>
    <row r="31" spans="1:27" ht="13.5">
      <c r="A31" s="183" t="s">
        <v>120</v>
      </c>
      <c r="B31" s="182"/>
      <c r="C31" s="155">
        <v>16462664</v>
      </c>
      <c r="D31" s="155">
        <v>0</v>
      </c>
      <c r="E31" s="156">
        <v>28491000</v>
      </c>
      <c r="F31" s="60">
        <v>28491000</v>
      </c>
      <c r="G31" s="60">
        <v>788535</v>
      </c>
      <c r="H31" s="60">
        <v>1868363</v>
      </c>
      <c r="I31" s="60">
        <v>3057433</v>
      </c>
      <c r="J31" s="60">
        <v>5714331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5714331</v>
      </c>
      <c r="X31" s="60">
        <v>7122750</v>
      </c>
      <c r="Y31" s="60">
        <v>-1408419</v>
      </c>
      <c r="Z31" s="140">
        <v>-19.77</v>
      </c>
      <c r="AA31" s="155">
        <v>28491000</v>
      </c>
    </row>
    <row r="32" spans="1:27" ht="13.5">
      <c r="A32" s="183" t="s">
        <v>121</v>
      </c>
      <c r="B32" s="182"/>
      <c r="C32" s="155">
        <v>2008159</v>
      </c>
      <c r="D32" s="155">
        <v>0</v>
      </c>
      <c r="E32" s="156">
        <v>22856000</v>
      </c>
      <c r="F32" s="60">
        <v>22856000</v>
      </c>
      <c r="G32" s="60">
        <v>1202817</v>
      </c>
      <c r="H32" s="60">
        <v>889299</v>
      </c>
      <c r="I32" s="60">
        <v>1623620</v>
      </c>
      <c r="J32" s="60">
        <v>3715736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3715736</v>
      </c>
      <c r="X32" s="60">
        <v>5714000</v>
      </c>
      <c r="Y32" s="60">
        <v>-1998264</v>
      </c>
      <c r="Z32" s="140">
        <v>-34.97</v>
      </c>
      <c r="AA32" s="155">
        <v>22856000</v>
      </c>
    </row>
    <row r="33" spans="1:27" ht="13.5">
      <c r="A33" s="183" t="s">
        <v>42</v>
      </c>
      <c r="B33" s="182"/>
      <c r="C33" s="155">
        <v>9138285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117401123</v>
      </c>
      <c r="D34" s="155">
        <v>0</v>
      </c>
      <c r="E34" s="156">
        <v>108200000</v>
      </c>
      <c r="F34" s="60">
        <v>108200000</v>
      </c>
      <c r="G34" s="60">
        <v>5560911</v>
      </c>
      <c r="H34" s="60">
        <v>5211800</v>
      </c>
      <c r="I34" s="60">
        <v>7114389</v>
      </c>
      <c r="J34" s="60">
        <v>17887100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17887100</v>
      </c>
      <c r="X34" s="60">
        <v>27050000</v>
      </c>
      <c r="Y34" s="60">
        <v>-9162900</v>
      </c>
      <c r="Z34" s="140">
        <v>-33.87</v>
      </c>
      <c r="AA34" s="155">
        <v>108200000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604653903</v>
      </c>
      <c r="D36" s="188">
        <f>SUM(D25:D35)</f>
        <v>0</v>
      </c>
      <c r="E36" s="189">
        <f t="shared" si="1"/>
        <v>536894000</v>
      </c>
      <c r="F36" s="190">
        <f t="shared" si="1"/>
        <v>536894000</v>
      </c>
      <c r="G36" s="190">
        <f t="shared" si="1"/>
        <v>23464686</v>
      </c>
      <c r="H36" s="190">
        <f t="shared" si="1"/>
        <v>23900851</v>
      </c>
      <c r="I36" s="190">
        <f t="shared" si="1"/>
        <v>29222845</v>
      </c>
      <c r="J36" s="190">
        <f t="shared" si="1"/>
        <v>76588382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76588382</v>
      </c>
      <c r="X36" s="190">
        <f t="shared" si="1"/>
        <v>134223500</v>
      </c>
      <c r="Y36" s="190">
        <f t="shared" si="1"/>
        <v>-57635118</v>
      </c>
      <c r="Z36" s="191">
        <f>+IF(X36&lt;&gt;0,+(Y36/X36)*100,0)</f>
        <v>-42.939662577715524</v>
      </c>
      <c r="AA36" s="188">
        <f>SUM(AA25:AA35)</f>
        <v>536894000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-103768577</v>
      </c>
      <c r="D38" s="199">
        <f>+D22-D36</f>
        <v>0</v>
      </c>
      <c r="E38" s="200">
        <f t="shared" si="2"/>
        <v>18449000</v>
      </c>
      <c r="F38" s="106">
        <f t="shared" si="2"/>
        <v>18449000</v>
      </c>
      <c r="G38" s="106">
        <f t="shared" si="2"/>
        <v>78137029</v>
      </c>
      <c r="H38" s="106">
        <f t="shared" si="2"/>
        <v>12138651</v>
      </c>
      <c r="I38" s="106">
        <f t="shared" si="2"/>
        <v>9589614</v>
      </c>
      <c r="J38" s="106">
        <f t="shared" si="2"/>
        <v>99865294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99865294</v>
      </c>
      <c r="X38" s="106">
        <f>IF(F22=F36,0,X22-X36)</f>
        <v>4612250</v>
      </c>
      <c r="Y38" s="106">
        <f t="shared" si="2"/>
        <v>95253044</v>
      </c>
      <c r="Z38" s="201">
        <f>+IF(X38&lt;&gt;0,+(Y38/X38)*100,0)</f>
        <v>2065.2185809528974</v>
      </c>
      <c r="AA38" s="199">
        <f>+AA22-AA36</f>
        <v>18449000</v>
      </c>
    </row>
    <row r="39" spans="1:27" ht="13.5">
      <c r="A39" s="181" t="s">
        <v>46</v>
      </c>
      <c r="B39" s="185"/>
      <c r="C39" s="155">
        <v>91313838</v>
      </c>
      <c r="D39" s="155">
        <v>0</v>
      </c>
      <c r="E39" s="156">
        <v>72196000</v>
      </c>
      <c r="F39" s="60">
        <v>72196000</v>
      </c>
      <c r="G39" s="60">
        <v>1219793</v>
      </c>
      <c r="H39" s="60">
        <v>5179275</v>
      </c>
      <c r="I39" s="60">
        <v>0</v>
      </c>
      <c r="J39" s="60">
        <v>6399068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6399068</v>
      </c>
      <c r="X39" s="60">
        <v>18049000</v>
      </c>
      <c r="Y39" s="60">
        <v>-11649932</v>
      </c>
      <c r="Z39" s="140">
        <v>-64.55</v>
      </c>
      <c r="AA39" s="155">
        <v>72196000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-12454739</v>
      </c>
      <c r="D42" s="206">
        <f>SUM(D38:D41)</f>
        <v>0</v>
      </c>
      <c r="E42" s="207">
        <f t="shared" si="3"/>
        <v>90645000</v>
      </c>
      <c r="F42" s="88">
        <f t="shared" si="3"/>
        <v>90645000</v>
      </c>
      <c r="G42" s="88">
        <f t="shared" si="3"/>
        <v>79356822</v>
      </c>
      <c r="H42" s="88">
        <f t="shared" si="3"/>
        <v>17317926</v>
      </c>
      <c r="I42" s="88">
        <f t="shared" si="3"/>
        <v>9589614</v>
      </c>
      <c r="J42" s="88">
        <f t="shared" si="3"/>
        <v>106264362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106264362</v>
      </c>
      <c r="X42" s="88">
        <f t="shared" si="3"/>
        <v>22661250</v>
      </c>
      <c r="Y42" s="88">
        <f t="shared" si="3"/>
        <v>83603112</v>
      </c>
      <c r="Z42" s="208">
        <f>+IF(X42&lt;&gt;0,+(Y42/X42)*100,0)</f>
        <v>368.9254211484362</v>
      </c>
      <c r="AA42" s="206">
        <f>SUM(AA38:AA41)</f>
        <v>90645000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-12454739</v>
      </c>
      <c r="D44" s="210">
        <f>+D42-D43</f>
        <v>0</v>
      </c>
      <c r="E44" s="211">
        <f t="shared" si="4"/>
        <v>90645000</v>
      </c>
      <c r="F44" s="77">
        <f t="shared" si="4"/>
        <v>90645000</v>
      </c>
      <c r="G44" s="77">
        <f t="shared" si="4"/>
        <v>79356822</v>
      </c>
      <c r="H44" s="77">
        <f t="shared" si="4"/>
        <v>17317926</v>
      </c>
      <c r="I44" s="77">
        <f t="shared" si="4"/>
        <v>9589614</v>
      </c>
      <c r="J44" s="77">
        <f t="shared" si="4"/>
        <v>106264362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106264362</v>
      </c>
      <c r="X44" s="77">
        <f t="shared" si="4"/>
        <v>22661250</v>
      </c>
      <c r="Y44" s="77">
        <f t="shared" si="4"/>
        <v>83603112</v>
      </c>
      <c r="Z44" s="212">
        <f>+IF(X44&lt;&gt;0,+(Y44/X44)*100,0)</f>
        <v>368.9254211484362</v>
      </c>
      <c r="AA44" s="210">
        <f>+AA42-AA43</f>
        <v>90645000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-12454739</v>
      </c>
      <c r="D46" s="206">
        <f>SUM(D44:D45)</f>
        <v>0</v>
      </c>
      <c r="E46" s="207">
        <f t="shared" si="5"/>
        <v>90645000</v>
      </c>
      <c r="F46" s="88">
        <f t="shared" si="5"/>
        <v>90645000</v>
      </c>
      <c r="G46" s="88">
        <f t="shared" si="5"/>
        <v>79356822</v>
      </c>
      <c r="H46" s="88">
        <f t="shared" si="5"/>
        <v>17317926</v>
      </c>
      <c r="I46" s="88">
        <f t="shared" si="5"/>
        <v>9589614</v>
      </c>
      <c r="J46" s="88">
        <f t="shared" si="5"/>
        <v>106264362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106264362</v>
      </c>
      <c r="X46" s="88">
        <f t="shared" si="5"/>
        <v>22661250</v>
      </c>
      <c r="Y46" s="88">
        <f t="shared" si="5"/>
        <v>83603112</v>
      </c>
      <c r="Z46" s="208">
        <f>+IF(X46&lt;&gt;0,+(Y46/X46)*100,0)</f>
        <v>368.9254211484362</v>
      </c>
      <c r="AA46" s="206">
        <f>SUM(AA44:AA45)</f>
        <v>90645000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-12454739</v>
      </c>
      <c r="D48" s="217">
        <f>SUM(D46:D47)</f>
        <v>0</v>
      </c>
      <c r="E48" s="218">
        <f t="shared" si="6"/>
        <v>90645000</v>
      </c>
      <c r="F48" s="219">
        <f t="shared" si="6"/>
        <v>90645000</v>
      </c>
      <c r="G48" s="219">
        <f t="shared" si="6"/>
        <v>79356822</v>
      </c>
      <c r="H48" s="220">
        <f t="shared" si="6"/>
        <v>17317926</v>
      </c>
      <c r="I48" s="220">
        <f t="shared" si="6"/>
        <v>9589614</v>
      </c>
      <c r="J48" s="220">
        <f t="shared" si="6"/>
        <v>106264362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106264362</v>
      </c>
      <c r="X48" s="220">
        <f t="shared" si="6"/>
        <v>22661250</v>
      </c>
      <c r="Y48" s="220">
        <f t="shared" si="6"/>
        <v>83603112</v>
      </c>
      <c r="Z48" s="221">
        <f>+IF(X48&lt;&gt;0,+(Y48/X48)*100,0)</f>
        <v>368.9254211484362</v>
      </c>
      <c r="AA48" s="222">
        <f>SUM(AA46:AA47)</f>
        <v>90645000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5095927</v>
      </c>
      <c r="D5" s="153">
        <f>SUM(D6:D8)</f>
        <v>0</v>
      </c>
      <c r="E5" s="154">
        <f t="shared" si="0"/>
        <v>4339000</v>
      </c>
      <c r="F5" s="100">
        <f t="shared" si="0"/>
        <v>4339000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1084750</v>
      </c>
      <c r="Y5" s="100">
        <f t="shared" si="0"/>
        <v>-1084750</v>
      </c>
      <c r="Z5" s="137">
        <f>+IF(X5&lt;&gt;0,+(Y5/X5)*100,0)</f>
        <v>-100</v>
      </c>
      <c r="AA5" s="153">
        <f>SUM(AA6:AA8)</f>
        <v>4339000</v>
      </c>
    </row>
    <row r="6" spans="1:27" ht="13.5">
      <c r="A6" s="138" t="s">
        <v>75</v>
      </c>
      <c r="B6" s="136"/>
      <c r="C6" s="155"/>
      <c r="D6" s="155"/>
      <c r="E6" s="156">
        <v>4339000</v>
      </c>
      <c r="F6" s="60">
        <v>4339000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1084750</v>
      </c>
      <c r="Y6" s="60">
        <v>-1084750</v>
      </c>
      <c r="Z6" s="140">
        <v>-100</v>
      </c>
      <c r="AA6" s="62">
        <v>4339000</v>
      </c>
    </row>
    <row r="7" spans="1:27" ht="13.5">
      <c r="A7" s="138" t="s">
        <v>76</v>
      </c>
      <c r="B7" s="136"/>
      <c r="C7" s="157">
        <v>5095927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28163858</v>
      </c>
      <c r="D9" s="153">
        <f>SUM(D10:D14)</f>
        <v>0</v>
      </c>
      <c r="E9" s="154">
        <f t="shared" si="1"/>
        <v>23195079</v>
      </c>
      <c r="F9" s="100">
        <f t="shared" si="1"/>
        <v>23195079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5798770</v>
      </c>
      <c r="Y9" s="100">
        <f t="shared" si="1"/>
        <v>-5798770</v>
      </c>
      <c r="Z9" s="137">
        <f>+IF(X9&lt;&gt;0,+(Y9/X9)*100,0)</f>
        <v>-100</v>
      </c>
      <c r="AA9" s="102">
        <f>SUM(AA10:AA14)</f>
        <v>23195079</v>
      </c>
    </row>
    <row r="10" spans="1:27" ht="13.5">
      <c r="A10" s="138" t="s">
        <v>79</v>
      </c>
      <c r="B10" s="136"/>
      <c r="C10" s="155">
        <v>28163858</v>
      </c>
      <c r="D10" s="155"/>
      <c r="E10" s="156">
        <v>23195079</v>
      </c>
      <c r="F10" s="60">
        <v>23195079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5798770</v>
      </c>
      <c r="Y10" s="60">
        <v>-5798770</v>
      </c>
      <c r="Z10" s="140">
        <v>-100</v>
      </c>
      <c r="AA10" s="62">
        <v>23195079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72969606</v>
      </c>
      <c r="D15" s="153">
        <f>SUM(D16:D18)</f>
        <v>0</v>
      </c>
      <c r="E15" s="154">
        <f t="shared" si="2"/>
        <v>9135751</v>
      </c>
      <c r="F15" s="100">
        <f t="shared" si="2"/>
        <v>9135751</v>
      </c>
      <c r="G15" s="100">
        <f t="shared" si="2"/>
        <v>12998336</v>
      </c>
      <c r="H15" s="100">
        <f t="shared" si="2"/>
        <v>6105101</v>
      </c>
      <c r="I15" s="100">
        <f t="shared" si="2"/>
        <v>2535458</v>
      </c>
      <c r="J15" s="100">
        <f t="shared" si="2"/>
        <v>21638895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21638895</v>
      </c>
      <c r="X15" s="100">
        <f t="shared" si="2"/>
        <v>2283938</v>
      </c>
      <c r="Y15" s="100">
        <f t="shared" si="2"/>
        <v>19354957</v>
      </c>
      <c r="Z15" s="137">
        <f>+IF(X15&lt;&gt;0,+(Y15/X15)*100,0)</f>
        <v>847.4379339544245</v>
      </c>
      <c r="AA15" s="102">
        <f>SUM(AA16:AA18)</f>
        <v>9135751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12998336</v>
      </c>
      <c r="H16" s="60">
        <v>6105101</v>
      </c>
      <c r="I16" s="60">
        <v>2239233</v>
      </c>
      <c r="J16" s="60">
        <v>21342670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21342670</v>
      </c>
      <c r="X16" s="60"/>
      <c r="Y16" s="60">
        <v>21342670</v>
      </c>
      <c r="Z16" s="140"/>
      <c r="AA16" s="62"/>
    </row>
    <row r="17" spans="1:27" ht="13.5">
      <c r="A17" s="138" t="s">
        <v>86</v>
      </c>
      <c r="B17" s="136"/>
      <c r="C17" s="155">
        <v>72969606</v>
      </c>
      <c r="D17" s="155"/>
      <c r="E17" s="156">
        <v>9135751</v>
      </c>
      <c r="F17" s="60">
        <v>9135751</v>
      </c>
      <c r="G17" s="60"/>
      <c r="H17" s="60"/>
      <c r="I17" s="60">
        <v>296225</v>
      </c>
      <c r="J17" s="60">
        <v>296225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296225</v>
      </c>
      <c r="X17" s="60">
        <v>2283938</v>
      </c>
      <c r="Y17" s="60">
        <v>-1987713</v>
      </c>
      <c r="Z17" s="140">
        <v>-87.03</v>
      </c>
      <c r="AA17" s="62">
        <v>9135751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53976027</v>
      </c>
      <c r="F19" s="100">
        <f t="shared" si="3"/>
        <v>53976027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13494007</v>
      </c>
      <c r="Y19" s="100">
        <f t="shared" si="3"/>
        <v>-13494007</v>
      </c>
      <c r="Z19" s="137">
        <f>+IF(X19&lt;&gt;0,+(Y19/X19)*100,0)</f>
        <v>-100</v>
      </c>
      <c r="AA19" s="102">
        <f>SUM(AA20:AA23)</f>
        <v>53976027</v>
      </c>
    </row>
    <row r="20" spans="1:27" ht="13.5">
      <c r="A20" s="138" t="s">
        <v>89</v>
      </c>
      <c r="B20" s="136"/>
      <c r="C20" s="155"/>
      <c r="D20" s="155"/>
      <c r="E20" s="156">
        <v>1538000</v>
      </c>
      <c r="F20" s="60">
        <v>1538000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384500</v>
      </c>
      <c r="Y20" s="60">
        <v>-384500</v>
      </c>
      <c r="Z20" s="140">
        <v>-100</v>
      </c>
      <c r="AA20" s="62">
        <v>1538000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>
        <v>52438027</v>
      </c>
      <c r="F22" s="159">
        <v>52438027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13109507</v>
      </c>
      <c r="Y22" s="159">
        <v>-13109507</v>
      </c>
      <c r="Z22" s="141">
        <v>-100</v>
      </c>
      <c r="AA22" s="225">
        <v>52438027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106229391</v>
      </c>
      <c r="D25" s="217">
        <f>+D5+D9+D15+D19+D24</f>
        <v>0</v>
      </c>
      <c r="E25" s="230">
        <f t="shared" si="4"/>
        <v>90645857</v>
      </c>
      <c r="F25" s="219">
        <f t="shared" si="4"/>
        <v>90645857</v>
      </c>
      <c r="G25" s="219">
        <f t="shared" si="4"/>
        <v>12998336</v>
      </c>
      <c r="H25" s="219">
        <f t="shared" si="4"/>
        <v>6105101</v>
      </c>
      <c r="I25" s="219">
        <f t="shared" si="4"/>
        <v>2535458</v>
      </c>
      <c r="J25" s="219">
        <f t="shared" si="4"/>
        <v>21638895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21638895</v>
      </c>
      <c r="X25" s="219">
        <f t="shared" si="4"/>
        <v>22661465</v>
      </c>
      <c r="Y25" s="219">
        <f t="shared" si="4"/>
        <v>-1022570</v>
      </c>
      <c r="Z25" s="231">
        <f>+IF(X25&lt;&gt;0,+(Y25/X25)*100,0)</f>
        <v>-4.512373758713305</v>
      </c>
      <c r="AA25" s="232">
        <f>+AA5+AA9+AA15+AA19+AA24</f>
        <v>90645857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72196178</v>
      </c>
      <c r="F28" s="60">
        <v>72196178</v>
      </c>
      <c r="G28" s="60">
        <v>3023408</v>
      </c>
      <c r="H28" s="60">
        <v>4946424</v>
      </c>
      <c r="I28" s="60">
        <v>2239233</v>
      </c>
      <c r="J28" s="60">
        <v>10209065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10209065</v>
      </c>
      <c r="X28" s="60">
        <v>18049045</v>
      </c>
      <c r="Y28" s="60">
        <v>-7839980</v>
      </c>
      <c r="Z28" s="140">
        <v>-43.44</v>
      </c>
      <c r="AA28" s="155">
        <v>72196178</v>
      </c>
    </row>
    <row r="29" spans="1:27" ht="13.5">
      <c r="A29" s="234" t="s">
        <v>134</v>
      </c>
      <c r="B29" s="136"/>
      <c r="C29" s="155">
        <v>106229391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106229391</v>
      </c>
      <c r="D32" s="210">
        <f>SUM(D28:D31)</f>
        <v>0</v>
      </c>
      <c r="E32" s="211">
        <f t="shared" si="5"/>
        <v>72196178</v>
      </c>
      <c r="F32" s="77">
        <f t="shared" si="5"/>
        <v>72196178</v>
      </c>
      <c r="G32" s="77">
        <f t="shared" si="5"/>
        <v>3023408</v>
      </c>
      <c r="H32" s="77">
        <f t="shared" si="5"/>
        <v>4946424</v>
      </c>
      <c r="I32" s="77">
        <f t="shared" si="5"/>
        <v>2239233</v>
      </c>
      <c r="J32" s="77">
        <f t="shared" si="5"/>
        <v>10209065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10209065</v>
      </c>
      <c r="X32" s="77">
        <f t="shared" si="5"/>
        <v>18049045</v>
      </c>
      <c r="Y32" s="77">
        <f t="shared" si="5"/>
        <v>-7839980</v>
      </c>
      <c r="Z32" s="212">
        <f>+IF(X32&lt;&gt;0,+(Y32/X32)*100,0)</f>
        <v>-43.43709043885701</v>
      </c>
      <c r="AA32" s="79">
        <f>SUM(AA28:AA31)</f>
        <v>72196178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18449679</v>
      </c>
      <c r="F35" s="60">
        <v>18449679</v>
      </c>
      <c r="G35" s="60">
        <v>9974928</v>
      </c>
      <c r="H35" s="60">
        <v>1158677</v>
      </c>
      <c r="I35" s="60">
        <v>296225</v>
      </c>
      <c r="J35" s="60">
        <v>11429830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11429830</v>
      </c>
      <c r="X35" s="60">
        <v>4612420</v>
      </c>
      <c r="Y35" s="60">
        <v>6817410</v>
      </c>
      <c r="Z35" s="140">
        <v>147.81</v>
      </c>
      <c r="AA35" s="62">
        <v>18449679</v>
      </c>
    </row>
    <row r="36" spans="1:27" ht="13.5">
      <c r="A36" s="238" t="s">
        <v>139</v>
      </c>
      <c r="B36" s="149"/>
      <c r="C36" s="222">
        <f aca="true" t="shared" si="6" ref="C36:Y36">SUM(C32:C35)</f>
        <v>106229391</v>
      </c>
      <c r="D36" s="222">
        <f>SUM(D32:D35)</f>
        <v>0</v>
      </c>
      <c r="E36" s="218">
        <f t="shared" si="6"/>
        <v>90645857</v>
      </c>
      <c r="F36" s="220">
        <f t="shared" si="6"/>
        <v>90645857</v>
      </c>
      <c r="G36" s="220">
        <f t="shared" si="6"/>
        <v>12998336</v>
      </c>
      <c r="H36" s="220">
        <f t="shared" si="6"/>
        <v>6105101</v>
      </c>
      <c r="I36" s="220">
        <f t="shared" si="6"/>
        <v>2535458</v>
      </c>
      <c r="J36" s="220">
        <f t="shared" si="6"/>
        <v>21638895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21638895</v>
      </c>
      <c r="X36" s="220">
        <f t="shared" si="6"/>
        <v>22661465</v>
      </c>
      <c r="Y36" s="220">
        <f t="shared" si="6"/>
        <v>-1022570</v>
      </c>
      <c r="Z36" s="221">
        <f>+IF(X36&lt;&gt;0,+(Y36/X36)*100,0)</f>
        <v>-4.512373758713305</v>
      </c>
      <c r="AA36" s="239">
        <f>SUM(AA32:AA35)</f>
        <v>90645857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130566</v>
      </c>
      <c r="D6" s="155"/>
      <c r="E6" s="59">
        <v>103000</v>
      </c>
      <c r="F6" s="60">
        <v>103000</v>
      </c>
      <c r="G6" s="60">
        <v>-13079201</v>
      </c>
      <c r="H6" s="60">
        <v>-306633</v>
      </c>
      <c r="I6" s="60">
        <v>3705718</v>
      </c>
      <c r="J6" s="60">
        <v>3705718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3705718</v>
      </c>
      <c r="X6" s="60">
        <v>25750</v>
      </c>
      <c r="Y6" s="60">
        <v>3679968</v>
      </c>
      <c r="Z6" s="140">
        <v>14291.14</v>
      </c>
      <c r="AA6" s="62">
        <v>103000</v>
      </c>
    </row>
    <row r="7" spans="1:27" ht="13.5">
      <c r="A7" s="249" t="s">
        <v>144</v>
      </c>
      <c r="B7" s="182"/>
      <c r="C7" s="155"/>
      <c r="D7" s="155"/>
      <c r="E7" s="59">
        <v>750000</v>
      </c>
      <c r="F7" s="60">
        <v>750000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187500</v>
      </c>
      <c r="Y7" s="60">
        <v>-187500</v>
      </c>
      <c r="Z7" s="140">
        <v>-100</v>
      </c>
      <c r="AA7" s="62">
        <v>750000</v>
      </c>
    </row>
    <row r="8" spans="1:27" ht="13.5">
      <c r="A8" s="249" t="s">
        <v>145</v>
      </c>
      <c r="B8" s="182"/>
      <c r="C8" s="155">
        <v>58019738</v>
      </c>
      <c r="D8" s="155"/>
      <c r="E8" s="59">
        <v>64990794</v>
      </c>
      <c r="F8" s="60">
        <v>64990794</v>
      </c>
      <c r="G8" s="60">
        <v>23842923</v>
      </c>
      <c r="H8" s="60">
        <v>9191750</v>
      </c>
      <c r="I8" s="60">
        <v>4961734</v>
      </c>
      <c r="J8" s="60">
        <v>4961734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4961734</v>
      </c>
      <c r="X8" s="60">
        <v>16247699</v>
      </c>
      <c r="Y8" s="60">
        <v>-11285965</v>
      </c>
      <c r="Z8" s="140">
        <v>-69.46</v>
      </c>
      <c r="AA8" s="62">
        <v>64990794</v>
      </c>
    </row>
    <row r="9" spans="1:27" ht="13.5">
      <c r="A9" s="249" t="s">
        <v>146</v>
      </c>
      <c r="B9" s="182"/>
      <c r="C9" s="155">
        <v>15598697</v>
      </c>
      <c r="D9" s="155"/>
      <c r="E9" s="59">
        <v>3500000</v>
      </c>
      <c r="F9" s="60">
        <v>3500000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875000</v>
      </c>
      <c r="Y9" s="60">
        <v>-875000</v>
      </c>
      <c r="Z9" s="140">
        <v>-100</v>
      </c>
      <c r="AA9" s="62">
        <v>3500000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1410675</v>
      </c>
      <c r="D11" s="155"/>
      <c r="E11" s="59">
        <v>1000000</v>
      </c>
      <c r="F11" s="60">
        <v>1000000</v>
      </c>
      <c r="G11" s="60">
        <v>133577</v>
      </c>
      <c r="H11" s="60">
        <v>161686</v>
      </c>
      <c r="I11" s="60">
        <v>-93491</v>
      </c>
      <c r="J11" s="60">
        <v>-93491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-93491</v>
      </c>
      <c r="X11" s="60">
        <v>250000</v>
      </c>
      <c r="Y11" s="60">
        <v>-343491</v>
      </c>
      <c r="Z11" s="140">
        <v>-137.4</v>
      </c>
      <c r="AA11" s="62">
        <v>1000000</v>
      </c>
    </row>
    <row r="12" spans="1:27" ht="13.5">
      <c r="A12" s="250" t="s">
        <v>56</v>
      </c>
      <c r="B12" s="251"/>
      <c r="C12" s="168">
        <f aca="true" t="shared" si="0" ref="C12:Y12">SUM(C6:C11)</f>
        <v>75159676</v>
      </c>
      <c r="D12" s="168">
        <f>SUM(D6:D11)</f>
        <v>0</v>
      </c>
      <c r="E12" s="72">
        <f t="shared" si="0"/>
        <v>70343794</v>
      </c>
      <c r="F12" s="73">
        <f t="shared" si="0"/>
        <v>70343794</v>
      </c>
      <c r="G12" s="73">
        <f t="shared" si="0"/>
        <v>10897299</v>
      </c>
      <c r="H12" s="73">
        <f t="shared" si="0"/>
        <v>9046803</v>
      </c>
      <c r="I12" s="73">
        <f t="shared" si="0"/>
        <v>8573961</v>
      </c>
      <c r="J12" s="73">
        <f t="shared" si="0"/>
        <v>8573961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8573961</v>
      </c>
      <c r="X12" s="73">
        <f t="shared" si="0"/>
        <v>17585949</v>
      </c>
      <c r="Y12" s="73">
        <f t="shared" si="0"/>
        <v>-9011988</v>
      </c>
      <c r="Z12" s="170">
        <f>+IF(X12&lt;&gt;0,+(Y12/X12)*100,0)</f>
        <v>-51.24538914561847</v>
      </c>
      <c r="AA12" s="74">
        <f>SUM(AA6:AA11)</f>
        <v>70343794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684301608</v>
      </c>
      <c r="F16" s="60">
        <v>684301608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171075402</v>
      </c>
      <c r="Y16" s="159">
        <v>-171075402</v>
      </c>
      <c r="Z16" s="141">
        <v>-100</v>
      </c>
      <c r="AA16" s="225">
        <v>684301608</v>
      </c>
    </row>
    <row r="17" spans="1:27" ht="13.5">
      <c r="A17" s="249" t="s">
        <v>152</v>
      </c>
      <c r="B17" s="182"/>
      <c r="C17" s="155">
        <v>76471194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1838450102</v>
      </c>
      <c r="D19" s="155"/>
      <c r="E19" s="59">
        <v>1225998221</v>
      </c>
      <c r="F19" s="60">
        <v>1225998221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306499555</v>
      </c>
      <c r="Y19" s="60">
        <v>-306499555</v>
      </c>
      <c r="Z19" s="140">
        <v>-100</v>
      </c>
      <c r="AA19" s="62">
        <v>1225998221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33844</v>
      </c>
      <c r="D22" s="155"/>
      <c r="E22" s="59">
        <v>1000000</v>
      </c>
      <c r="F22" s="60">
        <v>1000000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250000</v>
      </c>
      <c r="Y22" s="60">
        <v>-250000</v>
      </c>
      <c r="Z22" s="140">
        <v>-100</v>
      </c>
      <c r="AA22" s="62">
        <v>1000000</v>
      </c>
    </row>
    <row r="23" spans="1:27" ht="13.5">
      <c r="A23" s="249" t="s">
        <v>158</v>
      </c>
      <c r="B23" s="182"/>
      <c r="C23" s="155">
        <v>315343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1915270483</v>
      </c>
      <c r="D24" s="168">
        <f>SUM(D15:D23)</f>
        <v>0</v>
      </c>
      <c r="E24" s="76">
        <f t="shared" si="1"/>
        <v>1911299829</v>
      </c>
      <c r="F24" s="77">
        <f t="shared" si="1"/>
        <v>1911299829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477824957</v>
      </c>
      <c r="Y24" s="77">
        <f t="shared" si="1"/>
        <v>-477824957</v>
      </c>
      <c r="Z24" s="212">
        <f>+IF(X24&lt;&gt;0,+(Y24/X24)*100,0)</f>
        <v>-100</v>
      </c>
      <c r="AA24" s="79">
        <f>SUM(AA15:AA23)</f>
        <v>1911299829</v>
      </c>
    </row>
    <row r="25" spans="1:27" ht="13.5">
      <c r="A25" s="250" t="s">
        <v>159</v>
      </c>
      <c r="B25" s="251"/>
      <c r="C25" s="168">
        <f aca="true" t="shared" si="2" ref="C25:Y25">+C12+C24</f>
        <v>1990430159</v>
      </c>
      <c r="D25" s="168">
        <f>+D12+D24</f>
        <v>0</v>
      </c>
      <c r="E25" s="72">
        <f t="shared" si="2"/>
        <v>1981643623</v>
      </c>
      <c r="F25" s="73">
        <f t="shared" si="2"/>
        <v>1981643623</v>
      </c>
      <c r="G25" s="73">
        <f t="shared" si="2"/>
        <v>10897299</v>
      </c>
      <c r="H25" s="73">
        <f t="shared" si="2"/>
        <v>9046803</v>
      </c>
      <c r="I25" s="73">
        <f t="shared" si="2"/>
        <v>8573961</v>
      </c>
      <c r="J25" s="73">
        <f t="shared" si="2"/>
        <v>8573961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8573961</v>
      </c>
      <c r="X25" s="73">
        <f t="shared" si="2"/>
        <v>495410906</v>
      </c>
      <c r="Y25" s="73">
        <f t="shared" si="2"/>
        <v>-486836945</v>
      </c>
      <c r="Z25" s="170">
        <f>+IF(X25&lt;&gt;0,+(Y25/X25)*100,0)</f>
        <v>-98.26932332410139</v>
      </c>
      <c r="AA25" s="74">
        <f>+AA12+AA24</f>
        <v>1981643623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5975286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3000000</v>
      </c>
      <c r="F30" s="60">
        <v>3000000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750000</v>
      </c>
      <c r="Y30" s="60">
        <v>-750000</v>
      </c>
      <c r="Z30" s="140">
        <v>-100</v>
      </c>
      <c r="AA30" s="62">
        <v>3000000</v>
      </c>
    </row>
    <row r="31" spans="1:27" ht="13.5">
      <c r="A31" s="249" t="s">
        <v>163</v>
      </c>
      <c r="B31" s="182"/>
      <c r="C31" s="155">
        <v>3774277</v>
      </c>
      <c r="D31" s="155"/>
      <c r="E31" s="59">
        <v>3500000</v>
      </c>
      <c r="F31" s="60">
        <v>3500000</v>
      </c>
      <c r="G31" s="60">
        <v>-19595</v>
      </c>
      <c r="H31" s="60">
        <v>-21880</v>
      </c>
      <c r="I31" s="60">
        <v>-29278</v>
      </c>
      <c r="J31" s="60">
        <v>-29278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-29278</v>
      </c>
      <c r="X31" s="60">
        <v>875000</v>
      </c>
      <c r="Y31" s="60">
        <v>-904278</v>
      </c>
      <c r="Z31" s="140">
        <v>-103.35</v>
      </c>
      <c r="AA31" s="62">
        <v>3500000</v>
      </c>
    </row>
    <row r="32" spans="1:27" ht="13.5">
      <c r="A32" s="249" t="s">
        <v>164</v>
      </c>
      <c r="B32" s="182"/>
      <c r="C32" s="155">
        <v>193221899</v>
      </c>
      <c r="D32" s="155"/>
      <c r="E32" s="59">
        <v>284000000</v>
      </c>
      <c r="F32" s="60">
        <v>284000000</v>
      </c>
      <c r="G32" s="60">
        <v>-48491175</v>
      </c>
      <c r="H32" s="60">
        <v>-1628948</v>
      </c>
      <c r="I32" s="60">
        <v>1654378</v>
      </c>
      <c r="J32" s="60">
        <v>1654378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1654378</v>
      </c>
      <c r="X32" s="60">
        <v>71000000</v>
      </c>
      <c r="Y32" s="60">
        <v>-69345622</v>
      </c>
      <c r="Z32" s="140">
        <v>-97.67</v>
      </c>
      <c r="AA32" s="62">
        <v>284000000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-6027574</v>
      </c>
      <c r="H33" s="60">
        <v>908222</v>
      </c>
      <c r="I33" s="60">
        <v>1321772</v>
      </c>
      <c r="J33" s="60">
        <v>1321772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1321772</v>
      </c>
      <c r="X33" s="60"/>
      <c r="Y33" s="60">
        <v>1321772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202971462</v>
      </c>
      <c r="D34" s="168">
        <f>SUM(D29:D33)</f>
        <v>0</v>
      </c>
      <c r="E34" s="72">
        <f t="shared" si="3"/>
        <v>290500000</v>
      </c>
      <c r="F34" s="73">
        <f t="shared" si="3"/>
        <v>290500000</v>
      </c>
      <c r="G34" s="73">
        <f t="shared" si="3"/>
        <v>-54538344</v>
      </c>
      <c r="H34" s="73">
        <f t="shared" si="3"/>
        <v>-742606</v>
      </c>
      <c r="I34" s="73">
        <f t="shared" si="3"/>
        <v>2946872</v>
      </c>
      <c r="J34" s="73">
        <f t="shared" si="3"/>
        <v>2946872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2946872</v>
      </c>
      <c r="X34" s="73">
        <f t="shared" si="3"/>
        <v>72625000</v>
      </c>
      <c r="Y34" s="73">
        <f t="shared" si="3"/>
        <v>-69678128</v>
      </c>
      <c r="Z34" s="170">
        <f>+IF(X34&lt;&gt;0,+(Y34/X34)*100,0)</f>
        <v>-95.94234492254733</v>
      </c>
      <c r="AA34" s="74">
        <f>SUM(AA29:AA33)</f>
        <v>290500000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68934350</v>
      </c>
      <c r="D37" s="155"/>
      <c r="E37" s="59">
        <v>31202000</v>
      </c>
      <c r="F37" s="60">
        <v>31202000</v>
      </c>
      <c r="G37" s="60"/>
      <c r="H37" s="60"/>
      <c r="I37" s="60">
        <v>-113520</v>
      </c>
      <c r="J37" s="60">
        <v>-113520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-113520</v>
      </c>
      <c r="X37" s="60">
        <v>7800500</v>
      </c>
      <c r="Y37" s="60">
        <v>-7914020</v>
      </c>
      <c r="Z37" s="140">
        <v>-101.46</v>
      </c>
      <c r="AA37" s="62">
        <v>31202000</v>
      </c>
    </row>
    <row r="38" spans="1:27" ht="13.5">
      <c r="A38" s="249" t="s">
        <v>165</v>
      </c>
      <c r="B38" s="182"/>
      <c r="C38" s="155">
        <v>35764013</v>
      </c>
      <c r="D38" s="155"/>
      <c r="E38" s="59">
        <v>58803000</v>
      </c>
      <c r="F38" s="60">
        <v>58803000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14700750</v>
      </c>
      <c r="Y38" s="60">
        <v>-14700750</v>
      </c>
      <c r="Z38" s="140">
        <v>-100</v>
      </c>
      <c r="AA38" s="62">
        <v>58803000</v>
      </c>
    </row>
    <row r="39" spans="1:27" ht="13.5">
      <c r="A39" s="250" t="s">
        <v>59</v>
      </c>
      <c r="B39" s="253"/>
      <c r="C39" s="168">
        <f aca="true" t="shared" si="4" ref="C39:Y39">SUM(C37:C38)</f>
        <v>104698363</v>
      </c>
      <c r="D39" s="168">
        <f>SUM(D37:D38)</f>
        <v>0</v>
      </c>
      <c r="E39" s="76">
        <f t="shared" si="4"/>
        <v>90005000</v>
      </c>
      <c r="F39" s="77">
        <f t="shared" si="4"/>
        <v>90005000</v>
      </c>
      <c r="G39" s="77">
        <f t="shared" si="4"/>
        <v>0</v>
      </c>
      <c r="H39" s="77">
        <f t="shared" si="4"/>
        <v>0</v>
      </c>
      <c r="I39" s="77">
        <f t="shared" si="4"/>
        <v>-113520</v>
      </c>
      <c r="J39" s="77">
        <f t="shared" si="4"/>
        <v>-113520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-113520</v>
      </c>
      <c r="X39" s="77">
        <f t="shared" si="4"/>
        <v>22501250</v>
      </c>
      <c r="Y39" s="77">
        <f t="shared" si="4"/>
        <v>-22614770</v>
      </c>
      <c r="Z39" s="212">
        <f>+IF(X39&lt;&gt;0,+(Y39/X39)*100,0)</f>
        <v>-100.50450530526082</v>
      </c>
      <c r="AA39" s="79">
        <f>SUM(AA37:AA38)</f>
        <v>90005000</v>
      </c>
    </row>
    <row r="40" spans="1:27" ht="13.5">
      <c r="A40" s="250" t="s">
        <v>167</v>
      </c>
      <c r="B40" s="251"/>
      <c r="C40" s="168">
        <f aca="true" t="shared" si="5" ref="C40:Y40">+C34+C39</f>
        <v>307669825</v>
      </c>
      <c r="D40" s="168">
        <f>+D34+D39</f>
        <v>0</v>
      </c>
      <c r="E40" s="72">
        <f t="shared" si="5"/>
        <v>380505000</v>
      </c>
      <c r="F40" s="73">
        <f t="shared" si="5"/>
        <v>380505000</v>
      </c>
      <c r="G40" s="73">
        <f t="shared" si="5"/>
        <v>-54538344</v>
      </c>
      <c r="H40" s="73">
        <f t="shared" si="5"/>
        <v>-742606</v>
      </c>
      <c r="I40" s="73">
        <f t="shared" si="5"/>
        <v>2833352</v>
      </c>
      <c r="J40" s="73">
        <f t="shared" si="5"/>
        <v>2833352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2833352</v>
      </c>
      <c r="X40" s="73">
        <f t="shared" si="5"/>
        <v>95126250</v>
      </c>
      <c r="Y40" s="73">
        <f t="shared" si="5"/>
        <v>-92292898</v>
      </c>
      <c r="Z40" s="170">
        <f>+IF(X40&lt;&gt;0,+(Y40/X40)*100,0)</f>
        <v>-97.02148250351506</v>
      </c>
      <c r="AA40" s="74">
        <f>+AA34+AA39</f>
        <v>380505000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1682760334</v>
      </c>
      <c r="D42" s="257">
        <f>+D25-D40</f>
        <v>0</v>
      </c>
      <c r="E42" s="258">
        <f t="shared" si="6"/>
        <v>1601138623</v>
      </c>
      <c r="F42" s="259">
        <f t="shared" si="6"/>
        <v>1601138623</v>
      </c>
      <c r="G42" s="259">
        <f t="shared" si="6"/>
        <v>65435643</v>
      </c>
      <c r="H42" s="259">
        <f t="shared" si="6"/>
        <v>9789409</v>
      </c>
      <c r="I42" s="259">
        <f t="shared" si="6"/>
        <v>5740609</v>
      </c>
      <c r="J42" s="259">
        <f t="shared" si="6"/>
        <v>5740609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5740609</v>
      </c>
      <c r="X42" s="259">
        <f t="shared" si="6"/>
        <v>400284656</v>
      </c>
      <c r="Y42" s="259">
        <f t="shared" si="6"/>
        <v>-394544047</v>
      </c>
      <c r="Z42" s="260">
        <f>+IF(X42&lt;&gt;0,+(Y42/X42)*100,0)</f>
        <v>-98.56586833545775</v>
      </c>
      <c r="AA42" s="261">
        <f>+AA25-AA40</f>
        <v>1601138623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1682760334</v>
      </c>
      <c r="D45" s="155"/>
      <c r="E45" s="59">
        <v>1601138623</v>
      </c>
      <c r="F45" s="60">
        <v>1601138623</v>
      </c>
      <c r="G45" s="60">
        <v>65435643</v>
      </c>
      <c r="H45" s="60">
        <v>9789409</v>
      </c>
      <c r="I45" s="60">
        <v>5740609</v>
      </c>
      <c r="J45" s="60">
        <v>5740609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5740609</v>
      </c>
      <c r="X45" s="60">
        <v>400284656</v>
      </c>
      <c r="Y45" s="60">
        <v>-394544047</v>
      </c>
      <c r="Z45" s="139">
        <v>-98.57</v>
      </c>
      <c r="AA45" s="62">
        <v>1601138623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1682760334</v>
      </c>
      <c r="D48" s="217">
        <f>SUM(D45:D47)</f>
        <v>0</v>
      </c>
      <c r="E48" s="264">
        <f t="shared" si="7"/>
        <v>1601138623</v>
      </c>
      <c r="F48" s="219">
        <f t="shared" si="7"/>
        <v>1601138623</v>
      </c>
      <c r="G48" s="219">
        <f t="shared" si="7"/>
        <v>65435643</v>
      </c>
      <c r="H48" s="219">
        <f t="shared" si="7"/>
        <v>9789409</v>
      </c>
      <c r="I48" s="219">
        <f t="shared" si="7"/>
        <v>5740609</v>
      </c>
      <c r="J48" s="219">
        <f t="shared" si="7"/>
        <v>5740609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5740609</v>
      </c>
      <c r="X48" s="219">
        <f t="shared" si="7"/>
        <v>400284656</v>
      </c>
      <c r="Y48" s="219">
        <f t="shared" si="7"/>
        <v>-394544047</v>
      </c>
      <c r="Z48" s="265">
        <f>+IF(X48&lt;&gt;0,+(Y48/X48)*100,0)</f>
        <v>-98.56586833545775</v>
      </c>
      <c r="AA48" s="232">
        <f>SUM(AA45:AA47)</f>
        <v>1601138623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346684449</v>
      </c>
      <c r="D6" s="155"/>
      <c r="E6" s="59">
        <v>397084521</v>
      </c>
      <c r="F6" s="60">
        <v>397084521</v>
      </c>
      <c r="G6" s="60">
        <v>44037639</v>
      </c>
      <c r="H6" s="60">
        <v>33623874</v>
      </c>
      <c r="I6" s="60">
        <v>36056379</v>
      </c>
      <c r="J6" s="60">
        <v>113717892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113717892</v>
      </c>
      <c r="X6" s="60">
        <v>99754000</v>
      </c>
      <c r="Y6" s="60">
        <v>13963892</v>
      </c>
      <c r="Z6" s="140">
        <v>14</v>
      </c>
      <c r="AA6" s="62">
        <v>397084521</v>
      </c>
    </row>
    <row r="7" spans="1:27" ht="13.5">
      <c r="A7" s="249" t="s">
        <v>178</v>
      </c>
      <c r="B7" s="182"/>
      <c r="C7" s="155">
        <v>132667000</v>
      </c>
      <c r="D7" s="155"/>
      <c r="E7" s="59">
        <v>133174000</v>
      </c>
      <c r="F7" s="60">
        <v>133174000</v>
      </c>
      <c r="G7" s="60">
        <v>55606000</v>
      </c>
      <c r="H7" s="60"/>
      <c r="I7" s="60">
        <v>890000</v>
      </c>
      <c r="J7" s="60">
        <v>56496000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56496000</v>
      </c>
      <c r="X7" s="60">
        <v>54056000</v>
      </c>
      <c r="Y7" s="60">
        <v>2440000</v>
      </c>
      <c r="Z7" s="140">
        <v>4.51</v>
      </c>
      <c r="AA7" s="62">
        <v>133174000</v>
      </c>
    </row>
    <row r="8" spans="1:27" ht="13.5">
      <c r="A8" s="249" t="s">
        <v>179</v>
      </c>
      <c r="B8" s="182"/>
      <c r="C8" s="155">
        <v>91313838</v>
      </c>
      <c r="D8" s="155"/>
      <c r="E8" s="59">
        <v>73196000</v>
      </c>
      <c r="F8" s="60">
        <v>73196000</v>
      </c>
      <c r="G8" s="60">
        <v>1219793</v>
      </c>
      <c r="H8" s="60">
        <v>5179275</v>
      </c>
      <c r="I8" s="60"/>
      <c r="J8" s="60">
        <v>6399068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6399068</v>
      </c>
      <c r="X8" s="60">
        <v>11643000</v>
      </c>
      <c r="Y8" s="60">
        <v>-5243932</v>
      </c>
      <c r="Z8" s="140">
        <v>-45.04</v>
      </c>
      <c r="AA8" s="62">
        <v>73196000</v>
      </c>
    </row>
    <row r="9" spans="1:27" ht="13.5">
      <c r="A9" s="249" t="s">
        <v>180</v>
      </c>
      <c r="B9" s="182"/>
      <c r="C9" s="155">
        <v>23072094</v>
      </c>
      <c r="D9" s="155"/>
      <c r="E9" s="59">
        <v>25085004</v>
      </c>
      <c r="F9" s="60">
        <v>25085004</v>
      </c>
      <c r="G9" s="60">
        <v>1958075</v>
      </c>
      <c r="H9" s="60">
        <v>2015626</v>
      </c>
      <c r="I9" s="60">
        <v>2066081</v>
      </c>
      <c r="J9" s="60">
        <v>6039782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6039782</v>
      </c>
      <c r="X9" s="60">
        <v>6271251</v>
      </c>
      <c r="Y9" s="60">
        <v>-231469</v>
      </c>
      <c r="Z9" s="140">
        <v>-3.69</v>
      </c>
      <c r="AA9" s="62">
        <v>25085004</v>
      </c>
    </row>
    <row r="10" spans="1:27" ht="13.5">
      <c r="A10" s="249" t="s">
        <v>181</v>
      </c>
      <c r="B10" s="182"/>
      <c r="C10" s="155">
        <v>5460</v>
      </c>
      <c r="D10" s="155"/>
      <c r="E10" s="59"/>
      <c r="F10" s="60"/>
      <c r="G10" s="60"/>
      <c r="H10" s="60">
        <v>400000</v>
      </c>
      <c r="I10" s="60"/>
      <c r="J10" s="60">
        <v>400000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400000</v>
      </c>
      <c r="X10" s="60"/>
      <c r="Y10" s="60">
        <v>400000</v>
      </c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-472423105</v>
      </c>
      <c r="D12" s="155"/>
      <c r="E12" s="59">
        <v>-457685000</v>
      </c>
      <c r="F12" s="60">
        <v>-457685000</v>
      </c>
      <c r="G12" s="60">
        <v>-24837522</v>
      </c>
      <c r="H12" s="60">
        <v>-25278348</v>
      </c>
      <c r="I12" s="60">
        <v>-30535043</v>
      </c>
      <c r="J12" s="60">
        <v>-80650913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-80650913</v>
      </c>
      <c r="X12" s="60">
        <v>-107367000</v>
      </c>
      <c r="Y12" s="60">
        <v>26716087</v>
      </c>
      <c r="Z12" s="140">
        <v>-24.88</v>
      </c>
      <c r="AA12" s="62">
        <v>-457685000</v>
      </c>
    </row>
    <row r="13" spans="1:27" ht="13.5">
      <c r="A13" s="249" t="s">
        <v>40</v>
      </c>
      <c r="B13" s="182"/>
      <c r="C13" s="155">
        <v>-15858386</v>
      </c>
      <c r="D13" s="155"/>
      <c r="E13" s="59">
        <v>-4734000</v>
      </c>
      <c r="F13" s="60">
        <v>-4734000</v>
      </c>
      <c r="G13" s="60"/>
      <c r="H13" s="60"/>
      <c r="I13" s="60">
        <v>-1350</v>
      </c>
      <c r="J13" s="60">
        <v>-1350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-1350</v>
      </c>
      <c r="X13" s="60">
        <v>-1183500</v>
      </c>
      <c r="Y13" s="60">
        <v>1182150</v>
      </c>
      <c r="Z13" s="140">
        <v>-99.89</v>
      </c>
      <c r="AA13" s="62">
        <v>-4734000</v>
      </c>
    </row>
    <row r="14" spans="1:27" ht="13.5">
      <c r="A14" s="249" t="s">
        <v>42</v>
      </c>
      <c r="B14" s="182"/>
      <c r="C14" s="155">
        <v>-9138285</v>
      </c>
      <c r="D14" s="155"/>
      <c r="E14" s="59">
        <v>-73196004</v>
      </c>
      <c r="F14" s="60">
        <v>-73196004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-18299001</v>
      </c>
      <c r="Y14" s="60">
        <v>18299001</v>
      </c>
      <c r="Z14" s="140">
        <v>-100</v>
      </c>
      <c r="AA14" s="62">
        <v>-73196004</v>
      </c>
    </row>
    <row r="15" spans="1:27" ht="13.5">
      <c r="A15" s="250" t="s">
        <v>184</v>
      </c>
      <c r="B15" s="251"/>
      <c r="C15" s="168">
        <f aca="true" t="shared" si="0" ref="C15:Y15">SUM(C6:C14)</f>
        <v>96323065</v>
      </c>
      <c r="D15" s="168">
        <f>SUM(D6:D14)</f>
        <v>0</v>
      </c>
      <c r="E15" s="72">
        <f t="shared" si="0"/>
        <v>92924521</v>
      </c>
      <c r="F15" s="73">
        <f t="shared" si="0"/>
        <v>92924521</v>
      </c>
      <c r="G15" s="73">
        <f t="shared" si="0"/>
        <v>77983985</v>
      </c>
      <c r="H15" s="73">
        <f t="shared" si="0"/>
        <v>15940427</v>
      </c>
      <c r="I15" s="73">
        <f t="shared" si="0"/>
        <v>8476067</v>
      </c>
      <c r="J15" s="73">
        <f t="shared" si="0"/>
        <v>102400479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102400479</v>
      </c>
      <c r="X15" s="73">
        <f t="shared" si="0"/>
        <v>44874750</v>
      </c>
      <c r="Y15" s="73">
        <f t="shared" si="0"/>
        <v>57525729</v>
      </c>
      <c r="Z15" s="170">
        <f>+IF(X15&lt;&gt;0,+(Y15/X15)*100,0)</f>
        <v>128.19175371450538</v>
      </c>
      <c r="AA15" s="74">
        <f>SUM(AA6:AA14)</f>
        <v>92924521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112105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67776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-106229391</v>
      </c>
      <c r="D24" s="155"/>
      <c r="E24" s="59">
        <v>-73196000</v>
      </c>
      <c r="F24" s="60">
        <v>-73196000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-11643000</v>
      </c>
      <c r="Y24" s="60">
        <v>11643000</v>
      </c>
      <c r="Z24" s="140">
        <v>-100</v>
      </c>
      <c r="AA24" s="62">
        <v>-73196000</v>
      </c>
    </row>
    <row r="25" spans="1:27" ht="13.5">
      <c r="A25" s="250" t="s">
        <v>191</v>
      </c>
      <c r="B25" s="251"/>
      <c r="C25" s="168">
        <f aca="true" t="shared" si="1" ref="C25:Y25">SUM(C19:C24)</f>
        <v>-106049510</v>
      </c>
      <c r="D25" s="168">
        <f>SUM(D19:D24)</f>
        <v>0</v>
      </c>
      <c r="E25" s="72">
        <f t="shared" si="1"/>
        <v>-73196000</v>
      </c>
      <c r="F25" s="73">
        <f t="shared" si="1"/>
        <v>-73196000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-11643000</v>
      </c>
      <c r="Y25" s="73">
        <f t="shared" si="1"/>
        <v>11643000</v>
      </c>
      <c r="Z25" s="170">
        <f>+IF(X25&lt;&gt;0,+(Y25/X25)*100,0)</f>
        <v>-100</v>
      </c>
      <c r="AA25" s="74">
        <f>SUM(AA19:AA24)</f>
        <v>-73196000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338057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338057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-9388388</v>
      </c>
      <c r="D36" s="153">
        <f>+D15+D25+D34</f>
        <v>0</v>
      </c>
      <c r="E36" s="99">
        <f t="shared" si="3"/>
        <v>19728521</v>
      </c>
      <c r="F36" s="100">
        <f t="shared" si="3"/>
        <v>19728521</v>
      </c>
      <c r="G36" s="100">
        <f t="shared" si="3"/>
        <v>77983985</v>
      </c>
      <c r="H36" s="100">
        <f t="shared" si="3"/>
        <v>15940427</v>
      </c>
      <c r="I36" s="100">
        <f t="shared" si="3"/>
        <v>8476067</v>
      </c>
      <c r="J36" s="100">
        <f t="shared" si="3"/>
        <v>102400479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102400479</v>
      </c>
      <c r="X36" s="100">
        <f t="shared" si="3"/>
        <v>33231750</v>
      </c>
      <c r="Y36" s="100">
        <f t="shared" si="3"/>
        <v>69168729</v>
      </c>
      <c r="Z36" s="137">
        <f>+IF(X36&lt;&gt;0,+(Y36/X36)*100,0)</f>
        <v>208.14049515899706</v>
      </c>
      <c r="AA36" s="102">
        <f>+AA15+AA25+AA34</f>
        <v>19728521</v>
      </c>
    </row>
    <row r="37" spans="1:27" ht="13.5">
      <c r="A37" s="249" t="s">
        <v>199</v>
      </c>
      <c r="B37" s="182"/>
      <c r="C37" s="153">
        <v>3543668</v>
      </c>
      <c r="D37" s="153"/>
      <c r="E37" s="99">
        <v>-2241000</v>
      </c>
      <c r="F37" s="100">
        <v>-2241000</v>
      </c>
      <c r="G37" s="100">
        <v>-79547817</v>
      </c>
      <c r="H37" s="100">
        <v>-1563832</v>
      </c>
      <c r="I37" s="100">
        <v>14376595</v>
      </c>
      <c r="J37" s="100">
        <v>-79547817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-79547817</v>
      </c>
      <c r="X37" s="100">
        <v>-2241000</v>
      </c>
      <c r="Y37" s="100">
        <v>-77306817</v>
      </c>
      <c r="Z37" s="137">
        <v>3449.66</v>
      </c>
      <c r="AA37" s="102">
        <v>-2241000</v>
      </c>
    </row>
    <row r="38" spans="1:27" ht="13.5">
      <c r="A38" s="269" t="s">
        <v>200</v>
      </c>
      <c r="B38" s="256"/>
      <c r="C38" s="257">
        <v>-5844720</v>
      </c>
      <c r="D38" s="257"/>
      <c r="E38" s="258">
        <v>17487521</v>
      </c>
      <c r="F38" s="259">
        <v>17487521</v>
      </c>
      <c r="G38" s="259">
        <v>-1563832</v>
      </c>
      <c r="H38" s="259">
        <v>14376595</v>
      </c>
      <c r="I38" s="259">
        <v>22852662</v>
      </c>
      <c r="J38" s="259">
        <v>22852662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22852662</v>
      </c>
      <c r="X38" s="259">
        <v>30990750</v>
      </c>
      <c r="Y38" s="259">
        <v>-8138088</v>
      </c>
      <c r="Z38" s="260">
        <v>-26.26</v>
      </c>
      <c r="AA38" s="261">
        <v>17487521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106229391</v>
      </c>
      <c r="D5" s="200">
        <f t="shared" si="0"/>
        <v>0</v>
      </c>
      <c r="E5" s="106">
        <f t="shared" si="0"/>
        <v>90645857</v>
      </c>
      <c r="F5" s="106">
        <f t="shared" si="0"/>
        <v>90645857</v>
      </c>
      <c r="G5" s="106">
        <f t="shared" si="0"/>
        <v>12998336</v>
      </c>
      <c r="H5" s="106">
        <f t="shared" si="0"/>
        <v>6105101</v>
      </c>
      <c r="I5" s="106">
        <f t="shared" si="0"/>
        <v>2535458</v>
      </c>
      <c r="J5" s="106">
        <f t="shared" si="0"/>
        <v>21638895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21638895</v>
      </c>
      <c r="X5" s="106">
        <f t="shared" si="0"/>
        <v>22661465</v>
      </c>
      <c r="Y5" s="106">
        <f t="shared" si="0"/>
        <v>-1022570</v>
      </c>
      <c r="Z5" s="201">
        <f>+IF(X5&lt;&gt;0,+(Y5/X5)*100,0)</f>
        <v>-4.512373758713305</v>
      </c>
      <c r="AA5" s="199">
        <f>SUM(AA11:AA18)</f>
        <v>90645857</v>
      </c>
    </row>
    <row r="6" spans="1:27" ht="13.5">
      <c r="A6" s="291" t="s">
        <v>204</v>
      </c>
      <c r="B6" s="142"/>
      <c r="C6" s="62">
        <v>12808038</v>
      </c>
      <c r="D6" s="156"/>
      <c r="E6" s="60">
        <v>9135751</v>
      </c>
      <c r="F6" s="60">
        <v>9135751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2283938</v>
      </c>
      <c r="Y6" s="60">
        <v>-2283938</v>
      </c>
      <c r="Z6" s="140">
        <v>-100</v>
      </c>
      <c r="AA6" s="155">
        <v>9135751</v>
      </c>
    </row>
    <row r="7" spans="1:27" ht="13.5">
      <c r="A7" s="291" t="s">
        <v>205</v>
      </c>
      <c r="B7" s="142"/>
      <c r="C7" s="62">
        <v>579229</v>
      </c>
      <c r="D7" s="156"/>
      <c r="E7" s="60">
        <v>1538000</v>
      </c>
      <c r="F7" s="60">
        <v>1538000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384500</v>
      </c>
      <c r="Y7" s="60">
        <v>-384500</v>
      </c>
      <c r="Z7" s="140">
        <v>-100</v>
      </c>
      <c r="AA7" s="155">
        <v>1538000</v>
      </c>
    </row>
    <row r="8" spans="1:27" ht="13.5">
      <c r="A8" s="291" t="s">
        <v>206</v>
      </c>
      <c r="B8" s="142"/>
      <c r="C8" s="62">
        <v>9605143</v>
      </c>
      <c r="D8" s="156"/>
      <c r="E8" s="60">
        <v>2500000</v>
      </c>
      <c r="F8" s="60">
        <v>2500000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625000</v>
      </c>
      <c r="Y8" s="60">
        <v>-625000</v>
      </c>
      <c r="Z8" s="140">
        <v>-100</v>
      </c>
      <c r="AA8" s="155">
        <v>2500000</v>
      </c>
    </row>
    <row r="9" spans="1:27" ht="13.5">
      <c r="A9" s="291" t="s">
        <v>207</v>
      </c>
      <c r="B9" s="142"/>
      <c r="C9" s="62">
        <v>2105711</v>
      </c>
      <c r="D9" s="156"/>
      <c r="E9" s="60">
        <v>49938027</v>
      </c>
      <c r="F9" s="60">
        <v>49938027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12484507</v>
      </c>
      <c r="Y9" s="60">
        <v>-12484507</v>
      </c>
      <c r="Z9" s="140">
        <v>-100</v>
      </c>
      <c r="AA9" s="155">
        <v>49938027</v>
      </c>
    </row>
    <row r="10" spans="1:27" ht="13.5">
      <c r="A10" s="291" t="s">
        <v>208</v>
      </c>
      <c r="B10" s="142"/>
      <c r="C10" s="62">
        <v>47871485</v>
      </c>
      <c r="D10" s="156"/>
      <c r="E10" s="60">
        <v>14253928</v>
      </c>
      <c r="F10" s="60">
        <v>14253928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3563482</v>
      </c>
      <c r="Y10" s="60">
        <v>-3563482</v>
      </c>
      <c r="Z10" s="140">
        <v>-100</v>
      </c>
      <c r="AA10" s="155">
        <v>14253928</v>
      </c>
    </row>
    <row r="11" spans="1:27" ht="13.5">
      <c r="A11" s="292" t="s">
        <v>209</v>
      </c>
      <c r="B11" s="142"/>
      <c r="C11" s="293">
        <f aca="true" t="shared" si="1" ref="C11:Y11">SUM(C6:C10)</f>
        <v>72969606</v>
      </c>
      <c r="D11" s="294">
        <f t="shared" si="1"/>
        <v>0</v>
      </c>
      <c r="E11" s="295">
        <f t="shared" si="1"/>
        <v>77365706</v>
      </c>
      <c r="F11" s="295">
        <f t="shared" si="1"/>
        <v>77365706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19341427</v>
      </c>
      <c r="Y11" s="295">
        <f t="shared" si="1"/>
        <v>-19341427</v>
      </c>
      <c r="Z11" s="296">
        <f>+IF(X11&lt;&gt;0,+(Y11/X11)*100,0)</f>
        <v>-100</v>
      </c>
      <c r="AA11" s="297">
        <f>SUM(AA6:AA10)</f>
        <v>77365706</v>
      </c>
    </row>
    <row r="12" spans="1:27" ht="13.5">
      <c r="A12" s="298" t="s">
        <v>210</v>
      </c>
      <c r="B12" s="136"/>
      <c r="C12" s="62">
        <v>31660468</v>
      </c>
      <c r="D12" s="156"/>
      <c r="E12" s="60">
        <v>13280151</v>
      </c>
      <c r="F12" s="60">
        <v>13280151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3320038</v>
      </c>
      <c r="Y12" s="60">
        <v>-3320038</v>
      </c>
      <c r="Z12" s="140">
        <v>-100</v>
      </c>
      <c r="AA12" s="155">
        <v>13280151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1599317</v>
      </c>
      <c r="D15" s="156"/>
      <c r="E15" s="60"/>
      <c r="F15" s="60"/>
      <c r="G15" s="60">
        <v>12998336</v>
      </c>
      <c r="H15" s="60">
        <v>6105101</v>
      </c>
      <c r="I15" s="60">
        <v>2535458</v>
      </c>
      <c r="J15" s="60">
        <v>21638895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21638895</v>
      </c>
      <c r="X15" s="60"/>
      <c r="Y15" s="60">
        <v>21638895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12808038</v>
      </c>
      <c r="D36" s="156">
        <f t="shared" si="4"/>
        <v>0</v>
      </c>
      <c r="E36" s="60">
        <f t="shared" si="4"/>
        <v>9135751</v>
      </c>
      <c r="F36" s="60">
        <f t="shared" si="4"/>
        <v>9135751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2283938</v>
      </c>
      <c r="Y36" s="60">
        <f t="shared" si="4"/>
        <v>-2283938</v>
      </c>
      <c r="Z36" s="140">
        <f aca="true" t="shared" si="5" ref="Z36:Z49">+IF(X36&lt;&gt;0,+(Y36/X36)*100,0)</f>
        <v>-100</v>
      </c>
      <c r="AA36" s="155">
        <f>AA6+AA21</f>
        <v>9135751</v>
      </c>
    </row>
    <row r="37" spans="1:27" ht="13.5">
      <c r="A37" s="291" t="s">
        <v>205</v>
      </c>
      <c r="B37" s="142"/>
      <c r="C37" s="62">
        <f t="shared" si="4"/>
        <v>579229</v>
      </c>
      <c r="D37" s="156">
        <f t="shared" si="4"/>
        <v>0</v>
      </c>
      <c r="E37" s="60">
        <f t="shared" si="4"/>
        <v>1538000</v>
      </c>
      <c r="F37" s="60">
        <f t="shared" si="4"/>
        <v>1538000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384500</v>
      </c>
      <c r="Y37" s="60">
        <f t="shared" si="4"/>
        <v>-384500</v>
      </c>
      <c r="Z37" s="140">
        <f t="shared" si="5"/>
        <v>-100</v>
      </c>
      <c r="AA37" s="155">
        <f>AA7+AA22</f>
        <v>1538000</v>
      </c>
    </row>
    <row r="38" spans="1:27" ht="13.5">
      <c r="A38" s="291" t="s">
        <v>206</v>
      </c>
      <c r="B38" s="142"/>
      <c r="C38" s="62">
        <f t="shared" si="4"/>
        <v>9605143</v>
      </c>
      <c r="D38" s="156">
        <f t="shared" si="4"/>
        <v>0</v>
      </c>
      <c r="E38" s="60">
        <f t="shared" si="4"/>
        <v>2500000</v>
      </c>
      <c r="F38" s="60">
        <f t="shared" si="4"/>
        <v>2500000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625000</v>
      </c>
      <c r="Y38" s="60">
        <f t="shared" si="4"/>
        <v>-625000</v>
      </c>
      <c r="Z38" s="140">
        <f t="shared" si="5"/>
        <v>-100</v>
      </c>
      <c r="AA38" s="155">
        <f>AA8+AA23</f>
        <v>2500000</v>
      </c>
    </row>
    <row r="39" spans="1:27" ht="13.5">
      <c r="A39" s="291" t="s">
        <v>207</v>
      </c>
      <c r="B39" s="142"/>
      <c r="C39" s="62">
        <f t="shared" si="4"/>
        <v>2105711</v>
      </c>
      <c r="D39" s="156">
        <f t="shared" si="4"/>
        <v>0</v>
      </c>
      <c r="E39" s="60">
        <f t="shared" si="4"/>
        <v>49938027</v>
      </c>
      <c r="F39" s="60">
        <f t="shared" si="4"/>
        <v>49938027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12484507</v>
      </c>
      <c r="Y39" s="60">
        <f t="shared" si="4"/>
        <v>-12484507</v>
      </c>
      <c r="Z39" s="140">
        <f t="shared" si="5"/>
        <v>-100</v>
      </c>
      <c r="AA39" s="155">
        <f>AA9+AA24</f>
        <v>49938027</v>
      </c>
    </row>
    <row r="40" spans="1:27" ht="13.5">
      <c r="A40" s="291" t="s">
        <v>208</v>
      </c>
      <c r="B40" s="142"/>
      <c r="C40" s="62">
        <f t="shared" si="4"/>
        <v>47871485</v>
      </c>
      <c r="D40" s="156">
        <f t="shared" si="4"/>
        <v>0</v>
      </c>
      <c r="E40" s="60">
        <f t="shared" si="4"/>
        <v>14253928</v>
      </c>
      <c r="F40" s="60">
        <f t="shared" si="4"/>
        <v>14253928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3563482</v>
      </c>
      <c r="Y40" s="60">
        <f t="shared" si="4"/>
        <v>-3563482</v>
      </c>
      <c r="Z40" s="140">
        <f t="shared" si="5"/>
        <v>-100</v>
      </c>
      <c r="AA40" s="155">
        <f>AA10+AA25</f>
        <v>14253928</v>
      </c>
    </row>
    <row r="41" spans="1:27" ht="13.5">
      <c r="A41" s="292" t="s">
        <v>209</v>
      </c>
      <c r="B41" s="142"/>
      <c r="C41" s="293">
        <f aca="true" t="shared" si="6" ref="C41:Y41">SUM(C36:C40)</f>
        <v>72969606</v>
      </c>
      <c r="D41" s="294">
        <f t="shared" si="6"/>
        <v>0</v>
      </c>
      <c r="E41" s="295">
        <f t="shared" si="6"/>
        <v>77365706</v>
      </c>
      <c r="F41" s="295">
        <f t="shared" si="6"/>
        <v>77365706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19341427</v>
      </c>
      <c r="Y41" s="295">
        <f t="shared" si="6"/>
        <v>-19341427</v>
      </c>
      <c r="Z41" s="296">
        <f t="shared" si="5"/>
        <v>-100</v>
      </c>
      <c r="AA41" s="297">
        <f>SUM(AA36:AA40)</f>
        <v>77365706</v>
      </c>
    </row>
    <row r="42" spans="1:27" ht="13.5">
      <c r="A42" s="298" t="s">
        <v>210</v>
      </c>
      <c r="B42" s="136"/>
      <c r="C42" s="95">
        <f aca="true" t="shared" si="7" ref="C42:Y48">C12+C27</f>
        <v>31660468</v>
      </c>
      <c r="D42" s="129">
        <f t="shared" si="7"/>
        <v>0</v>
      </c>
      <c r="E42" s="54">
        <f t="shared" si="7"/>
        <v>13280151</v>
      </c>
      <c r="F42" s="54">
        <f t="shared" si="7"/>
        <v>13280151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3320038</v>
      </c>
      <c r="Y42" s="54">
        <f t="shared" si="7"/>
        <v>-3320038</v>
      </c>
      <c r="Z42" s="184">
        <f t="shared" si="5"/>
        <v>-100</v>
      </c>
      <c r="AA42" s="130">
        <f aca="true" t="shared" si="8" ref="AA42:AA48">AA12+AA27</f>
        <v>13280151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1599317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12998336</v>
      </c>
      <c r="H45" s="54">
        <f t="shared" si="7"/>
        <v>6105101</v>
      </c>
      <c r="I45" s="54">
        <f t="shared" si="7"/>
        <v>2535458</v>
      </c>
      <c r="J45" s="54">
        <f t="shared" si="7"/>
        <v>21638895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21638895</v>
      </c>
      <c r="X45" s="54">
        <f t="shared" si="7"/>
        <v>0</v>
      </c>
      <c r="Y45" s="54">
        <f t="shared" si="7"/>
        <v>21638895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106229391</v>
      </c>
      <c r="D49" s="218">
        <f t="shared" si="9"/>
        <v>0</v>
      </c>
      <c r="E49" s="220">
        <f t="shared" si="9"/>
        <v>90645857</v>
      </c>
      <c r="F49" s="220">
        <f t="shared" si="9"/>
        <v>90645857</v>
      </c>
      <c r="G49" s="220">
        <f t="shared" si="9"/>
        <v>12998336</v>
      </c>
      <c r="H49" s="220">
        <f t="shared" si="9"/>
        <v>6105101</v>
      </c>
      <c r="I49" s="220">
        <f t="shared" si="9"/>
        <v>2535458</v>
      </c>
      <c r="J49" s="220">
        <f t="shared" si="9"/>
        <v>21638895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21638895</v>
      </c>
      <c r="X49" s="220">
        <f t="shared" si="9"/>
        <v>22661465</v>
      </c>
      <c r="Y49" s="220">
        <f t="shared" si="9"/>
        <v>-1022570</v>
      </c>
      <c r="Z49" s="221">
        <f t="shared" si="5"/>
        <v>-4.512373758713305</v>
      </c>
      <c r="AA49" s="222">
        <f>SUM(AA41:AA48)</f>
        <v>90645857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28490891</v>
      </c>
      <c r="F51" s="54">
        <f t="shared" si="10"/>
        <v>28490891</v>
      </c>
      <c r="G51" s="54">
        <f t="shared" si="10"/>
        <v>822680</v>
      </c>
      <c r="H51" s="54">
        <f t="shared" si="10"/>
        <v>1868364</v>
      </c>
      <c r="I51" s="54">
        <f t="shared" si="10"/>
        <v>3057431</v>
      </c>
      <c r="J51" s="54">
        <f t="shared" si="10"/>
        <v>5748475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5748475</v>
      </c>
      <c r="X51" s="54">
        <f t="shared" si="10"/>
        <v>7122724</v>
      </c>
      <c r="Y51" s="54">
        <f t="shared" si="10"/>
        <v>-1374249</v>
      </c>
      <c r="Z51" s="184">
        <f>+IF(X51&lt;&gt;0,+(Y51/X51)*100,0)</f>
        <v>-19.293868469422655</v>
      </c>
      <c r="AA51" s="130">
        <f>SUM(AA57:AA61)</f>
        <v>28490891</v>
      </c>
    </row>
    <row r="52" spans="1:27" ht="13.5">
      <c r="A52" s="310" t="s">
        <v>204</v>
      </c>
      <c r="B52" s="142"/>
      <c r="C52" s="62"/>
      <c r="D52" s="156"/>
      <c r="E52" s="60">
        <v>9142740</v>
      </c>
      <c r="F52" s="60">
        <v>9142740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2285685</v>
      </c>
      <c r="Y52" s="60">
        <v>-2285685</v>
      </c>
      <c r="Z52" s="140">
        <v>-100</v>
      </c>
      <c r="AA52" s="155">
        <v>9142740</v>
      </c>
    </row>
    <row r="53" spans="1:27" ht="13.5">
      <c r="A53" s="310" t="s">
        <v>205</v>
      </c>
      <c r="B53" s="142"/>
      <c r="C53" s="62"/>
      <c r="D53" s="156"/>
      <c r="E53" s="60">
        <v>3638922</v>
      </c>
      <c r="F53" s="60">
        <v>3638922</v>
      </c>
      <c r="G53" s="60">
        <v>23030</v>
      </c>
      <c r="H53" s="60"/>
      <c r="I53" s="60">
        <v>111450</v>
      </c>
      <c r="J53" s="60">
        <v>134480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134480</v>
      </c>
      <c r="X53" s="60">
        <v>909731</v>
      </c>
      <c r="Y53" s="60">
        <v>-775251</v>
      </c>
      <c r="Z53" s="140">
        <v>-85.22</v>
      </c>
      <c r="AA53" s="155">
        <v>3638922</v>
      </c>
    </row>
    <row r="54" spans="1:27" ht="13.5">
      <c r="A54" s="310" t="s">
        <v>206</v>
      </c>
      <c r="B54" s="142"/>
      <c r="C54" s="62"/>
      <c r="D54" s="156"/>
      <c r="E54" s="60">
        <v>4723028</v>
      </c>
      <c r="F54" s="60">
        <v>4723028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1180757</v>
      </c>
      <c r="Y54" s="60">
        <v>-1180757</v>
      </c>
      <c r="Z54" s="140">
        <v>-100</v>
      </c>
      <c r="AA54" s="155">
        <v>4723028</v>
      </c>
    </row>
    <row r="55" spans="1:27" ht="13.5">
      <c r="A55" s="310" t="s">
        <v>207</v>
      </c>
      <c r="B55" s="142"/>
      <c r="C55" s="62"/>
      <c r="D55" s="156"/>
      <c r="E55" s="60">
        <v>2871007</v>
      </c>
      <c r="F55" s="60">
        <v>2871007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717752</v>
      </c>
      <c r="Y55" s="60">
        <v>-717752</v>
      </c>
      <c r="Z55" s="140">
        <v>-100</v>
      </c>
      <c r="AA55" s="155">
        <v>2871007</v>
      </c>
    </row>
    <row r="56" spans="1:27" ht="13.5">
      <c r="A56" s="310" t="s">
        <v>208</v>
      </c>
      <c r="B56" s="142"/>
      <c r="C56" s="62"/>
      <c r="D56" s="156"/>
      <c r="E56" s="60">
        <v>3423956</v>
      </c>
      <c r="F56" s="60">
        <v>3423956</v>
      </c>
      <c r="G56" s="60">
        <v>655722</v>
      </c>
      <c r="H56" s="60">
        <v>1640590</v>
      </c>
      <c r="I56" s="60">
        <v>2666427</v>
      </c>
      <c r="J56" s="60">
        <v>4962739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4962739</v>
      </c>
      <c r="X56" s="60">
        <v>855989</v>
      </c>
      <c r="Y56" s="60">
        <v>4106750</v>
      </c>
      <c r="Z56" s="140">
        <v>479.77</v>
      </c>
      <c r="AA56" s="155">
        <v>3423956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23799653</v>
      </c>
      <c r="F57" s="295">
        <f t="shared" si="11"/>
        <v>23799653</v>
      </c>
      <c r="G57" s="295">
        <f t="shared" si="11"/>
        <v>678752</v>
      </c>
      <c r="H57" s="295">
        <f t="shared" si="11"/>
        <v>1640590</v>
      </c>
      <c r="I57" s="295">
        <f t="shared" si="11"/>
        <v>2777877</v>
      </c>
      <c r="J57" s="295">
        <f t="shared" si="11"/>
        <v>5097219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5097219</v>
      </c>
      <c r="X57" s="295">
        <f t="shared" si="11"/>
        <v>5949914</v>
      </c>
      <c r="Y57" s="295">
        <f t="shared" si="11"/>
        <v>-852695</v>
      </c>
      <c r="Z57" s="296">
        <f>+IF(X57&lt;&gt;0,+(Y57/X57)*100,0)</f>
        <v>-14.33121554361962</v>
      </c>
      <c r="AA57" s="297">
        <f>SUM(AA52:AA56)</f>
        <v>23799653</v>
      </c>
    </row>
    <row r="58" spans="1:27" ht="13.5">
      <c r="A58" s="311" t="s">
        <v>210</v>
      </c>
      <c r="B58" s="136"/>
      <c r="C58" s="62"/>
      <c r="D58" s="156"/>
      <c r="E58" s="60">
        <v>2015207</v>
      </c>
      <c r="F58" s="60">
        <v>2015207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503802</v>
      </c>
      <c r="Y58" s="60">
        <v>-503802</v>
      </c>
      <c r="Z58" s="140">
        <v>-100</v>
      </c>
      <c r="AA58" s="155">
        <v>2015207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2676031</v>
      </c>
      <c r="F61" s="60">
        <v>2676031</v>
      </c>
      <c r="G61" s="60">
        <v>143928</v>
      </c>
      <c r="H61" s="60">
        <v>227774</v>
      </c>
      <c r="I61" s="60">
        <v>279554</v>
      </c>
      <c r="J61" s="60">
        <v>651256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651256</v>
      </c>
      <c r="X61" s="60">
        <v>669008</v>
      </c>
      <c r="Y61" s="60">
        <v>-17752</v>
      </c>
      <c r="Z61" s="140">
        <v>-2.65</v>
      </c>
      <c r="AA61" s="155">
        <v>2676031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788534</v>
      </c>
      <c r="H66" s="275">
        <v>1868364</v>
      </c>
      <c r="I66" s="275">
        <v>3057432</v>
      </c>
      <c r="J66" s="275">
        <v>5714330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5714330</v>
      </c>
      <c r="X66" s="275"/>
      <c r="Y66" s="275">
        <v>5714330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28490891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28490891</v>
      </c>
      <c r="F69" s="220">
        <f t="shared" si="12"/>
        <v>0</v>
      </c>
      <c r="G69" s="220">
        <f t="shared" si="12"/>
        <v>788534</v>
      </c>
      <c r="H69" s="220">
        <f t="shared" si="12"/>
        <v>1868364</v>
      </c>
      <c r="I69" s="220">
        <f t="shared" si="12"/>
        <v>3057432</v>
      </c>
      <c r="J69" s="220">
        <f t="shared" si="12"/>
        <v>5714330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5714330</v>
      </c>
      <c r="X69" s="220">
        <f t="shared" si="12"/>
        <v>0</v>
      </c>
      <c r="Y69" s="220">
        <f t="shared" si="12"/>
        <v>5714330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72969606</v>
      </c>
      <c r="D5" s="357">
        <f t="shared" si="0"/>
        <v>0</v>
      </c>
      <c r="E5" s="356">
        <f t="shared" si="0"/>
        <v>77365706</v>
      </c>
      <c r="F5" s="358">
        <f t="shared" si="0"/>
        <v>77365706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19341427</v>
      </c>
      <c r="Y5" s="358">
        <f t="shared" si="0"/>
        <v>-19341427</v>
      </c>
      <c r="Z5" s="359">
        <f>+IF(X5&lt;&gt;0,+(Y5/X5)*100,0)</f>
        <v>-100</v>
      </c>
      <c r="AA5" s="360">
        <f>+AA6+AA8+AA11+AA13+AA15</f>
        <v>77365706</v>
      </c>
    </row>
    <row r="6" spans="1:27" ht="13.5">
      <c r="A6" s="361" t="s">
        <v>204</v>
      </c>
      <c r="B6" s="142"/>
      <c r="C6" s="60">
        <f>+C7</f>
        <v>12808038</v>
      </c>
      <c r="D6" s="340">
        <f aca="true" t="shared" si="1" ref="D6:AA6">+D7</f>
        <v>0</v>
      </c>
      <c r="E6" s="60">
        <f t="shared" si="1"/>
        <v>9135751</v>
      </c>
      <c r="F6" s="59">
        <f t="shared" si="1"/>
        <v>9135751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2283938</v>
      </c>
      <c r="Y6" s="59">
        <f t="shared" si="1"/>
        <v>-2283938</v>
      </c>
      <c r="Z6" s="61">
        <f>+IF(X6&lt;&gt;0,+(Y6/X6)*100,0)</f>
        <v>-100</v>
      </c>
      <c r="AA6" s="62">
        <f t="shared" si="1"/>
        <v>9135751</v>
      </c>
    </row>
    <row r="7" spans="1:27" ht="13.5">
      <c r="A7" s="291" t="s">
        <v>228</v>
      </c>
      <c r="B7" s="142"/>
      <c r="C7" s="60">
        <v>12808038</v>
      </c>
      <c r="D7" s="340"/>
      <c r="E7" s="60">
        <v>9135751</v>
      </c>
      <c r="F7" s="59">
        <v>9135751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2283938</v>
      </c>
      <c r="Y7" s="59">
        <v>-2283938</v>
      </c>
      <c r="Z7" s="61">
        <v>-100</v>
      </c>
      <c r="AA7" s="62">
        <v>9135751</v>
      </c>
    </row>
    <row r="8" spans="1:27" ht="13.5">
      <c r="A8" s="361" t="s">
        <v>205</v>
      </c>
      <c r="B8" s="142"/>
      <c r="C8" s="60">
        <f aca="true" t="shared" si="2" ref="C8:Y8">SUM(C9:C10)</f>
        <v>579229</v>
      </c>
      <c r="D8" s="340">
        <f t="shared" si="2"/>
        <v>0</v>
      </c>
      <c r="E8" s="60">
        <f t="shared" si="2"/>
        <v>1538000</v>
      </c>
      <c r="F8" s="59">
        <f t="shared" si="2"/>
        <v>1538000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384500</v>
      </c>
      <c r="Y8" s="59">
        <f t="shared" si="2"/>
        <v>-384500</v>
      </c>
      <c r="Z8" s="61">
        <f>+IF(X8&lt;&gt;0,+(Y8/X8)*100,0)</f>
        <v>-100</v>
      </c>
      <c r="AA8" s="62">
        <f>SUM(AA9:AA10)</f>
        <v>1538000</v>
      </c>
    </row>
    <row r="9" spans="1:27" ht="13.5">
      <c r="A9" s="291" t="s">
        <v>229</v>
      </c>
      <c r="B9" s="142"/>
      <c r="C9" s="60">
        <v>579229</v>
      </c>
      <c r="D9" s="340"/>
      <c r="E9" s="60">
        <v>1538000</v>
      </c>
      <c r="F9" s="59">
        <v>1538000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384500</v>
      </c>
      <c r="Y9" s="59">
        <v>-384500</v>
      </c>
      <c r="Z9" s="61">
        <v>-100</v>
      </c>
      <c r="AA9" s="62">
        <v>1538000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9605143</v>
      </c>
      <c r="D11" s="363">
        <f aca="true" t="shared" si="3" ref="D11:AA11">+D12</f>
        <v>0</v>
      </c>
      <c r="E11" s="362">
        <f t="shared" si="3"/>
        <v>2500000</v>
      </c>
      <c r="F11" s="364">
        <f t="shared" si="3"/>
        <v>2500000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625000</v>
      </c>
      <c r="Y11" s="364">
        <f t="shared" si="3"/>
        <v>-625000</v>
      </c>
      <c r="Z11" s="365">
        <f>+IF(X11&lt;&gt;0,+(Y11/X11)*100,0)</f>
        <v>-100</v>
      </c>
      <c r="AA11" s="366">
        <f t="shared" si="3"/>
        <v>2500000</v>
      </c>
    </row>
    <row r="12" spans="1:27" ht="13.5">
      <c r="A12" s="291" t="s">
        <v>231</v>
      </c>
      <c r="B12" s="136"/>
      <c r="C12" s="60">
        <v>9605143</v>
      </c>
      <c r="D12" s="340"/>
      <c r="E12" s="60">
        <v>2500000</v>
      </c>
      <c r="F12" s="59">
        <v>2500000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625000</v>
      </c>
      <c r="Y12" s="59">
        <v>-625000</v>
      </c>
      <c r="Z12" s="61">
        <v>-100</v>
      </c>
      <c r="AA12" s="62">
        <v>2500000</v>
      </c>
    </row>
    <row r="13" spans="1:27" ht="13.5">
      <c r="A13" s="361" t="s">
        <v>207</v>
      </c>
      <c r="B13" s="136"/>
      <c r="C13" s="275">
        <f>+C14</f>
        <v>2105711</v>
      </c>
      <c r="D13" s="341">
        <f aca="true" t="shared" si="4" ref="D13:AA13">+D14</f>
        <v>0</v>
      </c>
      <c r="E13" s="275">
        <f t="shared" si="4"/>
        <v>49938027</v>
      </c>
      <c r="F13" s="342">
        <f t="shared" si="4"/>
        <v>49938027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12484507</v>
      </c>
      <c r="Y13" s="342">
        <f t="shared" si="4"/>
        <v>-12484507</v>
      </c>
      <c r="Z13" s="335">
        <f>+IF(X13&lt;&gt;0,+(Y13/X13)*100,0)</f>
        <v>-100</v>
      </c>
      <c r="AA13" s="273">
        <f t="shared" si="4"/>
        <v>49938027</v>
      </c>
    </row>
    <row r="14" spans="1:27" ht="13.5">
      <c r="A14" s="291" t="s">
        <v>232</v>
      </c>
      <c r="B14" s="136"/>
      <c r="C14" s="60">
        <v>2105711</v>
      </c>
      <c r="D14" s="340"/>
      <c r="E14" s="60">
        <v>49938027</v>
      </c>
      <c r="F14" s="59">
        <v>49938027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12484507</v>
      </c>
      <c r="Y14" s="59">
        <v>-12484507</v>
      </c>
      <c r="Z14" s="61">
        <v>-100</v>
      </c>
      <c r="AA14" s="62">
        <v>49938027</v>
      </c>
    </row>
    <row r="15" spans="1:27" ht="13.5">
      <c r="A15" s="361" t="s">
        <v>208</v>
      </c>
      <c r="B15" s="136"/>
      <c r="C15" s="60">
        <f aca="true" t="shared" si="5" ref="C15:Y15">SUM(C16:C20)</f>
        <v>47871485</v>
      </c>
      <c r="D15" s="340">
        <f t="shared" si="5"/>
        <v>0</v>
      </c>
      <c r="E15" s="60">
        <f t="shared" si="5"/>
        <v>14253928</v>
      </c>
      <c r="F15" s="59">
        <f t="shared" si="5"/>
        <v>14253928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3563482</v>
      </c>
      <c r="Y15" s="59">
        <f t="shared" si="5"/>
        <v>-3563482</v>
      </c>
      <c r="Z15" s="61">
        <f>+IF(X15&lt;&gt;0,+(Y15/X15)*100,0)</f>
        <v>-100</v>
      </c>
      <c r="AA15" s="62">
        <f>SUM(AA16:AA20)</f>
        <v>14253928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9914928</v>
      </c>
      <c r="F18" s="59">
        <v>9914928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2478732</v>
      </c>
      <c r="Y18" s="59">
        <v>-2478732</v>
      </c>
      <c r="Z18" s="61">
        <v>-100</v>
      </c>
      <c r="AA18" s="62">
        <v>9914928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47871485</v>
      </c>
      <c r="D20" s="340"/>
      <c r="E20" s="60">
        <v>4339000</v>
      </c>
      <c r="F20" s="59">
        <v>4339000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1084750</v>
      </c>
      <c r="Y20" s="59">
        <v>-1084750</v>
      </c>
      <c r="Z20" s="61">
        <v>-100</v>
      </c>
      <c r="AA20" s="62">
        <v>4339000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31660468</v>
      </c>
      <c r="D22" s="344">
        <f t="shared" si="6"/>
        <v>0</v>
      </c>
      <c r="E22" s="343">
        <f t="shared" si="6"/>
        <v>13280151</v>
      </c>
      <c r="F22" s="345">
        <f t="shared" si="6"/>
        <v>13280151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3320038</v>
      </c>
      <c r="Y22" s="345">
        <f t="shared" si="6"/>
        <v>-3320038</v>
      </c>
      <c r="Z22" s="336">
        <f>+IF(X22&lt;&gt;0,+(Y22/X22)*100,0)</f>
        <v>-100</v>
      </c>
      <c r="AA22" s="350">
        <f>SUM(AA23:AA32)</f>
        <v>13280151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13280151</v>
      </c>
      <c r="F24" s="59">
        <v>13280151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3320038</v>
      </c>
      <c r="Y24" s="59">
        <v>-3320038</v>
      </c>
      <c r="Z24" s="61">
        <v>-100</v>
      </c>
      <c r="AA24" s="62">
        <v>13280151</v>
      </c>
    </row>
    <row r="25" spans="1:27" ht="13.5">
      <c r="A25" s="361" t="s">
        <v>238</v>
      </c>
      <c r="B25" s="142"/>
      <c r="C25" s="60">
        <v>26763858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3496610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1400000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1599317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12998336</v>
      </c>
      <c r="H40" s="343">
        <f t="shared" si="9"/>
        <v>6105101</v>
      </c>
      <c r="I40" s="343">
        <f t="shared" si="9"/>
        <v>2535458</v>
      </c>
      <c r="J40" s="345">
        <f t="shared" si="9"/>
        <v>21638895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21638895</v>
      </c>
      <c r="X40" s="343">
        <f t="shared" si="9"/>
        <v>0</v>
      </c>
      <c r="Y40" s="345">
        <f t="shared" si="9"/>
        <v>21638895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265083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666784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667450</v>
      </c>
      <c r="D49" s="368"/>
      <c r="E49" s="54"/>
      <c r="F49" s="53"/>
      <c r="G49" s="53">
        <v>12998336</v>
      </c>
      <c r="H49" s="54">
        <v>6105101</v>
      </c>
      <c r="I49" s="54">
        <v>2535458</v>
      </c>
      <c r="J49" s="53">
        <v>21638895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21638895</v>
      </c>
      <c r="X49" s="54"/>
      <c r="Y49" s="53">
        <v>21638895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106229391</v>
      </c>
      <c r="D60" s="346">
        <f t="shared" si="14"/>
        <v>0</v>
      </c>
      <c r="E60" s="219">
        <f t="shared" si="14"/>
        <v>90645857</v>
      </c>
      <c r="F60" s="264">
        <f t="shared" si="14"/>
        <v>90645857</v>
      </c>
      <c r="G60" s="264">
        <f t="shared" si="14"/>
        <v>12998336</v>
      </c>
      <c r="H60" s="219">
        <f t="shared" si="14"/>
        <v>6105101</v>
      </c>
      <c r="I60" s="219">
        <f t="shared" si="14"/>
        <v>2535458</v>
      </c>
      <c r="J60" s="264">
        <f t="shared" si="14"/>
        <v>21638895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21638895</v>
      </c>
      <c r="X60" s="219">
        <f t="shared" si="14"/>
        <v>22661465</v>
      </c>
      <c r="Y60" s="264">
        <f t="shared" si="14"/>
        <v>-1022570</v>
      </c>
      <c r="Z60" s="337">
        <f>+IF(X60&lt;&gt;0,+(Y60/X60)*100,0)</f>
        <v>-4.512373758713305</v>
      </c>
      <c r="AA60" s="232">
        <f>+AA57+AA54+AA51+AA40+AA37+AA34+AA22+AA5</f>
        <v>90645857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2013-11-04T12:39:14Z</dcterms:created>
  <dcterms:modified xsi:type="dcterms:W3CDTF">2013-11-04T12:39:18Z</dcterms:modified>
  <cp:category/>
  <cp:version/>
  <cp:contentType/>
  <cp:contentStatus/>
</cp:coreProperties>
</file>