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<sst xmlns="http://schemas.openxmlformats.org/spreadsheetml/2006/main" count="855" uniqueCount="302">
  <si>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Nketoana(FS193)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</si>
  <si>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</si>
  <si>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</si>
  <si>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</si>
  <si>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</si>
  <si>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</si>
  <si>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</si>
  <si>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</si>
  <si>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</si>
  <si>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</si>
  <si>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</si>
  <si>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</si>
  <si>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</si>
  <si>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</si>
  <si>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</si>
  <si>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</si>
  <si>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</si>
  <si>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</si>
  <si>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</si>
  <si>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</si>
  <si>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</si>
  <si>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</si>
  <si>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</si>
  <si>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</si>
  <si>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</si>
  <si>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</si>
  <si>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</si>
  <si>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</si>
  <si>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</si>
  <si>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</si>
  <si>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</si>
  <si>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</si>
  <si>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</si>
  <si>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</si>
  <si>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</si>
  <si>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</si>
  <si>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</si>
  <si>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</si>
  <si>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</si>
  <si>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</si>
  <si>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</si>
  <si>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</si>
  <si>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</si>
  <si>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</si>
  <si>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</si>
  <si>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</si>
  <si>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</si>
  <si>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</si>
  <si>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</si>
  <si>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</si>
  <si>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</si>
  <si>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</si>
  <si>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</si>
  <si>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</si>
  <si>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</si>
  <si>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</si>
  <si>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</si>
  <si>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</si>
  <si>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</si>
  <si>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</si>
  <si>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</si>
  <si>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</si>
  <si>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</si>
  <si>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</si>
  <si>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</si>
  <si>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</si>
  <si>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</si>
  <si>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</si>
  <si>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</si>
  <si>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</si>
  <si>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</si>
  <si>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</si>
  <si>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</si>
  <si>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</si>
  <si>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</si>
  <si>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</si>
  <si>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</si>
  <si>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</si>
  <si>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</si>
  <si>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</si>
  <si>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</si>
  <si>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</si>
  <si>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</si>
  <si>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</si>
  <si>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</si>
  <si>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</si>
  <si>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</si>
  <si>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</si>
  <si>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</si>
  <si>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</si>
  <si>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</si>
  <si>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</si>
  <si>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</si>
  <si>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</si>
  <si>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</si>
  <si>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</si>
  <si>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</si>
  <si>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</si>
  <si>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</si>
  <si>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</si>
  <si>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</si>
  <si>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</si>
  <si>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</si>
  <si>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</si>
  <si>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</si>
  <si>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</si>
  <si>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</si>
  <si>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</si>
  <si>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</si>
  <si>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</si>
  <si>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</si>
  <si>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</si>
  <si>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</si>
  <si>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</si>
  <si>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</si>
  <si>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</si>
  <si>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</si>
  <si>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</si>
  <si>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</si>
  <si>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</si>
  <si>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</si>
  <si>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</si>
  <si>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</si>
  <si>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</si>
  <si>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</si>
  <si>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</si>
  <si>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</si>
  <si>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</si>
  <si>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</si>
  <si>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Nketoana(FS193)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</si>
  <si>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</si>
  <si>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</si>
  <si>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</si>
  <si>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</si>
  <si>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</si>
  <si>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</si>
  <si>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</si>
  <si>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</si>
  <si>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</si>
  <si>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</si>
  <si>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Nketoana(FS193)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</si>
  <si>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</si>
  <si>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</si>
  <si>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</si>
  <si>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</si>
  <si>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</si>
  <si>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</si>
  <si>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</si>
  <si>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</si>
  <si>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</si>
  <si>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</si>
  <si>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</si>
  <si>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</si>
  <si>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</si>
  <si>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</si>
  <si>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</si>
  <si>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</si>
  <si>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</si>
  <si>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</si>
  <si>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</si>
  <si>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</si>
  <si>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</si>
  <si>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</si>
  <si>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</si>
  <si>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</si>
  <si>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</si>
  <si>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</si>
  <si>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</si>
  <si>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</si>
  <si>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</si>
  <si>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</si>
  <si>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</si>
  <si>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</si>
  <si>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</si>
  <si>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</si>
  <si>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</si>
  <si>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</si>
  <si>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</si>
  <si>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</si>
  <si>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</si>
  <si>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</si>
  <si>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</si>
  <si>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</si>
  <si>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</si>
  <si>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</si>
  <si>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</si>
  <si>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</si>
  <si>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</si>
  <si>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</si>
  <si>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</si>
  <si>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</si>
  <si>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</si>
  <si>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</si>
  <si>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</si>
  <si>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</si>
  <si>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</si>
  <si>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</si>
  <si>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</si>
  <si>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</si>
  <si>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</si>
  <si>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</si>
  <si>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Nketoana(FS193)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</si>
  <si>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</si>
  <si>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</si>
  <si>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</si>
  <si>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</si>
  <si>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</si>
  <si>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</si>
  <si>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</si>
  <si>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</si>
  <si>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</si>
  <si>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</si>
  <si>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</si>
  <si>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</si>
  <si>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</si>
  <si>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</si>
  <si>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</si>
  <si>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</si>
  <si>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</si>
  <si>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</si>
  <si>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</si>
  <si>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</si>
  <si>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</si>
  <si>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</si>
  <si>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</si>
  <si>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</si>
  <si>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Nketoana(FS193)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</si>
  <si>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</si>
  <si>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</si>
  <si>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</si>
  <si>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</si>
  <si>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</si>
  <si>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</si>
  <si>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</si>
  <si>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</si>
  <si>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</si>
  <si>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</si>
  <si>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</si>
  <si>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</si>
  <si>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</si>
  <si>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</si>
  <si>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</si>
  <si>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</si>
  <si>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</si>
  <si>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</si>
  <si>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</si>
  <si>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</si>
  <si>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</si>
  <si>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</si>
  <si>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</si>
  <si>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</si>
  <si>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</si>
  <si>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</si>
  <si>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</si>
  <si>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</si>
  <si>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</si>
  <si>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</si>
  <si>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</si>
  <si>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</si>
  <si>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</si>
  <si>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</si>
  <si>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</si>
  <si>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Nketoana(FS193)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</si>
  <si>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</si>
  <si>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</si>
  <si>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Nketoana(FS193)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</si>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</sst>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16194067</v>
      </c>
      <c r="C5" s="19">
        <v>0</v>
      </c>
      <c r="D5" s="59">
        <v>19102000</v>
      </c>
      <c r="E5" s="60">
        <v>19102000</v>
      </c>
      <c r="F5" s="60">
        <v>843499</v>
      </c>
      <c r="G5" s="60">
        <v>6868663</v>
      </c>
      <c r="H5" s="60">
        <v>1473209</v>
      </c>
      <c r="I5" s="60">
        <v>9185371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9185371</v>
      </c>
      <c r="W5" s="60">
        <v>4775500</v>
      </c>
      <c r="X5" s="60">
        <v>4409871</v>
      </c>
      <c r="Y5" s="61">
        <v>92.34</v>
      </c>
      <c r="Z5" s="62">
        <v>19102000</v>
      </c>
    </row>
    <row r="6" spans="1:26" ht="13.5">
      <c r="A6" s="58" t="s">
        <v>32</v>
      </c>
      <c r="B6" s="19">
        <v>76524578</v>
      </c>
      <c r="C6" s="19">
        <v>0</v>
      </c>
      <c r="D6" s="59">
        <v>90928000</v>
      </c>
      <c r="E6" s="60">
        <v>90928000</v>
      </c>
      <c r="F6" s="60">
        <v>9163416</v>
      </c>
      <c r="G6" s="60">
        <v>11042327</v>
      </c>
      <c r="H6" s="60">
        <v>9120462</v>
      </c>
      <c r="I6" s="60">
        <v>29326205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29326205</v>
      </c>
      <c r="W6" s="60">
        <v>22732000</v>
      </c>
      <c r="X6" s="60">
        <v>6594205</v>
      </c>
      <c r="Y6" s="61">
        <v>29.01</v>
      </c>
      <c r="Z6" s="62">
        <v>90928000</v>
      </c>
    </row>
    <row r="7" spans="1:26" ht="13.5">
      <c r="A7" s="58" t="s">
        <v>33</v>
      </c>
      <c r="B7" s="19">
        <v>1501123</v>
      </c>
      <c r="C7" s="19">
        <v>0</v>
      </c>
      <c r="D7" s="59">
        <v>1389000</v>
      </c>
      <c r="E7" s="60">
        <v>1389000</v>
      </c>
      <c r="F7" s="60">
        <v>61523</v>
      </c>
      <c r="G7" s="60">
        <v>0</v>
      </c>
      <c r="H7" s="60">
        <v>18709</v>
      </c>
      <c r="I7" s="60">
        <v>80232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80232</v>
      </c>
      <c r="W7" s="60">
        <v>347250</v>
      </c>
      <c r="X7" s="60">
        <v>-267018</v>
      </c>
      <c r="Y7" s="61">
        <v>-76.9</v>
      </c>
      <c r="Z7" s="62">
        <v>1389000</v>
      </c>
    </row>
    <row r="8" spans="1:26" ht="13.5">
      <c r="A8" s="58" t="s">
        <v>34</v>
      </c>
      <c r="B8" s="19">
        <v>81472818</v>
      </c>
      <c r="C8" s="19">
        <v>0</v>
      </c>
      <c r="D8" s="59">
        <v>81559000</v>
      </c>
      <c r="E8" s="60">
        <v>81559000</v>
      </c>
      <c r="F8" s="60">
        <v>28798000</v>
      </c>
      <c r="G8" s="60">
        <v>1290000</v>
      </c>
      <c r="H8" s="60">
        <v>0</v>
      </c>
      <c r="I8" s="60">
        <v>30088000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30088000</v>
      </c>
      <c r="W8" s="60">
        <v>20389750</v>
      </c>
      <c r="X8" s="60">
        <v>9698250</v>
      </c>
      <c r="Y8" s="61">
        <v>47.56</v>
      </c>
      <c r="Z8" s="62">
        <v>81559000</v>
      </c>
    </row>
    <row r="9" spans="1:26" ht="13.5">
      <c r="A9" s="58" t="s">
        <v>35</v>
      </c>
      <c r="B9" s="19">
        <v>20596872</v>
      </c>
      <c r="C9" s="19">
        <v>0</v>
      </c>
      <c r="D9" s="59">
        <v>6661000</v>
      </c>
      <c r="E9" s="60">
        <v>6661000</v>
      </c>
      <c r="F9" s="60">
        <v>1419340</v>
      </c>
      <c r="G9" s="60">
        <v>2704583</v>
      </c>
      <c r="H9" s="60">
        <v>1693309</v>
      </c>
      <c r="I9" s="60">
        <v>5817232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5817232</v>
      </c>
      <c r="W9" s="60">
        <v>1665250</v>
      </c>
      <c r="X9" s="60">
        <v>4151982</v>
      </c>
      <c r="Y9" s="61">
        <v>249.33</v>
      </c>
      <c r="Z9" s="62">
        <v>6661000</v>
      </c>
    </row>
    <row r="10" spans="1:26" ht="25.5">
      <c r="A10" s="63" t="s">
        <v>277</v>
      </c>
      <c r="B10" s="64">
        <f>SUM(B5:B9)</f>
        <v>196289458</v>
      </c>
      <c r="C10" s="64">
        <f>SUM(C5:C9)</f>
        <v>0</v>
      </c>
      <c r="D10" s="65">
        <f aca="true" t="shared" si="0" ref="D10:Z10">SUM(D5:D9)</f>
        <v>199639000</v>
      </c>
      <c r="E10" s="66">
        <f t="shared" si="0"/>
        <v>199639000</v>
      </c>
      <c r="F10" s="66">
        <f t="shared" si="0"/>
        <v>40285778</v>
      </c>
      <c r="G10" s="66">
        <f t="shared" si="0"/>
        <v>21905573</v>
      </c>
      <c r="H10" s="66">
        <f t="shared" si="0"/>
        <v>12305689</v>
      </c>
      <c r="I10" s="66">
        <f t="shared" si="0"/>
        <v>74497040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74497040</v>
      </c>
      <c r="W10" s="66">
        <f t="shared" si="0"/>
        <v>49909750</v>
      </c>
      <c r="X10" s="66">
        <f t="shared" si="0"/>
        <v>24587290</v>
      </c>
      <c r="Y10" s="67">
        <f>+IF(W10&lt;&gt;0,(X10/W10)*100,0)</f>
        <v>49.263500618616604</v>
      </c>
      <c r="Z10" s="68">
        <f t="shared" si="0"/>
        <v>199639000</v>
      </c>
    </row>
    <row r="11" spans="1:26" ht="13.5">
      <c r="A11" s="58" t="s">
        <v>37</v>
      </c>
      <c r="B11" s="19">
        <v>56390155</v>
      </c>
      <c r="C11" s="19">
        <v>0</v>
      </c>
      <c r="D11" s="59">
        <v>53445000</v>
      </c>
      <c r="E11" s="60">
        <v>53445000</v>
      </c>
      <c r="F11" s="60">
        <v>5607756</v>
      </c>
      <c r="G11" s="60">
        <v>5523436</v>
      </c>
      <c r="H11" s="60">
        <v>5714782</v>
      </c>
      <c r="I11" s="60">
        <v>16845974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16845974</v>
      </c>
      <c r="W11" s="60">
        <v>13361250</v>
      </c>
      <c r="X11" s="60">
        <v>3484724</v>
      </c>
      <c r="Y11" s="61">
        <v>26.08</v>
      </c>
      <c r="Z11" s="62">
        <v>53445000</v>
      </c>
    </row>
    <row r="12" spans="1:26" ht="13.5">
      <c r="A12" s="58" t="s">
        <v>38</v>
      </c>
      <c r="B12" s="19">
        <v>5547013</v>
      </c>
      <c r="C12" s="19">
        <v>0</v>
      </c>
      <c r="D12" s="59">
        <v>5385000</v>
      </c>
      <c r="E12" s="60">
        <v>5385000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1346250</v>
      </c>
      <c r="X12" s="60">
        <v>-1346250</v>
      </c>
      <c r="Y12" s="61">
        <v>-100</v>
      </c>
      <c r="Z12" s="62">
        <v>5385000</v>
      </c>
    </row>
    <row r="13" spans="1:26" ht="13.5">
      <c r="A13" s="58" t="s">
        <v>278</v>
      </c>
      <c r="B13" s="19">
        <v>0</v>
      </c>
      <c r="C13" s="19">
        <v>0</v>
      </c>
      <c r="D13" s="59">
        <v>67516000</v>
      </c>
      <c r="E13" s="60">
        <v>67516000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16879000</v>
      </c>
      <c r="X13" s="60">
        <v>-16879000</v>
      </c>
      <c r="Y13" s="61">
        <v>-100</v>
      </c>
      <c r="Z13" s="62">
        <v>67516000</v>
      </c>
    </row>
    <row r="14" spans="1:26" ht="13.5">
      <c r="A14" s="58" t="s">
        <v>40</v>
      </c>
      <c r="B14" s="19">
        <v>1990427</v>
      </c>
      <c r="C14" s="19">
        <v>0</v>
      </c>
      <c r="D14" s="59">
        <v>1080000</v>
      </c>
      <c r="E14" s="60">
        <v>1080000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270000</v>
      </c>
      <c r="X14" s="60">
        <v>-270000</v>
      </c>
      <c r="Y14" s="61">
        <v>-100</v>
      </c>
      <c r="Z14" s="62">
        <v>1080000</v>
      </c>
    </row>
    <row r="15" spans="1:26" ht="13.5">
      <c r="A15" s="58" t="s">
        <v>41</v>
      </c>
      <c r="B15" s="19">
        <v>0</v>
      </c>
      <c r="C15" s="19">
        <v>0</v>
      </c>
      <c r="D15" s="59">
        <v>33830000</v>
      </c>
      <c r="E15" s="60">
        <v>33830000</v>
      </c>
      <c r="F15" s="60">
        <v>1259371</v>
      </c>
      <c r="G15" s="60">
        <v>9075408</v>
      </c>
      <c r="H15" s="60">
        <v>1256124</v>
      </c>
      <c r="I15" s="60">
        <v>11590903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11590903</v>
      </c>
      <c r="W15" s="60">
        <v>8457500</v>
      </c>
      <c r="X15" s="60">
        <v>3133403</v>
      </c>
      <c r="Y15" s="61">
        <v>37.05</v>
      </c>
      <c r="Z15" s="62">
        <v>33830000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204898055</v>
      </c>
      <c r="C17" s="19">
        <v>0</v>
      </c>
      <c r="D17" s="59">
        <v>45722000</v>
      </c>
      <c r="E17" s="60">
        <v>45722000</v>
      </c>
      <c r="F17" s="60">
        <v>7708080</v>
      </c>
      <c r="G17" s="60">
        <v>16780740</v>
      </c>
      <c r="H17" s="60">
        <v>6961766</v>
      </c>
      <c r="I17" s="60">
        <v>31450586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31450586</v>
      </c>
      <c r="W17" s="60">
        <v>11430500</v>
      </c>
      <c r="X17" s="60">
        <v>20020086</v>
      </c>
      <c r="Y17" s="61">
        <v>175.15</v>
      </c>
      <c r="Z17" s="62">
        <v>45722000</v>
      </c>
    </row>
    <row r="18" spans="1:26" ht="13.5">
      <c r="A18" s="70" t="s">
        <v>44</v>
      </c>
      <c r="B18" s="71">
        <f>SUM(B11:B17)</f>
        <v>268825650</v>
      </c>
      <c r="C18" s="71">
        <f>SUM(C11:C17)</f>
        <v>0</v>
      </c>
      <c r="D18" s="72">
        <f aca="true" t="shared" si="1" ref="D18:Z18">SUM(D11:D17)</f>
        <v>206978000</v>
      </c>
      <c r="E18" s="73">
        <f t="shared" si="1"/>
        <v>206978000</v>
      </c>
      <c r="F18" s="73">
        <f t="shared" si="1"/>
        <v>14575207</v>
      </c>
      <c r="G18" s="73">
        <f t="shared" si="1"/>
        <v>31379584</v>
      </c>
      <c r="H18" s="73">
        <f t="shared" si="1"/>
        <v>13932672</v>
      </c>
      <c r="I18" s="73">
        <f t="shared" si="1"/>
        <v>59887463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59887463</v>
      </c>
      <c r="W18" s="73">
        <f t="shared" si="1"/>
        <v>51744500</v>
      </c>
      <c r="X18" s="73">
        <f t="shared" si="1"/>
        <v>8142963</v>
      </c>
      <c r="Y18" s="67">
        <f>+IF(W18&lt;&gt;0,(X18/W18)*100,0)</f>
        <v>15.736866720134508</v>
      </c>
      <c r="Z18" s="74">
        <f t="shared" si="1"/>
        <v>206978000</v>
      </c>
    </row>
    <row r="19" spans="1:26" ht="13.5">
      <c r="A19" s="70" t="s">
        <v>45</v>
      </c>
      <c r="B19" s="75">
        <f>+B10-B18</f>
        <v>-72536192</v>
      </c>
      <c r="C19" s="75">
        <f>+C10-C18</f>
        <v>0</v>
      </c>
      <c r="D19" s="76">
        <f aca="true" t="shared" si="2" ref="D19:Z19">+D10-D18</f>
        <v>-7339000</v>
      </c>
      <c r="E19" s="77">
        <f t="shared" si="2"/>
        <v>-7339000</v>
      </c>
      <c r="F19" s="77">
        <f t="shared" si="2"/>
        <v>25710571</v>
      </c>
      <c r="G19" s="77">
        <f t="shared" si="2"/>
        <v>-9474011</v>
      </c>
      <c r="H19" s="77">
        <f t="shared" si="2"/>
        <v>-1626983</v>
      </c>
      <c r="I19" s="77">
        <f t="shared" si="2"/>
        <v>14609577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14609577</v>
      </c>
      <c r="W19" s="77">
        <f>IF(E10=E18,0,W10-W18)</f>
        <v>-1834750</v>
      </c>
      <c r="X19" s="77">
        <f t="shared" si="2"/>
        <v>16444327</v>
      </c>
      <c r="Y19" s="78">
        <f>+IF(W19&lt;&gt;0,(X19/W19)*100,0)</f>
        <v>-896.2707180814824</v>
      </c>
      <c r="Z19" s="79">
        <f t="shared" si="2"/>
        <v>-7339000</v>
      </c>
    </row>
    <row r="20" spans="1:26" ht="13.5">
      <c r="A20" s="58" t="s">
        <v>46</v>
      </c>
      <c r="B20" s="19">
        <v>36764183</v>
      </c>
      <c r="C20" s="19">
        <v>0</v>
      </c>
      <c r="D20" s="59">
        <v>51297000</v>
      </c>
      <c r="E20" s="60">
        <v>51297000</v>
      </c>
      <c r="F20" s="60">
        <v>19593000</v>
      </c>
      <c r="G20" s="60">
        <v>1000000</v>
      </c>
      <c r="H20" s="60">
        <v>1000000</v>
      </c>
      <c r="I20" s="60">
        <v>21593000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21593000</v>
      </c>
      <c r="W20" s="60">
        <v>12824250</v>
      </c>
      <c r="X20" s="60">
        <v>8768750</v>
      </c>
      <c r="Y20" s="61">
        <v>68.38</v>
      </c>
      <c r="Z20" s="62">
        <v>51297000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-35772009</v>
      </c>
      <c r="C22" s="86">
        <f>SUM(C19:C21)</f>
        <v>0</v>
      </c>
      <c r="D22" s="87">
        <f aca="true" t="shared" si="3" ref="D22:Z22">SUM(D19:D21)</f>
        <v>43958000</v>
      </c>
      <c r="E22" s="88">
        <f t="shared" si="3"/>
        <v>43958000</v>
      </c>
      <c r="F22" s="88">
        <f t="shared" si="3"/>
        <v>45303571</v>
      </c>
      <c r="G22" s="88">
        <f t="shared" si="3"/>
        <v>-8474011</v>
      </c>
      <c r="H22" s="88">
        <f t="shared" si="3"/>
        <v>-626983</v>
      </c>
      <c r="I22" s="88">
        <f t="shared" si="3"/>
        <v>36202577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36202577</v>
      </c>
      <c r="W22" s="88">
        <f t="shared" si="3"/>
        <v>10989500</v>
      </c>
      <c r="X22" s="88">
        <f t="shared" si="3"/>
        <v>25213077</v>
      </c>
      <c r="Y22" s="89">
        <f>+IF(W22&lt;&gt;0,(X22/W22)*100,0)</f>
        <v>229.4287911187952</v>
      </c>
      <c r="Z22" s="90">
        <f t="shared" si="3"/>
        <v>43958000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-35772009</v>
      </c>
      <c r="C24" s="75">
        <f>SUM(C22:C23)</f>
        <v>0</v>
      </c>
      <c r="D24" s="76">
        <f aca="true" t="shared" si="4" ref="D24:Z24">SUM(D22:D23)</f>
        <v>43958000</v>
      </c>
      <c r="E24" s="77">
        <f t="shared" si="4"/>
        <v>43958000</v>
      </c>
      <c r="F24" s="77">
        <f t="shared" si="4"/>
        <v>45303571</v>
      </c>
      <c r="G24" s="77">
        <f t="shared" si="4"/>
        <v>-8474011</v>
      </c>
      <c r="H24" s="77">
        <f t="shared" si="4"/>
        <v>-626983</v>
      </c>
      <c r="I24" s="77">
        <f t="shared" si="4"/>
        <v>36202577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36202577</v>
      </c>
      <c r="W24" s="77">
        <f t="shared" si="4"/>
        <v>10989500</v>
      </c>
      <c r="X24" s="77">
        <f t="shared" si="4"/>
        <v>25213077</v>
      </c>
      <c r="Y24" s="78">
        <f>+IF(W24&lt;&gt;0,(X24/W24)*100,0)</f>
        <v>229.4287911187952</v>
      </c>
      <c r="Z24" s="79">
        <f t="shared" si="4"/>
        <v>43958000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40837796</v>
      </c>
      <c r="C27" s="22">
        <v>0</v>
      </c>
      <c r="D27" s="99">
        <v>68696809</v>
      </c>
      <c r="E27" s="100">
        <v>68696809</v>
      </c>
      <c r="F27" s="100">
        <v>7674102</v>
      </c>
      <c r="G27" s="100">
        <v>4682966</v>
      </c>
      <c r="H27" s="100">
        <v>1438993</v>
      </c>
      <c r="I27" s="100">
        <v>13796061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13796061</v>
      </c>
      <c r="W27" s="100">
        <v>17174202</v>
      </c>
      <c r="X27" s="100">
        <v>-3378141</v>
      </c>
      <c r="Y27" s="101">
        <v>-19.67</v>
      </c>
      <c r="Z27" s="102">
        <v>68696809</v>
      </c>
    </row>
    <row r="28" spans="1:26" ht="13.5">
      <c r="A28" s="103" t="s">
        <v>46</v>
      </c>
      <c r="B28" s="19">
        <v>36764183</v>
      </c>
      <c r="C28" s="19">
        <v>0</v>
      </c>
      <c r="D28" s="59">
        <v>51296514</v>
      </c>
      <c r="E28" s="60">
        <v>51296514</v>
      </c>
      <c r="F28" s="60">
        <v>6089372</v>
      </c>
      <c r="G28" s="60">
        <v>4388462</v>
      </c>
      <c r="H28" s="60">
        <v>997189</v>
      </c>
      <c r="I28" s="60">
        <v>11475023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11475023</v>
      </c>
      <c r="W28" s="60">
        <v>12824129</v>
      </c>
      <c r="X28" s="60">
        <v>-1349106</v>
      </c>
      <c r="Y28" s="61">
        <v>-10.52</v>
      </c>
      <c r="Z28" s="62">
        <v>51296514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4073613</v>
      </c>
      <c r="C31" s="19">
        <v>0</v>
      </c>
      <c r="D31" s="59">
        <v>17400295</v>
      </c>
      <c r="E31" s="60">
        <v>17400295</v>
      </c>
      <c r="F31" s="60">
        <v>1584730</v>
      </c>
      <c r="G31" s="60">
        <v>294504</v>
      </c>
      <c r="H31" s="60">
        <v>441804</v>
      </c>
      <c r="I31" s="60">
        <v>2321038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2321038</v>
      </c>
      <c r="W31" s="60">
        <v>4350074</v>
      </c>
      <c r="X31" s="60">
        <v>-2029036</v>
      </c>
      <c r="Y31" s="61">
        <v>-46.64</v>
      </c>
      <c r="Z31" s="62">
        <v>17400295</v>
      </c>
    </row>
    <row r="32" spans="1:26" ht="13.5">
      <c r="A32" s="70" t="s">
        <v>54</v>
      </c>
      <c r="B32" s="22">
        <f>SUM(B28:B31)</f>
        <v>40837796</v>
      </c>
      <c r="C32" s="22">
        <f>SUM(C28:C31)</f>
        <v>0</v>
      </c>
      <c r="D32" s="99">
        <f aca="true" t="shared" si="5" ref="D32:Z32">SUM(D28:D31)</f>
        <v>68696809</v>
      </c>
      <c r="E32" s="100">
        <f t="shared" si="5"/>
        <v>68696809</v>
      </c>
      <c r="F32" s="100">
        <f t="shared" si="5"/>
        <v>7674102</v>
      </c>
      <c r="G32" s="100">
        <f t="shared" si="5"/>
        <v>4682966</v>
      </c>
      <c r="H32" s="100">
        <f t="shared" si="5"/>
        <v>1438993</v>
      </c>
      <c r="I32" s="100">
        <f t="shared" si="5"/>
        <v>13796061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13796061</v>
      </c>
      <c r="W32" s="100">
        <f t="shared" si="5"/>
        <v>17174203</v>
      </c>
      <c r="X32" s="100">
        <f t="shared" si="5"/>
        <v>-3378142</v>
      </c>
      <c r="Y32" s="101">
        <f>+IF(W32&lt;&gt;0,(X32/W32)*100,0)</f>
        <v>-19.669861827067024</v>
      </c>
      <c r="Z32" s="102">
        <f t="shared" si="5"/>
        <v>68696809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87891650</v>
      </c>
      <c r="C35" s="19">
        <v>0</v>
      </c>
      <c r="D35" s="59">
        <v>202251000</v>
      </c>
      <c r="E35" s="60">
        <v>202251000</v>
      </c>
      <c r="F35" s="60">
        <v>281770114</v>
      </c>
      <c r="G35" s="60">
        <v>278008224</v>
      </c>
      <c r="H35" s="60">
        <v>267634309</v>
      </c>
      <c r="I35" s="60">
        <v>267634309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267634309</v>
      </c>
      <c r="W35" s="60">
        <v>50562750</v>
      </c>
      <c r="X35" s="60">
        <v>217071559</v>
      </c>
      <c r="Y35" s="61">
        <v>429.31</v>
      </c>
      <c r="Z35" s="62">
        <v>202251000</v>
      </c>
    </row>
    <row r="36" spans="1:26" ht="13.5">
      <c r="A36" s="58" t="s">
        <v>57</v>
      </c>
      <c r="B36" s="19">
        <v>610966416</v>
      </c>
      <c r="C36" s="19">
        <v>0</v>
      </c>
      <c r="D36" s="59">
        <v>1186506000</v>
      </c>
      <c r="E36" s="60">
        <v>1186506000</v>
      </c>
      <c r="F36" s="60">
        <v>565869784</v>
      </c>
      <c r="G36" s="60">
        <v>607421142</v>
      </c>
      <c r="H36" s="60">
        <v>617284669</v>
      </c>
      <c r="I36" s="60">
        <v>617284669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617284669</v>
      </c>
      <c r="W36" s="60">
        <v>296626500</v>
      </c>
      <c r="X36" s="60">
        <v>320658169</v>
      </c>
      <c r="Y36" s="61">
        <v>108.1</v>
      </c>
      <c r="Z36" s="62">
        <v>1186506000</v>
      </c>
    </row>
    <row r="37" spans="1:26" ht="13.5">
      <c r="A37" s="58" t="s">
        <v>58</v>
      </c>
      <c r="B37" s="19">
        <v>55629118</v>
      </c>
      <c r="C37" s="19">
        <v>0</v>
      </c>
      <c r="D37" s="59">
        <v>35654000</v>
      </c>
      <c r="E37" s="60">
        <v>35654000</v>
      </c>
      <c r="F37" s="60">
        <v>166495442</v>
      </c>
      <c r="G37" s="60">
        <v>48173040</v>
      </c>
      <c r="H37" s="60">
        <v>48813071</v>
      </c>
      <c r="I37" s="60">
        <v>48813071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48813071</v>
      </c>
      <c r="W37" s="60">
        <v>8913500</v>
      </c>
      <c r="X37" s="60">
        <v>39899571</v>
      </c>
      <c r="Y37" s="61">
        <v>447.63</v>
      </c>
      <c r="Z37" s="62">
        <v>35654000</v>
      </c>
    </row>
    <row r="38" spans="1:26" ht="13.5">
      <c r="A38" s="58" t="s">
        <v>59</v>
      </c>
      <c r="B38" s="19">
        <v>27386348</v>
      </c>
      <c r="C38" s="19">
        <v>0</v>
      </c>
      <c r="D38" s="59">
        <v>20195000</v>
      </c>
      <c r="E38" s="60">
        <v>20195000</v>
      </c>
      <c r="F38" s="60">
        <v>24271548</v>
      </c>
      <c r="G38" s="60">
        <v>187640832</v>
      </c>
      <c r="H38" s="60">
        <v>187416007</v>
      </c>
      <c r="I38" s="60">
        <v>187416007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187416007</v>
      </c>
      <c r="W38" s="60">
        <v>5048750</v>
      </c>
      <c r="X38" s="60">
        <v>182367257</v>
      </c>
      <c r="Y38" s="61">
        <v>3612.13</v>
      </c>
      <c r="Z38" s="62">
        <v>20195000</v>
      </c>
    </row>
    <row r="39" spans="1:26" ht="13.5">
      <c r="A39" s="58" t="s">
        <v>60</v>
      </c>
      <c r="B39" s="19">
        <v>615842600</v>
      </c>
      <c r="C39" s="19">
        <v>0</v>
      </c>
      <c r="D39" s="59">
        <v>1332908000</v>
      </c>
      <c r="E39" s="60">
        <v>1332908000</v>
      </c>
      <c r="F39" s="60">
        <v>656872908</v>
      </c>
      <c r="G39" s="60">
        <v>649615494</v>
      </c>
      <c r="H39" s="60">
        <v>648689900</v>
      </c>
      <c r="I39" s="60">
        <v>648689900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648689900</v>
      </c>
      <c r="W39" s="60">
        <v>333227000</v>
      </c>
      <c r="X39" s="60">
        <v>315462900</v>
      </c>
      <c r="Y39" s="61">
        <v>94.67</v>
      </c>
      <c r="Z39" s="62">
        <v>1332908000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29494109</v>
      </c>
      <c r="C42" s="19">
        <v>0</v>
      </c>
      <c r="D42" s="59">
        <v>51892215</v>
      </c>
      <c r="E42" s="60">
        <v>51892215</v>
      </c>
      <c r="F42" s="60">
        <v>37912406</v>
      </c>
      <c r="G42" s="60">
        <v>-19842878</v>
      </c>
      <c r="H42" s="60">
        <v>-8525012</v>
      </c>
      <c r="I42" s="60">
        <v>9544516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9544516</v>
      </c>
      <c r="W42" s="60">
        <v>27683847</v>
      </c>
      <c r="X42" s="60">
        <v>-18139331</v>
      </c>
      <c r="Y42" s="61">
        <v>-65.52</v>
      </c>
      <c r="Z42" s="62">
        <v>51892215</v>
      </c>
    </row>
    <row r="43" spans="1:26" ht="13.5">
      <c r="A43" s="58" t="s">
        <v>63</v>
      </c>
      <c r="B43" s="19">
        <v>-40508434</v>
      </c>
      <c r="C43" s="19">
        <v>0</v>
      </c>
      <c r="D43" s="59">
        <v>-62840000</v>
      </c>
      <c r="E43" s="60">
        <v>-62840000</v>
      </c>
      <c r="F43" s="60">
        <v>-6459204</v>
      </c>
      <c r="G43" s="60">
        <v>-5471965</v>
      </c>
      <c r="H43" s="60">
        <v>2078303</v>
      </c>
      <c r="I43" s="60">
        <v>-9852866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-9852866</v>
      </c>
      <c r="W43" s="60">
        <v>-15556000</v>
      </c>
      <c r="X43" s="60">
        <v>5703134</v>
      </c>
      <c r="Y43" s="61">
        <v>-36.66</v>
      </c>
      <c r="Z43" s="62">
        <v>-62840000</v>
      </c>
    </row>
    <row r="44" spans="1:26" ht="13.5">
      <c r="A44" s="58" t="s">
        <v>64</v>
      </c>
      <c r="B44" s="19">
        <v>-743363</v>
      </c>
      <c r="C44" s="19">
        <v>0</v>
      </c>
      <c r="D44" s="59">
        <v>-365004</v>
      </c>
      <c r="E44" s="60">
        <v>-365004</v>
      </c>
      <c r="F44" s="60">
        <v>-110897</v>
      </c>
      <c r="G44" s="60">
        <v>22584</v>
      </c>
      <c r="H44" s="60">
        <v>-214240</v>
      </c>
      <c r="I44" s="60">
        <v>-302553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-302553</v>
      </c>
      <c r="W44" s="60">
        <v>-91251</v>
      </c>
      <c r="X44" s="60">
        <v>-211302</v>
      </c>
      <c r="Y44" s="61">
        <v>231.56</v>
      </c>
      <c r="Z44" s="62">
        <v>-365004</v>
      </c>
    </row>
    <row r="45" spans="1:26" ht="13.5">
      <c r="A45" s="70" t="s">
        <v>65</v>
      </c>
      <c r="B45" s="22">
        <v>5370681</v>
      </c>
      <c r="C45" s="22">
        <v>0</v>
      </c>
      <c r="D45" s="99">
        <v>3736211</v>
      </c>
      <c r="E45" s="100">
        <v>3736211</v>
      </c>
      <c r="F45" s="100">
        <v>33014617</v>
      </c>
      <c r="G45" s="100">
        <v>7722358</v>
      </c>
      <c r="H45" s="100">
        <v>1061409</v>
      </c>
      <c r="I45" s="100">
        <v>1061409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1061409</v>
      </c>
      <c r="W45" s="100">
        <v>27085596</v>
      </c>
      <c r="X45" s="100">
        <v>-26024187</v>
      </c>
      <c r="Y45" s="101">
        <v>-96.08</v>
      </c>
      <c r="Z45" s="102">
        <v>3736211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10115312</v>
      </c>
      <c r="C49" s="52">
        <v>0</v>
      </c>
      <c r="D49" s="129">
        <v>12438783</v>
      </c>
      <c r="E49" s="54">
        <v>6189498</v>
      </c>
      <c r="F49" s="54">
        <v>0</v>
      </c>
      <c r="G49" s="54">
        <v>0</v>
      </c>
      <c r="H49" s="54">
        <v>0</v>
      </c>
      <c r="I49" s="54">
        <v>5919820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4187661</v>
      </c>
      <c r="W49" s="54">
        <v>209955849</v>
      </c>
      <c r="X49" s="54">
        <v>0</v>
      </c>
      <c r="Y49" s="54">
        <v>0</v>
      </c>
      <c r="Z49" s="130">
        <v>248806923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8511653</v>
      </c>
      <c r="C51" s="52">
        <v>0</v>
      </c>
      <c r="D51" s="129">
        <v>581654</v>
      </c>
      <c r="E51" s="54">
        <v>0</v>
      </c>
      <c r="F51" s="54">
        <v>0</v>
      </c>
      <c r="G51" s="54">
        <v>0</v>
      </c>
      <c r="H51" s="54">
        <v>0</v>
      </c>
      <c r="I51" s="54">
        <v>327924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9421231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97.81907020532591</v>
      </c>
      <c r="E58" s="7">
        <f t="shared" si="6"/>
        <v>97.81907020532591</v>
      </c>
      <c r="F58" s="7">
        <f t="shared" si="6"/>
        <v>31.991081075496293</v>
      </c>
      <c r="G58" s="7">
        <f t="shared" si="6"/>
        <v>17.26105129082314</v>
      </c>
      <c r="H58" s="7">
        <f t="shared" si="6"/>
        <v>30.335122813393017</v>
      </c>
      <c r="I58" s="7">
        <f t="shared" si="6"/>
        <v>24.830149694228265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24.830149694228265</v>
      </c>
      <c r="W58" s="7">
        <f t="shared" si="6"/>
        <v>96.6496870797095</v>
      </c>
      <c r="X58" s="7">
        <f t="shared" si="6"/>
        <v>0</v>
      </c>
      <c r="Y58" s="7">
        <f t="shared" si="6"/>
        <v>0</v>
      </c>
      <c r="Z58" s="8">
        <f t="shared" si="6"/>
        <v>97.81907020532591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109.4333405010214</v>
      </c>
      <c r="E59" s="10">
        <f t="shared" si="7"/>
        <v>109.4333405010214</v>
      </c>
      <c r="F59" s="10">
        <f t="shared" si="7"/>
        <v>81.29541350967814</v>
      </c>
      <c r="G59" s="10">
        <f t="shared" si="7"/>
        <v>3.5622944377967007</v>
      </c>
      <c r="H59" s="10">
        <f t="shared" si="7"/>
        <v>32.824602619180304</v>
      </c>
      <c r="I59" s="10">
        <f t="shared" si="7"/>
        <v>15.39385834279312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15.39385834279312</v>
      </c>
      <c r="W59" s="10">
        <f t="shared" si="7"/>
        <v>131.93114718847437</v>
      </c>
      <c r="X59" s="10">
        <f t="shared" si="7"/>
        <v>0</v>
      </c>
      <c r="Y59" s="10">
        <f t="shared" si="7"/>
        <v>0</v>
      </c>
      <c r="Z59" s="11">
        <f t="shared" si="7"/>
        <v>109.4333405010214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96.70174093788492</v>
      </c>
      <c r="E60" s="13">
        <f t="shared" si="7"/>
        <v>96.70174093788492</v>
      </c>
      <c r="F60" s="13">
        <f t="shared" si="7"/>
        <v>31.882477015121875</v>
      </c>
      <c r="G60" s="13">
        <f t="shared" si="7"/>
        <v>28.224875064830083</v>
      </c>
      <c r="H60" s="13">
        <f t="shared" si="7"/>
        <v>34.96907283863471</v>
      </c>
      <c r="I60" s="13">
        <f t="shared" si="7"/>
        <v>31.465196400284317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31.465196400284317</v>
      </c>
      <c r="W60" s="13">
        <f t="shared" si="7"/>
        <v>91.55767640330811</v>
      </c>
      <c r="X60" s="13">
        <f t="shared" si="7"/>
        <v>0</v>
      </c>
      <c r="Y60" s="13">
        <f t="shared" si="7"/>
        <v>0</v>
      </c>
      <c r="Z60" s="14">
        <f t="shared" si="7"/>
        <v>96.70174093788492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90.00456878165822</v>
      </c>
      <c r="E61" s="13">
        <f t="shared" si="7"/>
        <v>90.00456878165822</v>
      </c>
      <c r="F61" s="13">
        <f t="shared" si="7"/>
        <v>65.84589614151898</v>
      </c>
      <c r="G61" s="13">
        <f t="shared" si="7"/>
        <v>21.976063851323083</v>
      </c>
      <c r="H61" s="13">
        <f t="shared" si="7"/>
        <v>73.25724243119424</v>
      </c>
      <c r="I61" s="13">
        <f t="shared" si="7"/>
        <v>47.769167027030235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47.769167027030235</v>
      </c>
      <c r="W61" s="13">
        <f t="shared" si="7"/>
        <v>105.12219408157823</v>
      </c>
      <c r="X61" s="13">
        <f t="shared" si="7"/>
        <v>0</v>
      </c>
      <c r="Y61" s="13">
        <f t="shared" si="7"/>
        <v>0</v>
      </c>
      <c r="Z61" s="14">
        <f t="shared" si="7"/>
        <v>90.00456878165822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100.00280106317727</v>
      </c>
      <c r="E62" s="13">
        <f t="shared" si="7"/>
        <v>100.00280106317727</v>
      </c>
      <c r="F62" s="13">
        <f t="shared" si="7"/>
        <v>16.79037363245333</v>
      </c>
      <c r="G62" s="13">
        <f t="shared" si="7"/>
        <v>39.639184339617394</v>
      </c>
      <c r="H62" s="13">
        <f t="shared" si="7"/>
        <v>20.24882985040545</v>
      </c>
      <c r="I62" s="13">
        <f t="shared" si="7"/>
        <v>25.754798762183682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25.754798762183682</v>
      </c>
      <c r="W62" s="13">
        <f t="shared" si="7"/>
        <v>108.18226674844954</v>
      </c>
      <c r="X62" s="13">
        <f t="shared" si="7"/>
        <v>0</v>
      </c>
      <c r="Y62" s="13">
        <f t="shared" si="7"/>
        <v>0</v>
      </c>
      <c r="Z62" s="14">
        <f t="shared" si="7"/>
        <v>100.00280106317727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99.99962029459903</v>
      </c>
      <c r="E63" s="13">
        <f t="shared" si="7"/>
        <v>99.99962029459903</v>
      </c>
      <c r="F63" s="13">
        <f t="shared" si="7"/>
        <v>16.760960674475108</v>
      </c>
      <c r="G63" s="13">
        <f t="shared" si="7"/>
        <v>23.928015045402873</v>
      </c>
      <c r="H63" s="13">
        <f t="shared" si="7"/>
        <v>26.514178448167552</v>
      </c>
      <c r="I63" s="13">
        <f t="shared" si="7"/>
        <v>22.321620503947866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22.321620503947866</v>
      </c>
      <c r="W63" s="13">
        <f t="shared" si="7"/>
        <v>65.95014075286416</v>
      </c>
      <c r="X63" s="13">
        <f t="shared" si="7"/>
        <v>0</v>
      </c>
      <c r="Y63" s="13">
        <f t="shared" si="7"/>
        <v>0</v>
      </c>
      <c r="Z63" s="14">
        <f t="shared" si="7"/>
        <v>99.99962029459903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99.99769311000675</v>
      </c>
      <c r="E64" s="13">
        <f t="shared" si="7"/>
        <v>99.99769311000675</v>
      </c>
      <c r="F64" s="13">
        <f t="shared" si="7"/>
        <v>15.931486429251757</v>
      </c>
      <c r="G64" s="13">
        <f t="shared" si="7"/>
        <v>22.944570361998014</v>
      </c>
      <c r="H64" s="13">
        <f t="shared" si="7"/>
        <v>16.91169679738853</v>
      </c>
      <c r="I64" s="13">
        <f t="shared" si="7"/>
        <v>18.59365764134118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18.59365764134118</v>
      </c>
      <c r="W64" s="13">
        <f t="shared" si="7"/>
        <v>60.650616602245535</v>
      </c>
      <c r="X64" s="13">
        <f t="shared" si="7"/>
        <v>0</v>
      </c>
      <c r="Y64" s="13">
        <f t="shared" si="7"/>
        <v>0</v>
      </c>
      <c r="Z64" s="14">
        <f t="shared" si="7"/>
        <v>99.99769311000675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40.593</v>
      </c>
      <c r="E66" s="16">
        <f t="shared" si="7"/>
        <v>40.593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40.593</v>
      </c>
    </row>
    <row r="67" spans="1:26" ht="13.5" hidden="1">
      <c r="A67" s="41" t="s">
        <v>285</v>
      </c>
      <c r="B67" s="24">
        <v>109134856</v>
      </c>
      <c r="C67" s="24"/>
      <c r="D67" s="25">
        <v>111530000</v>
      </c>
      <c r="E67" s="26">
        <v>111530000</v>
      </c>
      <c r="F67" s="26">
        <v>11275799</v>
      </c>
      <c r="G67" s="26">
        <v>19473698</v>
      </c>
      <c r="H67" s="26">
        <v>12107800</v>
      </c>
      <c r="I67" s="26">
        <v>42857297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42857297</v>
      </c>
      <c r="W67" s="26">
        <v>27882500</v>
      </c>
      <c r="X67" s="26"/>
      <c r="Y67" s="25"/>
      <c r="Z67" s="27">
        <v>111530000</v>
      </c>
    </row>
    <row r="68" spans="1:26" ht="13.5" hidden="1">
      <c r="A68" s="37" t="s">
        <v>31</v>
      </c>
      <c r="B68" s="19">
        <v>16194067</v>
      </c>
      <c r="C68" s="19"/>
      <c r="D68" s="20">
        <v>18602000</v>
      </c>
      <c r="E68" s="21">
        <v>18602000</v>
      </c>
      <c r="F68" s="21">
        <v>843499</v>
      </c>
      <c r="G68" s="21">
        <v>6868663</v>
      </c>
      <c r="H68" s="21">
        <v>1473209</v>
      </c>
      <c r="I68" s="21">
        <v>9185371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9185371</v>
      </c>
      <c r="W68" s="21">
        <v>4650500</v>
      </c>
      <c r="X68" s="21"/>
      <c r="Y68" s="20"/>
      <c r="Z68" s="23">
        <v>18602000</v>
      </c>
    </row>
    <row r="69" spans="1:26" ht="13.5" hidden="1">
      <c r="A69" s="38" t="s">
        <v>32</v>
      </c>
      <c r="B69" s="19">
        <v>76524578</v>
      </c>
      <c r="C69" s="19"/>
      <c r="D69" s="20">
        <v>90928000</v>
      </c>
      <c r="E69" s="21">
        <v>90928000</v>
      </c>
      <c r="F69" s="21">
        <v>9163416</v>
      </c>
      <c r="G69" s="21">
        <v>11042327</v>
      </c>
      <c r="H69" s="21">
        <v>9120462</v>
      </c>
      <c r="I69" s="21">
        <v>29326205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29326205</v>
      </c>
      <c r="W69" s="21">
        <v>22732000</v>
      </c>
      <c r="X69" s="21"/>
      <c r="Y69" s="20"/>
      <c r="Z69" s="23">
        <v>90928000</v>
      </c>
    </row>
    <row r="70" spans="1:26" ht="13.5" hidden="1">
      <c r="A70" s="39" t="s">
        <v>103</v>
      </c>
      <c r="B70" s="19">
        <v>29513657</v>
      </c>
      <c r="C70" s="19"/>
      <c r="D70" s="20">
        <v>30008000</v>
      </c>
      <c r="E70" s="21">
        <v>30008000</v>
      </c>
      <c r="F70" s="21">
        <v>2846431</v>
      </c>
      <c r="G70" s="21">
        <v>4445828</v>
      </c>
      <c r="H70" s="21">
        <v>2480279</v>
      </c>
      <c r="I70" s="21">
        <v>9772538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9772538</v>
      </c>
      <c r="W70" s="21">
        <v>7502000</v>
      </c>
      <c r="X70" s="21"/>
      <c r="Y70" s="20"/>
      <c r="Z70" s="23">
        <v>30008000</v>
      </c>
    </row>
    <row r="71" spans="1:26" ht="13.5" hidden="1">
      <c r="A71" s="39" t="s">
        <v>104</v>
      </c>
      <c r="B71" s="19">
        <v>24247485</v>
      </c>
      <c r="C71" s="19"/>
      <c r="D71" s="20">
        <v>29346000</v>
      </c>
      <c r="E71" s="21">
        <v>29346000</v>
      </c>
      <c r="F71" s="21">
        <v>3376393</v>
      </c>
      <c r="G71" s="21">
        <v>3666526</v>
      </c>
      <c r="H71" s="21">
        <v>3748666</v>
      </c>
      <c r="I71" s="21">
        <v>10791585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10791585</v>
      </c>
      <c r="W71" s="21">
        <v>7336500</v>
      </c>
      <c r="X71" s="21"/>
      <c r="Y71" s="20"/>
      <c r="Z71" s="23">
        <v>29346000</v>
      </c>
    </row>
    <row r="72" spans="1:26" ht="13.5" hidden="1">
      <c r="A72" s="39" t="s">
        <v>105</v>
      </c>
      <c r="B72" s="19">
        <v>11279735</v>
      </c>
      <c r="C72" s="19"/>
      <c r="D72" s="20">
        <v>15275000</v>
      </c>
      <c r="E72" s="21">
        <v>15275000</v>
      </c>
      <c r="F72" s="21">
        <v>1431869</v>
      </c>
      <c r="G72" s="21">
        <v>1425020</v>
      </c>
      <c r="H72" s="21">
        <v>1353110</v>
      </c>
      <c r="I72" s="21">
        <v>4209999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4209999</v>
      </c>
      <c r="W72" s="21">
        <v>3818750</v>
      </c>
      <c r="X72" s="21"/>
      <c r="Y72" s="20"/>
      <c r="Z72" s="23">
        <v>15275000</v>
      </c>
    </row>
    <row r="73" spans="1:26" ht="13.5" hidden="1">
      <c r="A73" s="39" t="s">
        <v>106</v>
      </c>
      <c r="B73" s="19">
        <v>11483701</v>
      </c>
      <c r="C73" s="19"/>
      <c r="D73" s="20">
        <v>16299000</v>
      </c>
      <c r="E73" s="21">
        <v>16299000</v>
      </c>
      <c r="F73" s="21">
        <v>1508723</v>
      </c>
      <c r="G73" s="21">
        <v>1504953</v>
      </c>
      <c r="H73" s="21">
        <v>1505053</v>
      </c>
      <c r="I73" s="21">
        <v>4518729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4518729</v>
      </c>
      <c r="W73" s="21">
        <v>4074750</v>
      </c>
      <c r="X73" s="21"/>
      <c r="Y73" s="20"/>
      <c r="Z73" s="23">
        <v>16299000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33354</v>
      </c>
      <c r="I74" s="21">
        <v>33354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33354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16416211</v>
      </c>
      <c r="C75" s="28"/>
      <c r="D75" s="29">
        <v>2000000</v>
      </c>
      <c r="E75" s="30">
        <v>2000000</v>
      </c>
      <c r="F75" s="30">
        <v>1268884</v>
      </c>
      <c r="G75" s="30">
        <v>1562708</v>
      </c>
      <c r="H75" s="30">
        <v>1514129</v>
      </c>
      <c r="I75" s="30">
        <v>4345721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4345721</v>
      </c>
      <c r="W75" s="30">
        <v>500000</v>
      </c>
      <c r="X75" s="30"/>
      <c r="Y75" s="29"/>
      <c r="Z75" s="31">
        <v>2000000</v>
      </c>
    </row>
    <row r="76" spans="1:26" ht="13.5" hidden="1">
      <c r="A76" s="42" t="s">
        <v>286</v>
      </c>
      <c r="B76" s="32"/>
      <c r="C76" s="32"/>
      <c r="D76" s="33">
        <v>109097609</v>
      </c>
      <c r="E76" s="34">
        <v>109097609</v>
      </c>
      <c r="F76" s="34">
        <v>3607250</v>
      </c>
      <c r="G76" s="34">
        <v>3361365</v>
      </c>
      <c r="H76" s="34">
        <v>3672916</v>
      </c>
      <c r="I76" s="34">
        <v>10641531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10641531</v>
      </c>
      <c r="W76" s="34">
        <v>26948349</v>
      </c>
      <c r="X76" s="34"/>
      <c r="Y76" s="33"/>
      <c r="Z76" s="35">
        <v>109097609</v>
      </c>
    </row>
    <row r="77" spans="1:26" ht="13.5" hidden="1">
      <c r="A77" s="37" t="s">
        <v>31</v>
      </c>
      <c r="B77" s="19"/>
      <c r="C77" s="19"/>
      <c r="D77" s="20">
        <v>20356790</v>
      </c>
      <c r="E77" s="21">
        <v>20356790</v>
      </c>
      <c r="F77" s="21">
        <v>685726</v>
      </c>
      <c r="G77" s="21">
        <v>244682</v>
      </c>
      <c r="H77" s="21">
        <v>483575</v>
      </c>
      <c r="I77" s="21">
        <v>1413983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1413983</v>
      </c>
      <c r="W77" s="21">
        <v>6135458</v>
      </c>
      <c r="X77" s="21"/>
      <c r="Y77" s="20"/>
      <c r="Z77" s="23">
        <v>20356790</v>
      </c>
    </row>
    <row r="78" spans="1:26" ht="13.5" hidden="1">
      <c r="A78" s="38" t="s">
        <v>32</v>
      </c>
      <c r="B78" s="19"/>
      <c r="C78" s="19"/>
      <c r="D78" s="20">
        <v>87928959</v>
      </c>
      <c r="E78" s="21">
        <v>87928959</v>
      </c>
      <c r="F78" s="21">
        <v>2921524</v>
      </c>
      <c r="G78" s="21">
        <v>3116683</v>
      </c>
      <c r="H78" s="21">
        <v>3189341</v>
      </c>
      <c r="I78" s="21">
        <v>9227548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9227548</v>
      </c>
      <c r="W78" s="21">
        <v>20812891</v>
      </c>
      <c r="X78" s="21"/>
      <c r="Y78" s="20"/>
      <c r="Z78" s="23">
        <v>87928959</v>
      </c>
    </row>
    <row r="79" spans="1:26" ht="13.5" hidden="1">
      <c r="A79" s="39" t="s">
        <v>103</v>
      </c>
      <c r="B79" s="19"/>
      <c r="C79" s="19"/>
      <c r="D79" s="20">
        <v>27008571</v>
      </c>
      <c r="E79" s="21">
        <v>27008571</v>
      </c>
      <c r="F79" s="21">
        <v>1874258</v>
      </c>
      <c r="G79" s="21">
        <v>977018</v>
      </c>
      <c r="H79" s="21">
        <v>1816984</v>
      </c>
      <c r="I79" s="21">
        <v>4668260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4668260</v>
      </c>
      <c r="W79" s="21">
        <v>7886267</v>
      </c>
      <c r="X79" s="21"/>
      <c r="Y79" s="20"/>
      <c r="Z79" s="23">
        <v>27008571</v>
      </c>
    </row>
    <row r="80" spans="1:26" ht="13.5" hidden="1">
      <c r="A80" s="39" t="s">
        <v>104</v>
      </c>
      <c r="B80" s="19"/>
      <c r="C80" s="19"/>
      <c r="D80" s="20">
        <v>29346822</v>
      </c>
      <c r="E80" s="21">
        <v>29346822</v>
      </c>
      <c r="F80" s="21">
        <v>566909</v>
      </c>
      <c r="G80" s="21">
        <v>1453381</v>
      </c>
      <c r="H80" s="21">
        <v>759061</v>
      </c>
      <c r="I80" s="21">
        <v>2779351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2779351</v>
      </c>
      <c r="W80" s="21">
        <v>7936792</v>
      </c>
      <c r="X80" s="21"/>
      <c r="Y80" s="20"/>
      <c r="Z80" s="23">
        <v>29346822</v>
      </c>
    </row>
    <row r="81" spans="1:26" ht="13.5" hidden="1">
      <c r="A81" s="39" t="s">
        <v>105</v>
      </c>
      <c r="B81" s="19"/>
      <c r="C81" s="19"/>
      <c r="D81" s="20">
        <v>15274942</v>
      </c>
      <c r="E81" s="21">
        <v>15274942</v>
      </c>
      <c r="F81" s="21">
        <v>239995</v>
      </c>
      <c r="G81" s="21">
        <v>340979</v>
      </c>
      <c r="H81" s="21">
        <v>358766</v>
      </c>
      <c r="I81" s="21">
        <v>939740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939740</v>
      </c>
      <c r="W81" s="21">
        <v>2518471</v>
      </c>
      <c r="X81" s="21"/>
      <c r="Y81" s="20"/>
      <c r="Z81" s="23">
        <v>15274942</v>
      </c>
    </row>
    <row r="82" spans="1:26" ht="13.5" hidden="1">
      <c r="A82" s="39" t="s">
        <v>106</v>
      </c>
      <c r="B82" s="19"/>
      <c r="C82" s="19"/>
      <c r="D82" s="20">
        <v>16298624</v>
      </c>
      <c r="E82" s="21">
        <v>16298624</v>
      </c>
      <c r="F82" s="21">
        <v>240362</v>
      </c>
      <c r="G82" s="21">
        <v>345305</v>
      </c>
      <c r="H82" s="21">
        <v>254530</v>
      </c>
      <c r="I82" s="21">
        <v>840197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840197</v>
      </c>
      <c r="W82" s="21">
        <v>2471361</v>
      </c>
      <c r="X82" s="21"/>
      <c r="Y82" s="20"/>
      <c r="Z82" s="23">
        <v>16298624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811860</v>
      </c>
      <c r="E84" s="30">
        <v>811860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811860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7050000</v>
      </c>
      <c r="F5" s="358">
        <f t="shared" si="0"/>
        <v>7050000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1762500</v>
      </c>
      <c r="Y5" s="358">
        <f t="shared" si="0"/>
        <v>-1762500</v>
      </c>
      <c r="Z5" s="359">
        <f>+IF(X5&lt;&gt;0,+(Y5/X5)*100,0)</f>
        <v>-100</v>
      </c>
      <c r="AA5" s="360">
        <f>+AA6+AA8+AA11+AA13+AA15</f>
        <v>7050000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3000000</v>
      </c>
    </row>
    <row r="7" spans="1:27" ht="13.5">
      <c r="A7" s="291" t="s">
        <v>228</v>
      </c>
      <c r="B7" s="142"/>
      <c r="C7" s="60"/>
      <c r="D7" s="340"/>
      <c r="E7" s="60">
        <v>3000000</v>
      </c>
      <c r="F7" s="59">
        <v>3000000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3000000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1750000</v>
      </c>
      <c r="F8" s="59">
        <f t="shared" si="2"/>
        <v>1750000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437500</v>
      </c>
      <c r="Y8" s="59">
        <f t="shared" si="2"/>
        <v>-437500</v>
      </c>
      <c r="Z8" s="61">
        <f>+IF(X8&lt;&gt;0,+(Y8/X8)*100,0)</f>
        <v>-100</v>
      </c>
      <c r="AA8" s="62">
        <f>SUM(AA9:AA10)</f>
        <v>1750000</v>
      </c>
    </row>
    <row r="9" spans="1:27" ht="13.5">
      <c r="A9" s="291" t="s">
        <v>229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1000000</v>
      </c>
    </row>
    <row r="10" spans="1:27" ht="13.5">
      <c r="A10" s="291" t="s">
        <v>230</v>
      </c>
      <c r="B10" s="142"/>
      <c r="C10" s="60"/>
      <c r="D10" s="340"/>
      <c r="E10" s="60">
        <v>750000</v>
      </c>
      <c r="F10" s="59">
        <v>750000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187500</v>
      </c>
      <c r="Y10" s="59">
        <v>-187500</v>
      </c>
      <c r="Z10" s="61">
        <v>-100</v>
      </c>
      <c r="AA10" s="62">
        <v>750000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250000</v>
      </c>
      <c r="Y11" s="364">
        <f t="shared" si="3"/>
        <v>-250000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/>
      <c r="D12" s="340"/>
      <c r="E12" s="60">
        <v>1000000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250000</v>
      </c>
      <c r="Y12" s="59">
        <v>-250000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</v>
      </c>
      <c r="Y13" s="342">
        <f t="shared" si="4"/>
        <v>-250000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</v>
      </c>
      <c r="Y14" s="59">
        <v>-250000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</v>
      </c>
      <c r="Y16" s="59">
        <v>-75000</v>
      </c>
      <c r="Z16" s="61">
        <v>-100</v>
      </c>
      <c r="AA16" s="62">
        <v>300000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1890000</v>
      </c>
      <c r="F22" s="345">
        <f t="shared" si="6"/>
        <v>1890000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472500</v>
      </c>
      <c r="Y22" s="345">
        <f t="shared" si="6"/>
        <v>-472500</v>
      </c>
      <c r="Z22" s="336">
        <f>+IF(X22&lt;&gt;0,+(Y22/X22)*100,0)</f>
        <v>-100</v>
      </c>
      <c r="AA22" s="350">
        <f>SUM(AA23:AA32)</f>
        <v>1890000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</v>
      </c>
      <c r="Y23" s="59">
        <v>-75000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125000</v>
      </c>
      <c r="Y24" s="59">
        <v>-125000</v>
      </c>
      <c r="Z24" s="61">
        <v>-100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</v>
      </c>
      <c r="Y25" s="59">
        <v>-50000</v>
      </c>
      <c r="Z25" s="61">
        <v>-100</v>
      </c>
      <c r="AA25" s="62">
        <v>200000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150000</v>
      </c>
      <c r="F27" s="59">
        <v>150000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37500</v>
      </c>
      <c r="Y27" s="59">
        <v>-37500</v>
      </c>
      <c r="Z27" s="61">
        <v>-100</v>
      </c>
      <c r="AA27" s="62">
        <v>150000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740000</v>
      </c>
      <c r="F32" s="59">
        <v>740000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185000</v>
      </c>
      <c r="Y32" s="59">
        <v>-185000</v>
      </c>
      <c r="Z32" s="61">
        <v>-100</v>
      </c>
      <c r="AA32" s="62">
        <v>740000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2740000</v>
      </c>
      <c r="F40" s="345">
        <f t="shared" si="9"/>
        <v>2740000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685000</v>
      </c>
      <c r="Y40" s="345">
        <f t="shared" si="9"/>
        <v>-685000</v>
      </c>
      <c r="Z40" s="336">
        <f>+IF(X40&lt;&gt;0,+(Y40/X40)*100,0)</f>
        <v>-100</v>
      </c>
      <c r="AA40" s="350">
        <f>SUM(AA41:AA49)</f>
        <v>2740000</v>
      </c>
    </row>
    <row r="41" spans="1:27" ht="13.5">
      <c r="A41" s="361" t="s">
        <v>247</v>
      </c>
      <c r="B41" s="142"/>
      <c r="C41" s="362"/>
      <c r="D41" s="363"/>
      <c r="E41" s="362">
        <v>1160000</v>
      </c>
      <c r="F41" s="364">
        <v>1160000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290000</v>
      </c>
      <c r="Y41" s="364">
        <v>-290000</v>
      </c>
      <c r="Z41" s="365">
        <v>-100</v>
      </c>
      <c r="AA41" s="366">
        <v>1160000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800000</v>
      </c>
      <c r="F43" s="370">
        <v>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200000</v>
      </c>
      <c r="Y43" s="370">
        <v>-200000</v>
      </c>
      <c r="Z43" s="371">
        <v>-100</v>
      </c>
      <c r="AA43" s="303">
        <v>800000</v>
      </c>
    </row>
    <row r="44" spans="1:27" ht="13.5">
      <c r="A44" s="361" t="s">
        <v>250</v>
      </c>
      <c r="B44" s="136"/>
      <c r="C44" s="60"/>
      <c r="D44" s="368"/>
      <c r="E44" s="54">
        <v>280000</v>
      </c>
      <c r="F44" s="53">
        <v>280000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70000</v>
      </c>
      <c r="Y44" s="53">
        <v>-70000</v>
      </c>
      <c r="Z44" s="94">
        <v>-100</v>
      </c>
      <c r="AA44" s="95">
        <v>280000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250000</v>
      </c>
      <c r="F47" s="53">
        <v>250000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62500</v>
      </c>
      <c r="Y47" s="53">
        <v>-62500</v>
      </c>
      <c r="Z47" s="94">
        <v>-100</v>
      </c>
      <c r="AA47" s="95">
        <v>250000</v>
      </c>
    </row>
    <row r="48" spans="1:27" ht="13.5">
      <c r="A48" s="361" t="s">
        <v>254</v>
      </c>
      <c r="B48" s="136"/>
      <c r="C48" s="60"/>
      <c r="D48" s="368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62500</v>
      </c>
      <c r="Y48" s="53">
        <v>-62500</v>
      </c>
      <c r="Z48" s="94">
        <v>-100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11680000</v>
      </c>
      <c r="F60" s="264">
        <f t="shared" si="14"/>
        <v>11680000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2920000</v>
      </c>
      <c r="Y60" s="264">
        <f t="shared" si="14"/>
        <v>-2920000</v>
      </c>
      <c r="Z60" s="337">
        <f>+IF(X60&lt;&gt;0,+(Y60/X60)*100,0)</f>
        <v>-100</v>
      </c>
      <c r="AA60" s="232">
        <f>+AA57+AA54+AA51+AA40+AA37+AA34+AA22+AA5</f>
        <v>11680000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155284707</v>
      </c>
      <c r="D5" s="153">
        <f>SUM(D6:D8)</f>
        <v>0</v>
      </c>
      <c r="E5" s="154">
        <f t="shared" si="0"/>
        <v>155847000</v>
      </c>
      <c r="F5" s="100">
        <f t="shared" si="0"/>
        <v>155847000</v>
      </c>
      <c r="G5" s="100">
        <f t="shared" si="0"/>
        <v>50662670</v>
      </c>
      <c r="H5" s="100">
        <f t="shared" si="0"/>
        <v>9834033</v>
      </c>
      <c r="I5" s="100">
        <f t="shared" si="0"/>
        <v>3139492</v>
      </c>
      <c r="J5" s="100">
        <f t="shared" si="0"/>
        <v>63636195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63636195</v>
      </c>
      <c r="X5" s="100">
        <f t="shared" si="0"/>
        <v>38961750</v>
      </c>
      <c r="Y5" s="100">
        <f t="shared" si="0"/>
        <v>24674445</v>
      </c>
      <c r="Z5" s="137">
        <f>+IF(X5&lt;&gt;0,+(Y5/X5)*100,0)</f>
        <v>63.329919728964946</v>
      </c>
      <c r="AA5" s="153">
        <f>SUM(AA6:AA8)</f>
        <v>155847000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154704785</v>
      </c>
      <c r="D7" s="157"/>
      <c r="E7" s="158">
        <v>155847000</v>
      </c>
      <c r="F7" s="159">
        <v>155847000</v>
      </c>
      <c r="G7" s="159">
        <v>50634350</v>
      </c>
      <c r="H7" s="159">
        <v>9794569</v>
      </c>
      <c r="I7" s="159">
        <v>3088222</v>
      </c>
      <c r="J7" s="159">
        <v>63517141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63517141</v>
      </c>
      <c r="X7" s="159">
        <v>38961750</v>
      </c>
      <c r="Y7" s="159">
        <v>24555391</v>
      </c>
      <c r="Z7" s="141">
        <v>63.02</v>
      </c>
      <c r="AA7" s="157">
        <v>155847000</v>
      </c>
    </row>
    <row r="8" spans="1:27" ht="13.5">
      <c r="A8" s="138" t="s">
        <v>77</v>
      </c>
      <c r="B8" s="136"/>
      <c r="C8" s="155">
        <v>579922</v>
      </c>
      <c r="D8" s="155"/>
      <c r="E8" s="156"/>
      <c r="F8" s="60"/>
      <c r="G8" s="60">
        <v>28320</v>
      </c>
      <c r="H8" s="60">
        <v>39464</v>
      </c>
      <c r="I8" s="60">
        <v>51270</v>
      </c>
      <c r="J8" s="60">
        <v>119054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119054</v>
      </c>
      <c r="X8" s="60"/>
      <c r="Y8" s="60">
        <v>119054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550361</v>
      </c>
      <c r="D9" s="153">
        <f>SUM(D10:D14)</f>
        <v>0</v>
      </c>
      <c r="E9" s="154">
        <f t="shared" si="1"/>
        <v>4011000</v>
      </c>
      <c r="F9" s="100">
        <f t="shared" si="1"/>
        <v>4011000</v>
      </c>
      <c r="G9" s="100">
        <f t="shared" si="1"/>
        <v>42692</v>
      </c>
      <c r="H9" s="100">
        <f t="shared" si="1"/>
        <v>10144</v>
      </c>
      <c r="I9" s="100">
        <f t="shared" si="1"/>
        <v>40799</v>
      </c>
      <c r="J9" s="100">
        <f t="shared" si="1"/>
        <v>93635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93635</v>
      </c>
      <c r="X9" s="100">
        <f t="shared" si="1"/>
        <v>1002750</v>
      </c>
      <c r="Y9" s="100">
        <f t="shared" si="1"/>
        <v>-909115</v>
      </c>
      <c r="Z9" s="137">
        <f>+IF(X9&lt;&gt;0,+(Y9/X9)*100,0)</f>
        <v>-90.66217900772875</v>
      </c>
      <c r="AA9" s="153">
        <f>SUM(AA10:AA14)</f>
        <v>4011000</v>
      </c>
    </row>
    <row r="10" spans="1:27" ht="13.5">
      <c r="A10" s="138" t="s">
        <v>79</v>
      </c>
      <c r="B10" s="136"/>
      <c r="C10" s="155">
        <v>432176</v>
      </c>
      <c r="D10" s="155"/>
      <c r="E10" s="156">
        <v>4011000</v>
      </c>
      <c r="F10" s="60">
        <v>4011000</v>
      </c>
      <c r="G10" s="60">
        <v>40592</v>
      </c>
      <c r="H10" s="60">
        <v>2244</v>
      </c>
      <c r="I10" s="60">
        <v>34225</v>
      </c>
      <c r="J10" s="60">
        <v>77061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77061</v>
      </c>
      <c r="X10" s="60">
        <v>1002750</v>
      </c>
      <c r="Y10" s="60">
        <v>-925689</v>
      </c>
      <c r="Z10" s="140">
        <v>-92.32</v>
      </c>
      <c r="AA10" s="155">
        <v>4011000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118185</v>
      </c>
      <c r="D12" s="155"/>
      <c r="E12" s="156"/>
      <c r="F12" s="60"/>
      <c r="G12" s="60">
        <v>2100</v>
      </c>
      <c r="H12" s="60">
        <v>7900</v>
      </c>
      <c r="I12" s="60">
        <v>6574</v>
      </c>
      <c r="J12" s="60">
        <v>16574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16574</v>
      </c>
      <c r="X12" s="60"/>
      <c r="Y12" s="60">
        <v>16574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717</v>
      </c>
      <c r="D15" s="153">
        <f>SUM(D16:D18)</f>
        <v>0</v>
      </c>
      <c r="E15" s="154">
        <f t="shared" si="2"/>
        <v>150000</v>
      </c>
      <c r="F15" s="100">
        <f t="shared" si="2"/>
        <v>150000</v>
      </c>
      <c r="G15" s="100">
        <f t="shared" si="2"/>
        <v>10000</v>
      </c>
      <c r="H15" s="100">
        <f t="shared" si="2"/>
        <v>7949</v>
      </c>
      <c r="I15" s="100">
        <f t="shared" si="2"/>
        <v>0</v>
      </c>
      <c r="J15" s="100">
        <f t="shared" si="2"/>
        <v>17949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17949</v>
      </c>
      <c r="X15" s="100">
        <f t="shared" si="2"/>
        <v>37500</v>
      </c>
      <c r="Y15" s="100">
        <f t="shared" si="2"/>
        <v>-19551</v>
      </c>
      <c r="Z15" s="137">
        <f>+IF(X15&lt;&gt;0,+(Y15/X15)*100,0)</f>
        <v>-52.136</v>
      </c>
      <c r="AA15" s="153">
        <f>SUM(AA16:AA18)</f>
        <v>150000</v>
      </c>
    </row>
    <row r="16" spans="1:27" ht="13.5">
      <c r="A16" s="138" t="s">
        <v>85</v>
      </c>
      <c r="B16" s="136"/>
      <c r="C16" s="155">
        <v>717</v>
      </c>
      <c r="D16" s="155"/>
      <c r="E16" s="156">
        <v>150000</v>
      </c>
      <c r="F16" s="60">
        <v>150000</v>
      </c>
      <c r="G16" s="60">
        <v>10000</v>
      </c>
      <c r="H16" s="60">
        <v>7949</v>
      </c>
      <c r="I16" s="60"/>
      <c r="J16" s="60">
        <v>17949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17949</v>
      </c>
      <c r="X16" s="60">
        <v>37500</v>
      </c>
      <c r="Y16" s="60">
        <v>-19551</v>
      </c>
      <c r="Z16" s="140">
        <v>-52.14</v>
      </c>
      <c r="AA16" s="155">
        <v>150000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77217856</v>
      </c>
      <c r="D19" s="153">
        <f>SUM(D20:D23)</f>
        <v>0</v>
      </c>
      <c r="E19" s="154">
        <f t="shared" si="3"/>
        <v>90928000</v>
      </c>
      <c r="F19" s="100">
        <f t="shared" si="3"/>
        <v>90928000</v>
      </c>
      <c r="G19" s="100">
        <f t="shared" si="3"/>
        <v>9163416</v>
      </c>
      <c r="H19" s="100">
        <f t="shared" si="3"/>
        <v>13053447</v>
      </c>
      <c r="I19" s="100">
        <f t="shared" si="3"/>
        <v>10125398</v>
      </c>
      <c r="J19" s="100">
        <f t="shared" si="3"/>
        <v>32342261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32342261</v>
      </c>
      <c r="X19" s="100">
        <f t="shared" si="3"/>
        <v>22732000</v>
      </c>
      <c r="Y19" s="100">
        <f t="shared" si="3"/>
        <v>9610261</v>
      </c>
      <c r="Z19" s="137">
        <f>+IF(X19&lt;&gt;0,+(Y19/X19)*100,0)</f>
        <v>42.27635491817702</v>
      </c>
      <c r="AA19" s="153">
        <f>SUM(AA20:AA23)</f>
        <v>90928000</v>
      </c>
    </row>
    <row r="20" spans="1:27" ht="13.5">
      <c r="A20" s="138" t="s">
        <v>89</v>
      </c>
      <c r="B20" s="136"/>
      <c r="C20" s="155">
        <v>30170900</v>
      </c>
      <c r="D20" s="155"/>
      <c r="E20" s="156">
        <v>30008000</v>
      </c>
      <c r="F20" s="60">
        <v>30008000</v>
      </c>
      <c r="G20" s="60">
        <v>2846431</v>
      </c>
      <c r="H20" s="60">
        <v>5456948</v>
      </c>
      <c r="I20" s="60">
        <v>3480542</v>
      </c>
      <c r="J20" s="60">
        <v>11783921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11783921</v>
      </c>
      <c r="X20" s="60">
        <v>7502000</v>
      </c>
      <c r="Y20" s="60">
        <v>4281921</v>
      </c>
      <c r="Z20" s="140">
        <v>57.08</v>
      </c>
      <c r="AA20" s="155">
        <v>30008000</v>
      </c>
    </row>
    <row r="21" spans="1:27" ht="13.5">
      <c r="A21" s="138" t="s">
        <v>90</v>
      </c>
      <c r="B21" s="136"/>
      <c r="C21" s="155">
        <v>24268137</v>
      </c>
      <c r="D21" s="155"/>
      <c r="E21" s="156">
        <v>29346000</v>
      </c>
      <c r="F21" s="60">
        <v>29346000</v>
      </c>
      <c r="G21" s="60">
        <v>3376393</v>
      </c>
      <c r="H21" s="60">
        <v>4666526</v>
      </c>
      <c r="I21" s="60">
        <v>3748666</v>
      </c>
      <c r="J21" s="60">
        <v>11791585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11791585</v>
      </c>
      <c r="X21" s="60">
        <v>7336500</v>
      </c>
      <c r="Y21" s="60">
        <v>4455085</v>
      </c>
      <c r="Z21" s="140">
        <v>60.72</v>
      </c>
      <c r="AA21" s="155">
        <v>29346000</v>
      </c>
    </row>
    <row r="22" spans="1:27" ht="13.5">
      <c r="A22" s="138" t="s">
        <v>91</v>
      </c>
      <c r="B22" s="136"/>
      <c r="C22" s="157">
        <v>11292399</v>
      </c>
      <c r="D22" s="157"/>
      <c r="E22" s="158">
        <v>15275000</v>
      </c>
      <c r="F22" s="159">
        <v>15275000</v>
      </c>
      <c r="G22" s="159">
        <v>1431869</v>
      </c>
      <c r="H22" s="159">
        <v>1425020</v>
      </c>
      <c r="I22" s="159">
        <v>1353110</v>
      </c>
      <c r="J22" s="159">
        <v>4209999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4209999</v>
      </c>
      <c r="X22" s="159">
        <v>3818750</v>
      </c>
      <c r="Y22" s="159">
        <v>391249</v>
      </c>
      <c r="Z22" s="141">
        <v>10.25</v>
      </c>
      <c r="AA22" s="157">
        <v>15275000</v>
      </c>
    </row>
    <row r="23" spans="1:27" ht="13.5">
      <c r="A23" s="138" t="s">
        <v>92</v>
      </c>
      <c r="B23" s="136"/>
      <c r="C23" s="155">
        <v>11486420</v>
      </c>
      <c r="D23" s="155"/>
      <c r="E23" s="156">
        <v>16299000</v>
      </c>
      <c r="F23" s="60">
        <v>16299000</v>
      </c>
      <c r="G23" s="60">
        <v>1508723</v>
      </c>
      <c r="H23" s="60">
        <v>1504953</v>
      </c>
      <c r="I23" s="60">
        <v>1543080</v>
      </c>
      <c r="J23" s="60">
        <v>4556756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4556756</v>
      </c>
      <c r="X23" s="60">
        <v>4074750</v>
      </c>
      <c r="Y23" s="60">
        <v>482006</v>
      </c>
      <c r="Z23" s="140">
        <v>11.83</v>
      </c>
      <c r="AA23" s="155">
        <v>16299000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233053641</v>
      </c>
      <c r="D25" s="168">
        <f>+D5+D9+D15+D19+D24</f>
        <v>0</v>
      </c>
      <c r="E25" s="169">
        <f t="shared" si="4"/>
        <v>250936000</v>
      </c>
      <c r="F25" s="73">
        <f t="shared" si="4"/>
        <v>250936000</v>
      </c>
      <c r="G25" s="73">
        <f t="shared" si="4"/>
        <v>59878778</v>
      </c>
      <c r="H25" s="73">
        <f t="shared" si="4"/>
        <v>22905573</v>
      </c>
      <c r="I25" s="73">
        <f t="shared" si="4"/>
        <v>13305689</v>
      </c>
      <c r="J25" s="73">
        <f t="shared" si="4"/>
        <v>96090040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96090040</v>
      </c>
      <c r="X25" s="73">
        <f t="shared" si="4"/>
        <v>62734000</v>
      </c>
      <c r="Y25" s="73">
        <f t="shared" si="4"/>
        <v>33356040</v>
      </c>
      <c r="Z25" s="170">
        <f>+IF(X25&lt;&gt;0,+(Y25/X25)*100,0)</f>
        <v>53.1705932986897</v>
      </c>
      <c r="AA25" s="168">
        <f>+AA5+AA9+AA15+AA19+AA24</f>
        <v>250936000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86127105</v>
      </c>
      <c r="D28" s="153">
        <f>SUM(D29:D31)</f>
        <v>0</v>
      </c>
      <c r="E28" s="154">
        <f t="shared" si="5"/>
        <v>61053000</v>
      </c>
      <c r="F28" s="100">
        <f t="shared" si="5"/>
        <v>61053000</v>
      </c>
      <c r="G28" s="100">
        <f t="shared" si="5"/>
        <v>5151582</v>
      </c>
      <c r="H28" s="100">
        <f t="shared" si="5"/>
        <v>6792537</v>
      </c>
      <c r="I28" s="100">
        <f t="shared" si="5"/>
        <v>5199940</v>
      </c>
      <c r="J28" s="100">
        <f t="shared" si="5"/>
        <v>17144059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17144059</v>
      </c>
      <c r="X28" s="100">
        <f t="shared" si="5"/>
        <v>15263250</v>
      </c>
      <c r="Y28" s="100">
        <f t="shared" si="5"/>
        <v>1880809</v>
      </c>
      <c r="Z28" s="137">
        <f>+IF(X28&lt;&gt;0,+(Y28/X28)*100,0)</f>
        <v>12.322467364421076</v>
      </c>
      <c r="AA28" s="153">
        <f>SUM(AA29:AA31)</f>
        <v>61053000</v>
      </c>
    </row>
    <row r="29" spans="1:27" ht="13.5">
      <c r="A29" s="138" t="s">
        <v>75</v>
      </c>
      <c r="B29" s="136"/>
      <c r="C29" s="155">
        <v>18125577</v>
      </c>
      <c r="D29" s="155"/>
      <c r="E29" s="156">
        <v>14785000</v>
      </c>
      <c r="F29" s="60">
        <v>14785000</v>
      </c>
      <c r="G29" s="60">
        <v>1347965</v>
      </c>
      <c r="H29" s="60">
        <v>1513648</v>
      </c>
      <c r="I29" s="60">
        <v>2416817</v>
      </c>
      <c r="J29" s="60">
        <v>5278430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5278430</v>
      </c>
      <c r="X29" s="60">
        <v>3696250</v>
      </c>
      <c r="Y29" s="60">
        <v>1582180</v>
      </c>
      <c r="Z29" s="140">
        <v>42.81</v>
      </c>
      <c r="AA29" s="155">
        <v>14785000</v>
      </c>
    </row>
    <row r="30" spans="1:27" ht="13.5">
      <c r="A30" s="138" t="s">
        <v>76</v>
      </c>
      <c r="B30" s="136"/>
      <c r="C30" s="157">
        <v>47190511</v>
      </c>
      <c r="D30" s="157"/>
      <c r="E30" s="158">
        <v>46268000</v>
      </c>
      <c r="F30" s="159">
        <v>46268000</v>
      </c>
      <c r="G30" s="159">
        <v>1554128</v>
      </c>
      <c r="H30" s="159">
        <v>3052490</v>
      </c>
      <c r="I30" s="159">
        <v>893398</v>
      </c>
      <c r="J30" s="159">
        <v>5500016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5500016</v>
      </c>
      <c r="X30" s="159">
        <v>11567000</v>
      </c>
      <c r="Y30" s="159">
        <v>-6066984</v>
      </c>
      <c r="Z30" s="141">
        <v>-52.45</v>
      </c>
      <c r="AA30" s="157">
        <v>46268000</v>
      </c>
    </row>
    <row r="31" spans="1:27" ht="13.5">
      <c r="A31" s="138" t="s">
        <v>77</v>
      </c>
      <c r="B31" s="136"/>
      <c r="C31" s="155">
        <v>20811017</v>
      </c>
      <c r="D31" s="155"/>
      <c r="E31" s="156"/>
      <c r="F31" s="60"/>
      <c r="G31" s="60">
        <v>2249489</v>
      </c>
      <c r="H31" s="60">
        <v>2226399</v>
      </c>
      <c r="I31" s="60">
        <v>1889725</v>
      </c>
      <c r="J31" s="60">
        <v>6365613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6365613</v>
      </c>
      <c r="X31" s="60"/>
      <c r="Y31" s="60">
        <v>6365613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18317318</v>
      </c>
      <c r="D32" s="153">
        <f>SUM(D33:D37)</f>
        <v>0</v>
      </c>
      <c r="E32" s="154">
        <f t="shared" si="6"/>
        <v>16788000</v>
      </c>
      <c r="F32" s="100">
        <f t="shared" si="6"/>
        <v>16788000</v>
      </c>
      <c r="G32" s="100">
        <f t="shared" si="6"/>
        <v>2430391</v>
      </c>
      <c r="H32" s="100">
        <f t="shared" si="6"/>
        <v>3644859</v>
      </c>
      <c r="I32" s="100">
        <f t="shared" si="6"/>
        <v>2209308</v>
      </c>
      <c r="J32" s="100">
        <f t="shared" si="6"/>
        <v>8284558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8284558</v>
      </c>
      <c r="X32" s="100">
        <f t="shared" si="6"/>
        <v>4197000</v>
      </c>
      <c r="Y32" s="100">
        <f t="shared" si="6"/>
        <v>4087558</v>
      </c>
      <c r="Z32" s="137">
        <f>+IF(X32&lt;&gt;0,+(Y32/X32)*100,0)</f>
        <v>97.39237550631404</v>
      </c>
      <c r="AA32" s="153">
        <f>SUM(AA33:AA37)</f>
        <v>16788000</v>
      </c>
    </row>
    <row r="33" spans="1:27" ht="13.5">
      <c r="A33" s="138" t="s">
        <v>79</v>
      </c>
      <c r="B33" s="136"/>
      <c r="C33" s="155">
        <v>13417830</v>
      </c>
      <c r="D33" s="155"/>
      <c r="E33" s="156">
        <v>16788000</v>
      </c>
      <c r="F33" s="60">
        <v>16788000</v>
      </c>
      <c r="G33" s="60">
        <v>1867437</v>
      </c>
      <c r="H33" s="60">
        <v>3157879</v>
      </c>
      <c r="I33" s="60">
        <v>1548434</v>
      </c>
      <c r="J33" s="60">
        <v>6573750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6573750</v>
      </c>
      <c r="X33" s="60">
        <v>4197000</v>
      </c>
      <c r="Y33" s="60">
        <v>2376750</v>
      </c>
      <c r="Z33" s="140">
        <v>56.63</v>
      </c>
      <c r="AA33" s="155">
        <v>16788000</v>
      </c>
    </row>
    <row r="34" spans="1:27" ht="13.5">
      <c r="A34" s="138" t="s">
        <v>80</v>
      </c>
      <c r="B34" s="136"/>
      <c r="C34" s="155">
        <v>1695332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3204156</v>
      </c>
      <c r="D35" s="155"/>
      <c r="E35" s="156"/>
      <c r="F35" s="60"/>
      <c r="G35" s="60">
        <v>562954</v>
      </c>
      <c r="H35" s="60">
        <v>486980</v>
      </c>
      <c r="I35" s="60">
        <v>660874</v>
      </c>
      <c r="J35" s="60">
        <v>1710808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1710808</v>
      </c>
      <c r="X35" s="60"/>
      <c r="Y35" s="60">
        <v>1710808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58248266</v>
      </c>
      <c r="D38" s="153">
        <f>SUM(D39:D41)</f>
        <v>0</v>
      </c>
      <c r="E38" s="154">
        <f t="shared" si="7"/>
        <v>60201000</v>
      </c>
      <c r="F38" s="100">
        <f t="shared" si="7"/>
        <v>60201000</v>
      </c>
      <c r="G38" s="100">
        <f t="shared" si="7"/>
        <v>507199</v>
      </c>
      <c r="H38" s="100">
        <f t="shared" si="7"/>
        <v>6217472</v>
      </c>
      <c r="I38" s="100">
        <f t="shared" si="7"/>
        <v>831146</v>
      </c>
      <c r="J38" s="100">
        <f t="shared" si="7"/>
        <v>7555817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7555817</v>
      </c>
      <c r="X38" s="100">
        <f t="shared" si="7"/>
        <v>15050250</v>
      </c>
      <c r="Y38" s="100">
        <f t="shared" si="7"/>
        <v>-7494433</v>
      </c>
      <c r="Z38" s="137">
        <f>+IF(X38&lt;&gt;0,+(Y38/X38)*100,0)</f>
        <v>-49.79606983272703</v>
      </c>
      <c r="AA38" s="153">
        <f>SUM(AA39:AA41)</f>
        <v>60201000</v>
      </c>
    </row>
    <row r="39" spans="1:27" ht="13.5">
      <c r="A39" s="138" t="s">
        <v>85</v>
      </c>
      <c r="B39" s="136"/>
      <c r="C39" s="155">
        <v>4868173</v>
      </c>
      <c r="D39" s="155"/>
      <c r="E39" s="156">
        <v>6993000</v>
      </c>
      <c r="F39" s="60">
        <v>6993000</v>
      </c>
      <c r="G39" s="60">
        <v>111136</v>
      </c>
      <c r="H39" s="60">
        <v>125292</v>
      </c>
      <c r="I39" s="60">
        <v>120257</v>
      </c>
      <c r="J39" s="60">
        <v>356685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356685</v>
      </c>
      <c r="X39" s="60">
        <v>1748250</v>
      </c>
      <c r="Y39" s="60">
        <v>-1391565</v>
      </c>
      <c r="Z39" s="140">
        <v>-79.6</v>
      </c>
      <c r="AA39" s="155">
        <v>6993000</v>
      </c>
    </row>
    <row r="40" spans="1:27" ht="13.5">
      <c r="A40" s="138" t="s">
        <v>86</v>
      </c>
      <c r="B40" s="136"/>
      <c r="C40" s="155">
        <v>53380093</v>
      </c>
      <c r="D40" s="155"/>
      <c r="E40" s="156">
        <v>53208000</v>
      </c>
      <c r="F40" s="60">
        <v>53208000</v>
      </c>
      <c r="G40" s="60">
        <v>396063</v>
      </c>
      <c r="H40" s="60">
        <v>6092180</v>
      </c>
      <c r="I40" s="60">
        <v>710889</v>
      </c>
      <c r="J40" s="60">
        <v>7199132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7199132</v>
      </c>
      <c r="X40" s="60">
        <v>13302000</v>
      </c>
      <c r="Y40" s="60">
        <v>-6102868</v>
      </c>
      <c r="Z40" s="140">
        <v>-45.88</v>
      </c>
      <c r="AA40" s="155">
        <v>53208000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106132961</v>
      </c>
      <c r="D42" s="153">
        <f>SUM(D43:D46)</f>
        <v>0</v>
      </c>
      <c r="E42" s="154">
        <f t="shared" si="8"/>
        <v>68936000</v>
      </c>
      <c r="F42" s="100">
        <f t="shared" si="8"/>
        <v>68936000</v>
      </c>
      <c r="G42" s="100">
        <f t="shared" si="8"/>
        <v>6486035</v>
      </c>
      <c r="H42" s="100">
        <f t="shared" si="8"/>
        <v>14724716</v>
      </c>
      <c r="I42" s="100">
        <f t="shared" si="8"/>
        <v>5692278</v>
      </c>
      <c r="J42" s="100">
        <f t="shared" si="8"/>
        <v>26903029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26903029</v>
      </c>
      <c r="X42" s="100">
        <f t="shared" si="8"/>
        <v>17234000</v>
      </c>
      <c r="Y42" s="100">
        <f t="shared" si="8"/>
        <v>9669029</v>
      </c>
      <c r="Z42" s="137">
        <f>+IF(X42&lt;&gt;0,+(Y42/X42)*100,0)</f>
        <v>56.104380875014506</v>
      </c>
      <c r="AA42" s="153">
        <f>SUM(AA43:AA46)</f>
        <v>68936000</v>
      </c>
    </row>
    <row r="43" spans="1:27" ht="13.5">
      <c r="A43" s="138" t="s">
        <v>89</v>
      </c>
      <c r="B43" s="136"/>
      <c r="C43" s="155">
        <v>42841005</v>
      </c>
      <c r="D43" s="155"/>
      <c r="E43" s="156">
        <v>39446000</v>
      </c>
      <c r="F43" s="60">
        <v>39446000</v>
      </c>
      <c r="G43" s="60">
        <v>822722</v>
      </c>
      <c r="H43" s="60">
        <v>8116885</v>
      </c>
      <c r="I43" s="60">
        <v>777322</v>
      </c>
      <c r="J43" s="60">
        <v>9716929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9716929</v>
      </c>
      <c r="X43" s="60">
        <v>9861500</v>
      </c>
      <c r="Y43" s="60">
        <v>-144571</v>
      </c>
      <c r="Z43" s="140">
        <v>-1.47</v>
      </c>
      <c r="AA43" s="155">
        <v>39446000</v>
      </c>
    </row>
    <row r="44" spans="1:27" ht="13.5">
      <c r="A44" s="138" t="s">
        <v>90</v>
      </c>
      <c r="B44" s="136"/>
      <c r="C44" s="155">
        <v>27674566</v>
      </c>
      <c r="D44" s="155"/>
      <c r="E44" s="156">
        <v>12469000</v>
      </c>
      <c r="F44" s="60">
        <v>12469000</v>
      </c>
      <c r="G44" s="60">
        <v>3070668</v>
      </c>
      <c r="H44" s="60">
        <v>3562663</v>
      </c>
      <c r="I44" s="60">
        <v>2272424</v>
      </c>
      <c r="J44" s="60">
        <v>8905755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8905755</v>
      </c>
      <c r="X44" s="60">
        <v>3117250</v>
      </c>
      <c r="Y44" s="60">
        <v>5788505</v>
      </c>
      <c r="Z44" s="140">
        <v>185.69</v>
      </c>
      <c r="AA44" s="155">
        <v>12469000</v>
      </c>
    </row>
    <row r="45" spans="1:27" ht="13.5">
      <c r="A45" s="138" t="s">
        <v>91</v>
      </c>
      <c r="B45" s="136"/>
      <c r="C45" s="157">
        <v>22691682</v>
      </c>
      <c r="D45" s="157"/>
      <c r="E45" s="158">
        <v>9671000</v>
      </c>
      <c r="F45" s="159">
        <v>9671000</v>
      </c>
      <c r="G45" s="159">
        <v>1901288</v>
      </c>
      <c r="H45" s="159">
        <v>2226655</v>
      </c>
      <c r="I45" s="159">
        <v>1500516</v>
      </c>
      <c r="J45" s="159">
        <v>5628459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5628459</v>
      </c>
      <c r="X45" s="159">
        <v>2417750</v>
      </c>
      <c r="Y45" s="159">
        <v>3210709</v>
      </c>
      <c r="Z45" s="141">
        <v>132.8</v>
      </c>
      <c r="AA45" s="157">
        <v>9671000</v>
      </c>
    </row>
    <row r="46" spans="1:27" ht="13.5">
      <c r="A46" s="138" t="s">
        <v>92</v>
      </c>
      <c r="B46" s="136"/>
      <c r="C46" s="155">
        <v>12925708</v>
      </c>
      <c r="D46" s="155"/>
      <c r="E46" s="156">
        <v>7350000</v>
      </c>
      <c r="F46" s="60">
        <v>7350000</v>
      </c>
      <c r="G46" s="60">
        <v>691357</v>
      </c>
      <c r="H46" s="60">
        <v>818513</v>
      </c>
      <c r="I46" s="60">
        <v>1142016</v>
      </c>
      <c r="J46" s="60">
        <v>2651886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2651886</v>
      </c>
      <c r="X46" s="60">
        <v>1837500</v>
      </c>
      <c r="Y46" s="60">
        <v>814386</v>
      </c>
      <c r="Z46" s="140">
        <v>44.32</v>
      </c>
      <c r="AA46" s="155">
        <v>7350000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268825650</v>
      </c>
      <c r="D48" s="168">
        <f>+D28+D32+D38+D42+D47</f>
        <v>0</v>
      </c>
      <c r="E48" s="169">
        <f t="shared" si="9"/>
        <v>206978000</v>
      </c>
      <c r="F48" s="73">
        <f t="shared" si="9"/>
        <v>206978000</v>
      </c>
      <c r="G48" s="73">
        <f t="shared" si="9"/>
        <v>14575207</v>
      </c>
      <c r="H48" s="73">
        <f t="shared" si="9"/>
        <v>31379584</v>
      </c>
      <c r="I48" s="73">
        <f t="shared" si="9"/>
        <v>13932672</v>
      </c>
      <c r="J48" s="73">
        <f t="shared" si="9"/>
        <v>59887463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59887463</v>
      </c>
      <c r="X48" s="73">
        <f t="shared" si="9"/>
        <v>51744500</v>
      </c>
      <c r="Y48" s="73">
        <f t="shared" si="9"/>
        <v>8142963</v>
      </c>
      <c r="Z48" s="170">
        <f>+IF(X48&lt;&gt;0,+(Y48/X48)*100,0)</f>
        <v>15.736866720134508</v>
      </c>
      <c r="AA48" s="168">
        <f>+AA28+AA32+AA38+AA42+AA47</f>
        <v>206978000</v>
      </c>
    </row>
    <row r="49" spans="1:27" ht="13.5">
      <c r="A49" s="148" t="s">
        <v>49</v>
      </c>
      <c r="B49" s="149"/>
      <c r="C49" s="171">
        <f aca="true" t="shared" si="10" ref="C49:Y49">+C25-C48</f>
        <v>-35772009</v>
      </c>
      <c r="D49" s="171">
        <f>+D25-D48</f>
        <v>0</v>
      </c>
      <c r="E49" s="172">
        <f t="shared" si="10"/>
        <v>43958000</v>
      </c>
      <c r="F49" s="173">
        <f t="shared" si="10"/>
        <v>43958000</v>
      </c>
      <c r="G49" s="173">
        <f t="shared" si="10"/>
        <v>45303571</v>
      </c>
      <c r="H49" s="173">
        <f t="shared" si="10"/>
        <v>-8474011</v>
      </c>
      <c r="I49" s="173">
        <f t="shared" si="10"/>
        <v>-626983</v>
      </c>
      <c r="J49" s="173">
        <f t="shared" si="10"/>
        <v>36202577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36202577</v>
      </c>
      <c r="X49" s="173">
        <f>IF(F25=F48,0,X25-X48)</f>
        <v>10989500</v>
      </c>
      <c r="Y49" s="173">
        <f t="shared" si="10"/>
        <v>25213077</v>
      </c>
      <c r="Z49" s="174">
        <f>+IF(X49&lt;&gt;0,+(Y49/X49)*100,0)</f>
        <v>229.4287911187952</v>
      </c>
      <c r="AA49" s="171">
        <f>+AA25-AA48</f>
        <v>43958000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16194067</v>
      </c>
      <c r="D5" s="155">
        <v>0</v>
      </c>
      <c r="E5" s="156">
        <v>18602000</v>
      </c>
      <c r="F5" s="60">
        <v>18602000</v>
      </c>
      <c r="G5" s="60">
        <v>843499</v>
      </c>
      <c r="H5" s="60">
        <v>6868663</v>
      </c>
      <c r="I5" s="60">
        <v>1473209</v>
      </c>
      <c r="J5" s="60">
        <v>9185371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9185371</v>
      </c>
      <c r="X5" s="60">
        <v>4650500</v>
      </c>
      <c r="Y5" s="60">
        <v>4534871</v>
      </c>
      <c r="Z5" s="140">
        <v>97.51</v>
      </c>
      <c r="AA5" s="155">
        <v>18602000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500000</v>
      </c>
      <c r="F6" s="60">
        <v>500000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125000</v>
      </c>
      <c r="Y6" s="60">
        <v>-125000</v>
      </c>
      <c r="Z6" s="140">
        <v>-100</v>
      </c>
      <c r="AA6" s="155">
        <v>500000</v>
      </c>
    </row>
    <row r="7" spans="1:27" ht="13.5">
      <c r="A7" s="183" t="s">
        <v>103</v>
      </c>
      <c r="B7" s="182"/>
      <c r="C7" s="155">
        <v>29513657</v>
      </c>
      <c r="D7" s="155">
        <v>0</v>
      </c>
      <c r="E7" s="156">
        <v>30008000</v>
      </c>
      <c r="F7" s="60">
        <v>30008000</v>
      </c>
      <c r="G7" s="60">
        <v>2846431</v>
      </c>
      <c r="H7" s="60">
        <v>4445828</v>
      </c>
      <c r="I7" s="60">
        <v>2480279</v>
      </c>
      <c r="J7" s="60">
        <v>9772538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9772538</v>
      </c>
      <c r="X7" s="60">
        <v>7502000</v>
      </c>
      <c r="Y7" s="60">
        <v>2270538</v>
      </c>
      <c r="Z7" s="140">
        <v>30.27</v>
      </c>
      <c r="AA7" s="155">
        <v>30008000</v>
      </c>
    </row>
    <row r="8" spans="1:27" ht="13.5">
      <c r="A8" s="183" t="s">
        <v>104</v>
      </c>
      <c r="B8" s="182"/>
      <c r="C8" s="155">
        <v>24247485</v>
      </c>
      <c r="D8" s="155">
        <v>0</v>
      </c>
      <c r="E8" s="156">
        <v>29346000</v>
      </c>
      <c r="F8" s="60">
        <v>29346000</v>
      </c>
      <c r="G8" s="60">
        <v>3376393</v>
      </c>
      <c r="H8" s="60">
        <v>3666526</v>
      </c>
      <c r="I8" s="60">
        <v>3748666</v>
      </c>
      <c r="J8" s="60">
        <v>10791585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10791585</v>
      </c>
      <c r="X8" s="60">
        <v>7336500</v>
      </c>
      <c r="Y8" s="60">
        <v>3455085</v>
      </c>
      <c r="Z8" s="140">
        <v>47.09</v>
      </c>
      <c r="AA8" s="155">
        <v>29346000</v>
      </c>
    </row>
    <row r="9" spans="1:27" ht="13.5">
      <c r="A9" s="183" t="s">
        <v>105</v>
      </c>
      <c r="B9" s="182"/>
      <c r="C9" s="155">
        <v>11279735</v>
      </c>
      <c r="D9" s="155">
        <v>0</v>
      </c>
      <c r="E9" s="156">
        <v>15275000</v>
      </c>
      <c r="F9" s="60">
        <v>15275000</v>
      </c>
      <c r="G9" s="60">
        <v>1431869</v>
      </c>
      <c r="H9" s="60">
        <v>1425020</v>
      </c>
      <c r="I9" s="60">
        <v>1353110</v>
      </c>
      <c r="J9" s="60">
        <v>4209999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4209999</v>
      </c>
      <c r="X9" s="60">
        <v>3818750</v>
      </c>
      <c r="Y9" s="60">
        <v>391249</v>
      </c>
      <c r="Z9" s="140">
        <v>10.25</v>
      </c>
      <c r="AA9" s="155">
        <v>15275000</v>
      </c>
    </row>
    <row r="10" spans="1:27" ht="13.5">
      <c r="A10" s="183" t="s">
        <v>106</v>
      </c>
      <c r="B10" s="182"/>
      <c r="C10" s="155">
        <v>11483701</v>
      </c>
      <c r="D10" s="155">
        <v>0</v>
      </c>
      <c r="E10" s="156">
        <v>16299000</v>
      </c>
      <c r="F10" s="54">
        <v>16299000</v>
      </c>
      <c r="G10" s="54">
        <v>1508723</v>
      </c>
      <c r="H10" s="54">
        <v>1504953</v>
      </c>
      <c r="I10" s="54">
        <v>1505053</v>
      </c>
      <c r="J10" s="54">
        <v>4518729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4518729</v>
      </c>
      <c r="X10" s="54">
        <v>4074750</v>
      </c>
      <c r="Y10" s="54">
        <v>443979</v>
      </c>
      <c r="Z10" s="184">
        <v>10.9</v>
      </c>
      <c r="AA10" s="130">
        <v>16299000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33354</v>
      </c>
      <c r="J11" s="60">
        <v>33354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33354</v>
      </c>
      <c r="X11" s="60">
        <v>0</v>
      </c>
      <c r="Y11" s="60">
        <v>33354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443385</v>
      </c>
      <c r="D12" s="155">
        <v>0</v>
      </c>
      <c r="E12" s="156">
        <v>500000</v>
      </c>
      <c r="F12" s="60">
        <v>500000</v>
      </c>
      <c r="G12" s="60">
        <v>36463</v>
      </c>
      <c r="H12" s="60">
        <v>40843</v>
      </c>
      <c r="I12" s="60">
        <v>52295</v>
      </c>
      <c r="J12" s="60">
        <v>129601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129601</v>
      </c>
      <c r="X12" s="60">
        <v>125000</v>
      </c>
      <c r="Y12" s="60">
        <v>4601</v>
      </c>
      <c r="Z12" s="140">
        <v>3.68</v>
      </c>
      <c r="AA12" s="155">
        <v>500000</v>
      </c>
    </row>
    <row r="13" spans="1:27" ht="13.5">
      <c r="A13" s="181" t="s">
        <v>109</v>
      </c>
      <c r="B13" s="185"/>
      <c r="C13" s="155">
        <v>1501123</v>
      </c>
      <c r="D13" s="155">
        <v>0</v>
      </c>
      <c r="E13" s="156">
        <v>1389000</v>
      </c>
      <c r="F13" s="60">
        <v>1389000</v>
      </c>
      <c r="G13" s="60">
        <v>61523</v>
      </c>
      <c r="H13" s="60">
        <v>0</v>
      </c>
      <c r="I13" s="60">
        <v>18709</v>
      </c>
      <c r="J13" s="60">
        <v>80232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80232</v>
      </c>
      <c r="X13" s="60">
        <v>347250</v>
      </c>
      <c r="Y13" s="60">
        <v>-267018</v>
      </c>
      <c r="Z13" s="140">
        <v>-76.9</v>
      </c>
      <c r="AA13" s="155">
        <v>1389000</v>
      </c>
    </row>
    <row r="14" spans="1:27" ht="13.5">
      <c r="A14" s="181" t="s">
        <v>110</v>
      </c>
      <c r="B14" s="185"/>
      <c r="C14" s="155">
        <v>16416211</v>
      </c>
      <c r="D14" s="155">
        <v>0</v>
      </c>
      <c r="E14" s="156">
        <v>2000000</v>
      </c>
      <c r="F14" s="60">
        <v>2000000</v>
      </c>
      <c r="G14" s="60">
        <v>1268884</v>
      </c>
      <c r="H14" s="60">
        <v>1562708</v>
      </c>
      <c r="I14" s="60">
        <v>1514129</v>
      </c>
      <c r="J14" s="60">
        <v>4345721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4345721</v>
      </c>
      <c r="X14" s="60">
        <v>500000</v>
      </c>
      <c r="Y14" s="60">
        <v>3845721</v>
      </c>
      <c r="Z14" s="140">
        <v>769.14</v>
      </c>
      <c r="AA14" s="155">
        <v>2000000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118185</v>
      </c>
      <c r="D16" s="155">
        <v>0</v>
      </c>
      <c r="E16" s="156">
        <v>1500000</v>
      </c>
      <c r="F16" s="60">
        <v>1500000</v>
      </c>
      <c r="G16" s="60">
        <v>2100</v>
      </c>
      <c r="H16" s="60">
        <v>7900</v>
      </c>
      <c r="I16" s="60">
        <v>6574</v>
      </c>
      <c r="J16" s="60">
        <v>16574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16574</v>
      </c>
      <c r="X16" s="60">
        <v>375000</v>
      </c>
      <c r="Y16" s="60">
        <v>-358426</v>
      </c>
      <c r="Z16" s="140">
        <v>-95.58</v>
      </c>
      <c r="AA16" s="155">
        <v>1500000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81472818</v>
      </c>
      <c r="D19" s="155">
        <v>0</v>
      </c>
      <c r="E19" s="156">
        <v>81559000</v>
      </c>
      <c r="F19" s="60">
        <v>81559000</v>
      </c>
      <c r="G19" s="60">
        <v>28798000</v>
      </c>
      <c r="H19" s="60">
        <v>1290000</v>
      </c>
      <c r="I19" s="60">
        <v>0</v>
      </c>
      <c r="J19" s="60">
        <v>30088000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30088000</v>
      </c>
      <c r="X19" s="60">
        <v>20389750</v>
      </c>
      <c r="Y19" s="60">
        <v>9698250</v>
      </c>
      <c r="Z19" s="140">
        <v>47.56</v>
      </c>
      <c r="AA19" s="155">
        <v>81559000</v>
      </c>
    </row>
    <row r="20" spans="1:27" ht="13.5">
      <c r="A20" s="181" t="s">
        <v>35</v>
      </c>
      <c r="B20" s="185"/>
      <c r="C20" s="155">
        <v>3619091</v>
      </c>
      <c r="D20" s="155">
        <v>0</v>
      </c>
      <c r="E20" s="156">
        <v>2511000</v>
      </c>
      <c r="F20" s="54">
        <v>2511000</v>
      </c>
      <c r="G20" s="54">
        <v>59261</v>
      </c>
      <c r="H20" s="54">
        <v>1058044</v>
      </c>
      <c r="I20" s="54">
        <v>91100</v>
      </c>
      <c r="J20" s="54">
        <v>1208405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1208405</v>
      </c>
      <c r="X20" s="54">
        <v>627750</v>
      </c>
      <c r="Y20" s="54">
        <v>580655</v>
      </c>
      <c r="Z20" s="184">
        <v>92.5</v>
      </c>
      <c r="AA20" s="130">
        <v>2511000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150000</v>
      </c>
      <c r="F21" s="60">
        <v>150000</v>
      </c>
      <c r="G21" s="60">
        <v>52632</v>
      </c>
      <c r="H21" s="60">
        <v>35088</v>
      </c>
      <c r="I21" s="82">
        <v>29211</v>
      </c>
      <c r="J21" s="60">
        <v>116931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116931</v>
      </c>
      <c r="X21" s="60">
        <v>37500</v>
      </c>
      <c r="Y21" s="60">
        <v>79431</v>
      </c>
      <c r="Z21" s="140">
        <v>211.82</v>
      </c>
      <c r="AA21" s="155">
        <v>150000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196289458</v>
      </c>
      <c r="D22" s="188">
        <f>SUM(D5:D21)</f>
        <v>0</v>
      </c>
      <c r="E22" s="189">
        <f t="shared" si="0"/>
        <v>199639000</v>
      </c>
      <c r="F22" s="190">
        <f t="shared" si="0"/>
        <v>199639000</v>
      </c>
      <c r="G22" s="190">
        <f t="shared" si="0"/>
        <v>40285778</v>
      </c>
      <c r="H22" s="190">
        <f t="shared" si="0"/>
        <v>21905573</v>
      </c>
      <c r="I22" s="190">
        <f t="shared" si="0"/>
        <v>12305689</v>
      </c>
      <c r="J22" s="190">
        <f t="shared" si="0"/>
        <v>74497040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74497040</v>
      </c>
      <c r="X22" s="190">
        <f t="shared" si="0"/>
        <v>49909750</v>
      </c>
      <c r="Y22" s="190">
        <f t="shared" si="0"/>
        <v>24587290</v>
      </c>
      <c r="Z22" s="191">
        <f>+IF(X22&lt;&gt;0,+(Y22/X22)*100,0)</f>
        <v>49.263500618616604</v>
      </c>
      <c r="AA22" s="188">
        <f>SUM(AA5:AA21)</f>
        <v>199639000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56390155</v>
      </c>
      <c r="D25" s="155">
        <v>0</v>
      </c>
      <c r="E25" s="156">
        <v>53445000</v>
      </c>
      <c r="F25" s="60">
        <v>53445000</v>
      </c>
      <c r="G25" s="60">
        <v>5607756</v>
      </c>
      <c r="H25" s="60">
        <v>5523436</v>
      </c>
      <c r="I25" s="60">
        <v>5714782</v>
      </c>
      <c r="J25" s="60">
        <v>16845974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16845974</v>
      </c>
      <c r="X25" s="60">
        <v>13361250</v>
      </c>
      <c r="Y25" s="60">
        <v>3484724</v>
      </c>
      <c r="Z25" s="140">
        <v>26.08</v>
      </c>
      <c r="AA25" s="155">
        <v>53445000</v>
      </c>
    </row>
    <row r="26" spans="1:27" ht="13.5">
      <c r="A26" s="183" t="s">
        <v>38</v>
      </c>
      <c r="B26" s="182"/>
      <c r="C26" s="155">
        <v>5547013</v>
      </c>
      <c r="D26" s="155">
        <v>0</v>
      </c>
      <c r="E26" s="156">
        <v>5385000</v>
      </c>
      <c r="F26" s="60">
        <v>5385000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1346250</v>
      </c>
      <c r="Y26" s="60">
        <v>-1346250</v>
      </c>
      <c r="Z26" s="140">
        <v>-100</v>
      </c>
      <c r="AA26" s="155">
        <v>5385000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</v>
      </c>
      <c r="Y27" s="60">
        <v>-500000</v>
      </c>
      <c r="Z27" s="140">
        <v>-100</v>
      </c>
      <c r="AA27" s="155">
        <v>2000000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67516000</v>
      </c>
      <c r="F28" s="60">
        <v>67516000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16879000</v>
      </c>
      <c r="Y28" s="60">
        <v>-16879000</v>
      </c>
      <c r="Z28" s="140">
        <v>-100</v>
      </c>
      <c r="AA28" s="155">
        <v>67516000</v>
      </c>
    </row>
    <row r="29" spans="1:27" ht="13.5">
      <c r="A29" s="183" t="s">
        <v>40</v>
      </c>
      <c r="B29" s="182"/>
      <c r="C29" s="155">
        <v>1990427</v>
      </c>
      <c r="D29" s="155">
        <v>0</v>
      </c>
      <c r="E29" s="156">
        <v>1080000</v>
      </c>
      <c r="F29" s="60">
        <v>1080000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270000</v>
      </c>
      <c r="Y29" s="60">
        <v>-270000</v>
      </c>
      <c r="Z29" s="140">
        <v>-100</v>
      </c>
      <c r="AA29" s="155">
        <v>1080000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33830000</v>
      </c>
      <c r="F30" s="60">
        <v>33830000</v>
      </c>
      <c r="G30" s="60">
        <v>0</v>
      </c>
      <c r="H30" s="60">
        <v>6798530</v>
      </c>
      <c r="I30" s="60">
        <v>336390</v>
      </c>
      <c r="J30" s="60">
        <v>7134920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7134920</v>
      </c>
      <c r="X30" s="60">
        <v>8457500</v>
      </c>
      <c r="Y30" s="60">
        <v>-1322580</v>
      </c>
      <c r="Z30" s="140">
        <v>-15.64</v>
      </c>
      <c r="AA30" s="155">
        <v>33830000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1259371</v>
      </c>
      <c r="H31" s="60">
        <v>2276878</v>
      </c>
      <c r="I31" s="60">
        <v>919734</v>
      </c>
      <c r="J31" s="60">
        <v>4455983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4455983</v>
      </c>
      <c r="X31" s="60">
        <v>0</v>
      </c>
      <c r="Y31" s="60">
        <v>4455983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9698000</v>
      </c>
      <c r="F32" s="60">
        <v>9698000</v>
      </c>
      <c r="G32" s="60">
        <v>420037</v>
      </c>
      <c r="H32" s="60">
        <v>6746582</v>
      </c>
      <c r="I32" s="60">
        <v>278206</v>
      </c>
      <c r="J32" s="60">
        <v>7444825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7444825</v>
      </c>
      <c r="X32" s="60">
        <v>2424500</v>
      </c>
      <c r="Y32" s="60">
        <v>5020325</v>
      </c>
      <c r="Z32" s="140">
        <v>207.07</v>
      </c>
      <c r="AA32" s="155">
        <v>9698000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204898055</v>
      </c>
      <c r="D34" s="155">
        <v>0</v>
      </c>
      <c r="E34" s="156">
        <v>34024000</v>
      </c>
      <c r="F34" s="60">
        <v>34024000</v>
      </c>
      <c r="G34" s="60">
        <v>7288043</v>
      </c>
      <c r="H34" s="60">
        <v>10034158</v>
      </c>
      <c r="I34" s="60">
        <v>6683560</v>
      </c>
      <c r="J34" s="60">
        <v>24005761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24005761</v>
      </c>
      <c r="X34" s="60">
        <v>8506000</v>
      </c>
      <c r="Y34" s="60">
        <v>15499761</v>
      </c>
      <c r="Z34" s="140">
        <v>182.22</v>
      </c>
      <c r="AA34" s="155">
        <v>34024000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268825650</v>
      </c>
      <c r="D36" s="188">
        <f>SUM(D25:D35)</f>
        <v>0</v>
      </c>
      <c r="E36" s="189">
        <f t="shared" si="1"/>
        <v>206978000</v>
      </c>
      <c r="F36" s="190">
        <f t="shared" si="1"/>
        <v>206978000</v>
      </c>
      <c r="G36" s="190">
        <f t="shared" si="1"/>
        <v>14575207</v>
      </c>
      <c r="H36" s="190">
        <f t="shared" si="1"/>
        <v>31379584</v>
      </c>
      <c r="I36" s="190">
        <f t="shared" si="1"/>
        <v>13932672</v>
      </c>
      <c r="J36" s="190">
        <f t="shared" si="1"/>
        <v>59887463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59887463</v>
      </c>
      <c r="X36" s="190">
        <f t="shared" si="1"/>
        <v>51744500</v>
      </c>
      <c r="Y36" s="190">
        <f t="shared" si="1"/>
        <v>8142963</v>
      </c>
      <c r="Z36" s="191">
        <f>+IF(X36&lt;&gt;0,+(Y36/X36)*100,0)</f>
        <v>15.736866720134508</v>
      </c>
      <c r="AA36" s="188">
        <f>SUM(AA25:AA35)</f>
        <v>206978000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-72536192</v>
      </c>
      <c r="D38" s="199">
        <f>+D22-D36</f>
        <v>0</v>
      </c>
      <c r="E38" s="200">
        <f t="shared" si="2"/>
        <v>-7339000</v>
      </c>
      <c r="F38" s="106">
        <f t="shared" si="2"/>
        <v>-7339000</v>
      </c>
      <c r="G38" s="106">
        <f t="shared" si="2"/>
        <v>25710571</v>
      </c>
      <c r="H38" s="106">
        <f t="shared" si="2"/>
        <v>-9474011</v>
      </c>
      <c r="I38" s="106">
        <f t="shared" si="2"/>
        <v>-1626983</v>
      </c>
      <c r="J38" s="106">
        <f t="shared" si="2"/>
        <v>14609577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14609577</v>
      </c>
      <c r="X38" s="106">
        <f>IF(F22=F36,0,X22-X36)</f>
        <v>-1834750</v>
      </c>
      <c r="Y38" s="106">
        <f t="shared" si="2"/>
        <v>16444327</v>
      </c>
      <c r="Z38" s="201">
        <f>+IF(X38&lt;&gt;0,+(Y38/X38)*100,0)</f>
        <v>-896.2707180814824</v>
      </c>
      <c r="AA38" s="199">
        <f>+AA22-AA36</f>
        <v>-7339000</v>
      </c>
    </row>
    <row r="39" spans="1:27" ht="13.5">
      <c r="A39" s="181" t="s">
        <v>46</v>
      </c>
      <c r="B39" s="185"/>
      <c r="C39" s="155">
        <v>36764183</v>
      </c>
      <c r="D39" s="155">
        <v>0</v>
      </c>
      <c r="E39" s="156">
        <v>51297000</v>
      </c>
      <c r="F39" s="60">
        <v>51297000</v>
      </c>
      <c r="G39" s="60">
        <v>19593000</v>
      </c>
      <c r="H39" s="60">
        <v>1000000</v>
      </c>
      <c r="I39" s="60">
        <v>1000000</v>
      </c>
      <c r="J39" s="60">
        <v>21593000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21593000</v>
      </c>
      <c r="X39" s="60">
        <v>12824250</v>
      </c>
      <c r="Y39" s="60">
        <v>8768750</v>
      </c>
      <c r="Z39" s="140">
        <v>68.38</v>
      </c>
      <c r="AA39" s="155">
        <v>51297000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-35772009</v>
      </c>
      <c r="D42" s="206">
        <f>SUM(D38:D41)</f>
        <v>0</v>
      </c>
      <c r="E42" s="207">
        <f t="shared" si="3"/>
        <v>43958000</v>
      </c>
      <c r="F42" s="88">
        <f t="shared" si="3"/>
        <v>43958000</v>
      </c>
      <c r="G42" s="88">
        <f t="shared" si="3"/>
        <v>45303571</v>
      </c>
      <c r="H42" s="88">
        <f t="shared" si="3"/>
        <v>-8474011</v>
      </c>
      <c r="I42" s="88">
        <f t="shared" si="3"/>
        <v>-626983</v>
      </c>
      <c r="J42" s="88">
        <f t="shared" si="3"/>
        <v>36202577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36202577</v>
      </c>
      <c r="X42" s="88">
        <f t="shared" si="3"/>
        <v>10989500</v>
      </c>
      <c r="Y42" s="88">
        <f t="shared" si="3"/>
        <v>25213077</v>
      </c>
      <c r="Z42" s="208">
        <f>+IF(X42&lt;&gt;0,+(Y42/X42)*100,0)</f>
        <v>229.4287911187952</v>
      </c>
      <c r="AA42" s="206">
        <f>SUM(AA38:AA41)</f>
        <v>43958000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-35772009</v>
      </c>
      <c r="D44" s="210">
        <f>+D42-D43</f>
        <v>0</v>
      </c>
      <c r="E44" s="211">
        <f t="shared" si="4"/>
        <v>43958000</v>
      </c>
      <c r="F44" s="77">
        <f t="shared" si="4"/>
        <v>43958000</v>
      </c>
      <c r="G44" s="77">
        <f t="shared" si="4"/>
        <v>45303571</v>
      </c>
      <c r="H44" s="77">
        <f t="shared" si="4"/>
        <v>-8474011</v>
      </c>
      <c r="I44" s="77">
        <f t="shared" si="4"/>
        <v>-626983</v>
      </c>
      <c r="J44" s="77">
        <f t="shared" si="4"/>
        <v>36202577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36202577</v>
      </c>
      <c r="X44" s="77">
        <f t="shared" si="4"/>
        <v>10989500</v>
      </c>
      <c r="Y44" s="77">
        <f t="shared" si="4"/>
        <v>25213077</v>
      </c>
      <c r="Z44" s="212">
        <f>+IF(X44&lt;&gt;0,+(Y44/X44)*100,0)</f>
        <v>229.4287911187952</v>
      </c>
      <c r="AA44" s="210">
        <f>+AA42-AA43</f>
        <v>43958000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-35772009</v>
      </c>
      <c r="D46" s="206">
        <f>SUM(D44:D45)</f>
        <v>0</v>
      </c>
      <c r="E46" s="207">
        <f t="shared" si="5"/>
        <v>43958000</v>
      </c>
      <c r="F46" s="88">
        <f t="shared" si="5"/>
        <v>43958000</v>
      </c>
      <c r="G46" s="88">
        <f t="shared" si="5"/>
        <v>45303571</v>
      </c>
      <c r="H46" s="88">
        <f t="shared" si="5"/>
        <v>-8474011</v>
      </c>
      <c r="I46" s="88">
        <f t="shared" si="5"/>
        <v>-626983</v>
      </c>
      <c r="J46" s="88">
        <f t="shared" si="5"/>
        <v>36202577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36202577</v>
      </c>
      <c r="X46" s="88">
        <f t="shared" si="5"/>
        <v>10989500</v>
      </c>
      <c r="Y46" s="88">
        <f t="shared" si="5"/>
        <v>25213077</v>
      </c>
      <c r="Z46" s="208">
        <f>+IF(X46&lt;&gt;0,+(Y46/X46)*100,0)</f>
        <v>229.4287911187952</v>
      </c>
      <c r="AA46" s="206">
        <f>SUM(AA44:AA45)</f>
        <v>43958000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-35772009</v>
      </c>
      <c r="D48" s="217">
        <f>SUM(D46:D47)</f>
        <v>0</v>
      </c>
      <c r="E48" s="218">
        <f t="shared" si="6"/>
        <v>43958000</v>
      </c>
      <c r="F48" s="219">
        <f t="shared" si="6"/>
        <v>43958000</v>
      </c>
      <c r="G48" s="219">
        <f t="shared" si="6"/>
        <v>45303571</v>
      </c>
      <c r="H48" s="220">
        <f t="shared" si="6"/>
        <v>-8474011</v>
      </c>
      <c r="I48" s="220">
        <f t="shared" si="6"/>
        <v>-626983</v>
      </c>
      <c r="J48" s="220">
        <f t="shared" si="6"/>
        <v>36202577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36202577</v>
      </c>
      <c r="X48" s="220">
        <f t="shared" si="6"/>
        <v>10989500</v>
      </c>
      <c r="Y48" s="220">
        <f t="shared" si="6"/>
        <v>25213077</v>
      </c>
      <c r="Z48" s="221">
        <f>+IF(X48&lt;&gt;0,+(Y48/X48)*100,0)</f>
        <v>229.4287911187952</v>
      </c>
      <c r="AA48" s="222">
        <f>SUM(AA46:AA47)</f>
        <v>43958000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782465</v>
      </c>
      <c r="D5" s="153">
        <f>SUM(D6:D8)</f>
        <v>0</v>
      </c>
      <c r="E5" s="154">
        <f t="shared" si="0"/>
        <v>700000</v>
      </c>
      <c r="F5" s="100">
        <f t="shared" si="0"/>
        <v>700000</v>
      </c>
      <c r="G5" s="100">
        <f t="shared" si="0"/>
        <v>796933</v>
      </c>
      <c r="H5" s="100">
        <f t="shared" si="0"/>
        <v>15777</v>
      </c>
      <c r="I5" s="100">
        <f t="shared" si="0"/>
        <v>155264</v>
      </c>
      <c r="J5" s="100">
        <f t="shared" si="0"/>
        <v>967974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967974</v>
      </c>
      <c r="X5" s="100">
        <f t="shared" si="0"/>
        <v>175000</v>
      </c>
      <c r="Y5" s="100">
        <f t="shared" si="0"/>
        <v>792974</v>
      </c>
      <c r="Z5" s="137">
        <f>+IF(X5&lt;&gt;0,+(Y5/X5)*100,0)</f>
        <v>453.128</v>
      </c>
      <c r="AA5" s="153">
        <f>SUM(AA6:AA8)</f>
        <v>700000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477829</v>
      </c>
      <c r="D7" s="157"/>
      <c r="E7" s="158">
        <v>700000</v>
      </c>
      <c r="F7" s="159">
        <v>700000</v>
      </c>
      <c r="G7" s="159"/>
      <c r="H7" s="159">
        <v>14700</v>
      </c>
      <c r="I7" s="159">
        <v>89400</v>
      </c>
      <c r="J7" s="159">
        <v>104100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104100</v>
      </c>
      <c r="X7" s="159">
        <v>175000</v>
      </c>
      <c r="Y7" s="159">
        <v>-70900</v>
      </c>
      <c r="Z7" s="141">
        <v>-40.51</v>
      </c>
      <c r="AA7" s="225">
        <v>700000</v>
      </c>
    </row>
    <row r="8" spans="1:27" ht="13.5">
      <c r="A8" s="138" t="s">
        <v>77</v>
      </c>
      <c r="B8" s="136"/>
      <c r="C8" s="155">
        <v>304636</v>
      </c>
      <c r="D8" s="155"/>
      <c r="E8" s="156"/>
      <c r="F8" s="60"/>
      <c r="G8" s="60">
        <v>796933</v>
      </c>
      <c r="H8" s="60">
        <v>1077</v>
      </c>
      <c r="I8" s="60">
        <v>65864</v>
      </c>
      <c r="J8" s="60">
        <v>863874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863874</v>
      </c>
      <c r="X8" s="60"/>
      <c r="Y8" s="60">
        <v>863874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1855896</v>
      </c>
      <c r="D9" s="153">
        <f>SUM(D10:D14)</f>
        <v>0</v>
      </c>
      <c r="E9" s="154">
        <f t="shared" si="1"/>
        <v>8300000</v>
      </c>
      <c r="F9" s="100">
        <f t="shared" si="1"/>
        <v>8300000</v>
      </c>
      <c r="G9" s="100">
        <f t="shared" si="1"/>
        <v>443260</v>
      </c>
      <c r="H9" s="100">
        <f t="shared" si="1"/>
        <v>1209248</v>
      </c>
      <c r="I9" s="100">
        <f t="shared" si="1"/>
        <v>949841</v>
      </c>
      <c r="J9" s="100">
        <f t="shared" si="1"/>
        <v>2602349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2602349</v>
      </c>
      <c r="X9" s="100">
        <f t="shared" si="1"/>
        <v>2075000</v>
      </c>
      <c r="Y9" s="100">
        <f t="shared" si="1"/>
        <v>527349</v>
      </c>
      <c r="Z9" s="137">
        <f>+IF(X9&lt;&gt;0,+(Y9/X9)*100,0)</f>
        <v>25.41440963855422</v>
      </c>
      <c r="AA9" s="102">
        <f>SUM(AA10:AA14)</f>
        <v>8300000</v>
      </c>
    </row>
    <row r="10" spans="1:27" ht="13.5">
      <c r="A10" s="138" t="s">
        <v>79</v>
      </c>
      <c r="B10" s="136"/>
      <c r="C10" s="155">
        <v>217350</v>
      </c>
      <c r="D10" s="155"/>
      <c r="E10" s="156">
        <v>800000</v>
      </c>
      <c r="F10" s="60">
        <v>800000</v>
      </c>
      <c r="G10" s="60">
        <v>443260</v>
      </c>
      <c r="H10" s="60"/>
      <c r="I10" s="60">
        <v>765189</v>
      </c>
      <c r="J10" s="60">
        <v>1208449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1208449</v>
      </c>
      <c r="X10" s="60">
        <v>200000</v>
      </c>
      <c r="Y10" s="60">
        <v>1008449</v>
      </c>
      <c r="Z10" s="140">
        <v>504.22</v>
      </c>
      <c r="AA10" s="62">
        <v>800000</v>
      </c>
    </row>
    <row r="11" spans="1:27" ht="13.5">
      <c r="A11" s="138" t="s">
        <v>80</v>
      </c>
      <c r="B11" s="136"/>
      <c r="C11" s="155">
        <v>1638546</v>
      </c>
      <c r="D11" s="155"/>
      <c r="E11" s="156">
        <v>7500000</v>
      </c>
      <c r="F11" s="60">
        <v>7500000</v>
      </c>
      <c r="G11" s="60"/>
      <c r="H11" s="60">
        <v>1019248</v>
      </c>
      <c r="I11" s="60"/>
      <c r="J11" s="60">
        <v>1019248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1019248</v>
      </c>
      <c r="X11" s="60">
        <v>1875000</v>
      </c>
      <c r="Y11" s="60">
        <v>-855752</v>
      </c>
      <c r="Z11" s="140">
        <v>-45.64</v>
      </c>
      <c r="AA11" s="62">
        <v>7500000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190000</v>
      </c>
      <c r="I12" s="60">
        <v>184652</v>
      </c>
      <c r="J12" s="60">
        <v>374652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374652</v>
      </c>
      <c r="X12" s="60"/>
      <c r="Y12" s="60">
        <v>374652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15215164</v>
      </c>
      <c r="D15" s="153">
        <f>SUM(D16:D18)</f>
        <v>0</v>
      </c>
      <c r="E15" s="154">
        <f t="shared" si="2"/>
        <v>9911295</v>
      </c>
      <c r="F15" s="100">
        <f t="shared" si="2"/>
        <v>9911295</v>
      </c>
      <c r="G15" s="100">
        <f t="shared" si="2"/>
        <v>5310867</v>
      </c>
      <c r="H15" s="100">
        <f t="shared" si="2"/>
        <v>2452862</v>
      </c>
      <c r="I15" s="100">
        <f t="shared" si="2"/>
        <v>29933</v>
      </c>
      <c r="J15" s="100">
        <f t="shared" si="2"/>
        <v>7793662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7793662</v>
      </c>
      <c r="X15" s="100">
        <f t="shared" si="2"/>
        <v>2477824</v>
      </c>
      <c r="Y15" s="100">
        <f t="shared" si="2"/>
        <v>5315838</v>
      </c>
      <c r="Z15" s="137">
        <f>+IF(X15&lt;&gt;0,+(Y15/X15)*100,0)</f>
        <v>214.5365449684885</v>
      </c>
      <c r="AA15" s="102">
        <f>SUM(AA16:AA18)</f>
        <v>9911295</v>
      </c>
    </row>
    <row r="16" spans="1:27" ht="13.5">
      <c r="A16" s="138" t="s">
        <v>85</v>
      </c>
      <c r="B16" s="136"/>
      <c r="C16" s="155">
        <v>86020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15129144</v>
      </c>
      <c r="D17" s="155"/>
      <c r="E17" s="156">
        <v>9911295</v>
      </c>
      <c r="F17" s="60">
        <v>9911295</v>
      </c>
      <c r="G17" s="60">
        <v>5310867</v>
      </c>
      <c r="H17" s="60">
        <v>2452862</v>
      </c>
      <c r="I17" s="60">
        <v>29933</v>
      </c>
      <c r="J17" s="60">
        <v>7793662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7793662</v>
      </c>
      <c r="X17" s="60">
        <v>2477824</v>
      </c>
      <c r="Y17" s="60">
        <v>5315838</v>
      </c>
      <c r="Z17" s="140">
        <v>214.54</v>
      </c>
      <c r="AA17" s="62">
        <v>9911295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22984271</v>
      </c>
      <c r="D19" s="153">
        <f>SUM(D20:D23)</f>
        <v>0</v>
      </c>
      <c r="E19" s="154">
        <f t="shared" si="3"/>
        <v>49785514</v>
      </c>
      <c r="F19" s="100">
        <f t="shared" si="3"/>
        <v>49785514</v>
      </c>
      <c r="G19" s="100">
        <f t="shared" si="3"/>
        <v>1123042</v>
      </c>
      <c r="H19" s="100">
        <f t="shared" si="3"/>
        <v>1005079</v>
      </c>
      <c r="I19" s="100">
        <f t="shared" si="3"/>
        <v>303955</v>
      </c>
      <c r="J19" s="100">
        <f t="shared" si="3"/>
        <v>2432076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2432076</v>
      </c>
      <c r="X19" s="100">
        <f t="shared" si="3"/>
        <v>12446379</v>
      </c>
      <c r="Y19" s="100">
        <f t="shared" si="3"/>
        <v>-10014303</v>
      </c>
      <c r="Z19" s="137">
        <f>+IF(X19&lt;&gt;0,+(Y19/X19)*100,0)</f>
        <v>-80.45956980741146</v>
      </c>
      <c r="AA19" s="102">
        <f>SUM(AA20:AA23)</f>
        <v>49785514</v>
      </c>
    </row>
    <row r="20" spans="1:27" ht="13.5">
      <c r="A20" s="138" t="s">
        <v>89</v>
      </c>
      <c r="B20" s="136"/>
      <c r="C20" s="155">
        <v>8874542</v>
      </c>
      <c r="D20" s="155"/>
      <c r="E20" s="156">
        <v>10115000</v>
      </c>
      <c r="F20" s="60">
        <v>10115000</v>
      </c>
      <c r="G20" s="60">
        <v>94537</v>
      </c>
      <c r="H20" s="60"/>
      <c r="I20" s="60">
        <v>9597</v>
      </c>
      <c r="J20" s="60">
        <v>104134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104134</v>
      </c>
      <c r="X20" s="60">
        <v>2528750</v>
      </c>
      <c r="Y20" s="60">
        <v>-2424616</v>
      </c>
      <c r="Z20" s="140">
        <v>-95.88</v>
      </c>
      <c r="AA20" s="62">
        <v>10115000</v>
      </c>
    </row>
    <row r="21" spans="1:27" ht="13.5">
      <c r="A21" s="138" t="s">
        <v>90</v>
      </c>
      <c r="B21" s="136"/>
      <c r="C21" s="155">
        <v>9533037</v>
      </c>
      <c r="D21" s="155"/>
      <c r="E21" s="156">
        <v>29471164</v>
      </c>
      <c r="F21" s="60">
        <v>29471164</v>
      </c>
      <c r="G21" s="60">
        <v>1028505</v>
      </c>
      <c r="H21" s="60">
        <v>600353</v>
      </c>
      <c r="I21" s="60">
        <v>294358</v>
      </c>
      <c r="J21" s="60">
        <v>1923216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1923216</v>
      </c>
      <c r="X21" s="60">
        <v>7367791</v>
      </c>
      <c r="Y21" s="60">
        <v>-5444575</v>
      </c>
      <c r="Z21" s="140">
        <v>-73.9</v>
      </c>
      <c r="AA21" s="62">
        <v>29471164</v>
      </c>
    </row>
    <row r="22" spans="1:27" ht="13.5">
      <c r="A22" s="138" t="s">
        <v>91</v>
      </c>
      <c r="B22" s="136"/>
      <c r="C22" s="157">
        <v>2730438</v>
      </c>
      <c r="D22" s="157"/>
      <c r="E22" s="158">
        <v>6082000</v>
      </c>
      <c r="F22" s="159">
        <v>6082000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1520500</v>
      </c>
      <c r="Y22" s="159">
        <v>-1520500</v>
      </c>
      <c r="Z22" s="141">
        <v>-100</v>
      </c>
      <c r="AA22" s="225">
        <v>6082000</v>
      </c>
    </row>
    <row r="23" spans="1:27" ht="13.5">
      <c r="A23" s="138" t="s">
        <v>92</v>
      </c>
      <c r="B23" s="136"/>
      <c r="C23" s="155">
        <v>1846254</v>
      </c>
      <c r="D23" s="155"/>
      <c r="E23" s="156">
        <v>4117350</v>
      </c>
      <c r="F23" s="60">
        <v>4117350</v>
      </c>
      <c r="G23" s="60"/>
      <c r="H23" s="60">
        <v>404726</v>
      </c>
      <c r="I23" s="60"/>
      <c r="J23" s="60">
        <v>404726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404726</v>
      </c>
      <c r="X23" s="60">
        <v>1029338</v>
      </c>
      <c r="Y23" s="60">
        <v>-624612</v>
      </c>
      <c r="Z23" s="140">
        <v>-60.68</v>
      </c>
      <c r="AA23" s="62">
        <v>4117350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40837796</v>
      </c>
      <c r="D25" s="217">
        <f>+D5+D9+D15+D19+D24</f>
        <v>0</v>
      </c>
      <c r="E25" s="230">
        <f t="shared" si="4"/>
        <v>68696809</v>
      </c>
      <c r="F25" s="219">
        <f t="shared" si="4"/>
        <v>68696809</v>
      </c>
      <c r="G25" s="219">
        <f t="shared" si="4"/>
        <v>7674102</v>
      </c>
      <c r="H25" s="219">
        <f t="shared" si="4"/>
        <v>4682966</v>
      </c>
      <c r="I25" s="219">
        <f t="shared" si="4"/>
        <v>1438993</v>
      </c>
      <c r="J25" s="219">
        <f t="shared" si="4"/>
        <v>13796061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13796061</v>
      </c>
      <c r="X25" s="219">
        <f t="shared" si="4"/>
        <v>17174203</v>
      </c>
      <c r="Y25" s="219">
        <f t="shared" si="4"/>
        <v>-3378142</v>
      </c>
      <c r="Z25" s="231">
        <f>+IF(X25&lt;&gt;0,+(Y25/X25)*100,0)</f>
        <v>-19.669861827067024</v>
      </c>
      <c r="AA25" s="232">
        <f>+AA5+AA9+AA15+AA19+AA24</f>
        <v>68696809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36764183</v>
      </c>
      <c r="D28" s="155"/>
      <c r="E28" s="156">
        <v>51296514</v>
      </c>
      <c r="F28" s="60">
        <v>51296514</v>
      </c>
      <c r="G28" s="60">
        <v>6089372</v>
      </c>
      <c r="H28" s="60">
        <v>4388462</v>
      </c>
      <c r="I28" s="60">
        <v>997189</v>
      </c>
      <c r="J28" s="60">
        <v>11475023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11475023</v>
      </c>
      <c r="X28" s="60">
        <v>12824129</v>
      </c>
      <c r="Y28" s="60">
        <v>-1349106</v>
      </c>
      <c r="Z28" s="140">
        <v>-10.52</v>
      </c>
      <c r="AA28" s="155">
        <v>51296514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36764183</v>
      </c>
      <c r="D32" s="210">
        <f>SUM(D28:D31)</f>
        <v>0</v>
      </c>
      <c r="E32" s="211">
        <f t="shared" si="5"/>
        <v>51296514</v>
      </c>
      <c r="F32" s="77">
        <f t="shared" si="5"/>
        <v>51296514</v>
      </c>
      <c r="G32" s="77">
        <f t="shared" si="5"/>
        <v>6089372</v>
      </c>
      <c r="H32" s="77">
        <f t="shared" si="5"/>
        <v>4388462</v>
      </c>
      <c r="I32" s="77">
        <f t="shared" si="5"/>
        <v>997189</v>
      </c>
      <c r="J32" s="77">
        <f t="shared" si="5"/>
        <v>11475023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11475023</v>
      </c>
      <c r="X32" s="77">
        <f t="shared" si="5"/>
        <v>12824129</v>
      </c>
      <c r="Y32" s="77">
        <f t="shared" si="5"/>
        <v>-1349106</v>
      </c>
      <c r="Z32" s="212">
        <f>+IF(X32&lt;&gt;0,+(Y32/X32)*100,0)</f>
        <v>-10.520059490979856</v>
      </c>
      <c r="AA32" s="79">
        <f>SUM(AA28:AA31)</f>
        <v>51296514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4073613</v>
      </c>
      <c r="D35" s="155"/>
      <c r="E35" s="156">
        <v>17400295</v>
      </c>
      <c r="F35" s="60">
        <v>17400295</v>
      </c>
      <c r="G35" s="60">
        <v>1584730</v>
      </c>
      <c r="H35" s="60">
        <v>294504</v>
      </c>
      <c r="I35" s="60">
        <v>441804</v>
      </c>
      <c r="J35" s="60">
        <v>2321038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2321038</v>
      </c>
      <c r="X35" s="60">
        <v>4350074</v>
      </c>
      <c r="Y35" s="60">
        <v>-2029036</v>
      </c>
      <c r="Z35" s="140">
        <v>-46.64</v>
      </c>
      <c r="AA35" s="62">
        <v>17400295</v>
      </c>
    </row>
    <row r="36" spans="1:27" ht="13.5">
      <c r="A36" s="238" t="s">
        <v>139</v>
      </c>
      <c r="B36" s="149"/>
      <c r="C36" s="222">
        <f aca="true" t="shared" si="6" ref="C36:Y36">SUM(C32:C35)</f>
        <v>40837796</v>
      </c>
      <c r="D36" s="222">
        <f>SUM(D32:D35)</f>
        <v>0</v>
      </c>
      <c r="E36" s="218">
        <f t="shared" si="6"/>
        <v>68696809</v>
      </c>
      <c r="F36" s="220">
        <f t="shared" si="6"/>
        <v>68696809</v>
      </c>
      <c r="G36" s="220">
        <f t="shared" si="6"/>
        <v>7674102</v>
      </c>
      <c r="H36" s="220">
        <f t="shared" si="6"/>
        <v>4682966</v>
      </c>
      <c r="I36" s="220">
        <f t="shared" si="6"/>
        <v>1438993</v>
      </c>
      <c r="J36" s="220">
        <f t="shared" si="6"/>
        <v>13796061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13796061</v>
      </c>
      <c r="X36" s="220">
        <f t="shared" si="6"/>
        <v>17174203</v>
      </c>
      <c r="Y36" s="220">
        <f t="shared" si="6"/>
        <v>-3378142</v>
      </c>
      <c r="Z36" s="221">
        <f>+IF(X36&lt;&gt;0,+(Y36/X36)*100,0)</f>
        <v>-19.669861827067024</v>
      </c>
      <c r="AA36" s="239">
        <f>SUM(AA32:AA35)</f>
        <v>68696809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5370681</v>
      </c>
      <c r="D6" s="155"/>
      <c r="E6" s="59"/>
      <c r="F6" s="60"/>
      <c r="G6" s="60">
        <v>33774217</v>
      </c>
      <c r="H6" s="60">
        <v>16235886</v>
      </c>
      <c r="I6" s="60">
        <v>11448925</v>
      </c>
      <c r="J6" s="60">
        <v>11448925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11448925</v>
      </c>
      <c r="X6" s="60"/>
      <c r="Y6" s="60">
        <v>11448925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47923000</v>
      </c>
      <c r="F7" s="60">
        <v>47923000</v>
      </c>
      <c r="G7" s="60">
        <v>4807043</v>
      </c>
      <c r="H7" s="60">
        <v>9836209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11980750</v>
      </c>
      <c r="Y7" s="60">
        <v>-11980750</v>
      </c>
      <c r="Z7" s="140">
        <v>-100</v>
      </c>
      <c r="AA7" s="62">
        <v>47923000</v>
      </c>
    </row>
    <row r="8" spans="1:27" ht="13.5">
      <c r="A8" s="249" t="s">
        <v>145</v>
      </c>
      <c r="B8" s="182"/>
      <c r="C8" s="155">
        <v>68842075</v>
      </c>
      <c r="D8" s="155"/>
      <c r="E8" s="59">
        <v>154328000</v>
      </c>
      <c r="F8" s="60">
        <v>154328000</v>
      </c>
      <c r="G8" s="60">
        <v>231268954</v>
      </c>
      <c r="H8" s="60">
        <v>244537995</v>
      </c>
      <c r="I8" s="60">
        <v>248780596</v>
      </c>
      <c r="J8" s="60">
        <v>248780596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248780596</v>
      </c>
      <c r="X8" s="60">
        <v>38582000</v>
      </c>
      <c r="Y8" s="60">
        <v>210198596</v>
      </c>
      <c r="Z8" s="140">
        <v>544.81</v>
      </c>
      <c r="AA8" s="62">
        <v>154328000</v>
      </c>
    </row>
    <row r="9" spans="1:27" ht="13.5">
      <c r="A9" s="249" t="s">
        <v>146</v>
      </c>
      <c r="B9" s="182"/>
      <c r="C9" s="155">
        <v>13377552</v>
      </c>
      <c r="D9" s="155"/>
      <c r="E9" s="59"/>
      <c r="F9" s="60"/>
      <c r="G9" s="60">
        <v>5044274</v>
      </c>
      <c r="H9" s="60">
        <v>7035531</v>
      </c>
      <c r="I9" s="60">
        <v>7035531</v>
      </c>
      <c r="J9" s="60">
        <v>7035531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7035531</v>
      </c>
      <c r="X9" s="60"/>
      <c r="Y9" s="60">
        <v>7035531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6608888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301342</v>
      </c>
      <c r="D11" s="155"/>
      <c r="E11" s="59"/>
      <c r="F11" s="60"/>
      <c r="G11" s="60">
        <v>266738</v>
      </c>
      <c r="H11" s="60">
        <v>362603</v>
      </c>
      <c r="I11" s="60">
        <v>369257</v>
      </c>
      <c r="J11" s="60">
        <v>369257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369257</v>
      </c>
      <c r="X11" s="60"/>
      <c r="Y11" s="60">
        <v>369257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87891650</v>
      </c>
      <c r="D12" s="168">
        <f>SUM(D6:D11)</f>
        <v>0</v>
      </c>
      <c r="E12" s="72">
        <f t="shared" si="0"/>
        <v>202251000</v>
      </c>
      <c r="F12" s="73">
        <f t="shared" si="0"/>
        <v>202251000</v>
      </c>
      <c r="G12" s="73">
        <f t="shared" si="0"/>
        <v>281770114</v>
      </c>
      <c r="H12" s="73">
        <f t="shared" si="0"/>
        <v>278008224</v>
      </c>
      <c r="I12" s="73">
        <f t="shared" si="0"/>
        <v>267634309</v>
      </c>
      <c r="J12" s="73">
        <f t="shared" si="0"/>
        <v>267634309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267634309</v>
      </c>
      <c r="X12" s="73">
        <f t="shared" si="0"/>
        <v>50562750</v>
      </c>
      <c r="Y12" s="73">
        <f t="shared" si="0"/>
        <v>217071559</v>
      </c>
      <c r="Z12" s="170">
        <f>+IF(X12&lt;&gt;0,+(Y12/X12)*100,0)</f>
        <v>429.3112202164637</v>
      </c>
      <c r="AA12" s="74">
        <f>SUM(AA6:AA11)</f>
        <v>202251000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3878868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2958485</v>
      </c>
      <c r="D17" s="155"/>
      <c r="E17" s="59"/>
      <c r="F17" s="60"/>
      <c r="G17" s="60">
        <v>2958485</v>
      </c>
      <c r="H17" s="60">
        <v>2958485</v>
      </c>
      <c r="I17" s="60">
        <v>2958485</v>
      </c>
      <c r="J17" s="60">
        <v>2958485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2958485</v>
      </c>
      <c r="X17" s="60"/>
      <c r="Y17" s="60">
        <v>2958485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>
        <v>9863527</v>
      </c>
      <c r="J18" s="60">
        <v>9863527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9863527</v>
      </c>
      <c r="X18" s="60"/>
      <c r="Y18" s="60">
        <v>9863527</v>
      </c>
      <c r="Z18" s="140"/>
      <c r="AA18" s="62"/>
    </row>
    <row r="19" spans="1:27" ht="13.5">
      <c r="A19" s="249" t="s">
        <v>154</v>
      </c>
      <c r="B19" s="182"/>
      <c r="C19" s="155">
        <v>601656647</v>
      </c>
      <c r="D19" s="155"/>
      <c r="E19" s="59">
        <v>1186506000</v>
      </c>
      <c r="F19" s="60">
        <v>1186506000</v>
      </c>
      <c r="G19" s="60">
        <v>562689183</v>
      </c>
      <c r="H19" s="60">
        <v>604240241</v>
      </c>
      <c r="I19" s="60">
        <v>604240241</v>
      </c>
      <c r="J19" s="60">
        <v>604240241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604240241</v>
      </c>
      <c r="X19" s="60">
        <v>296626500</v>
      </c>
      <c r="Y19" s="60">
        <v>307613741</v>
      </c>
      <c r="Z19" s="140">
        <v>103.7</v>
      </c>
      <c r="AA19" s="62">
        <v>1186506000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>
        <v>210916</v>
      </c>
      <c r="J20" s="60">
        <v>210916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210916</v>
      </c>
      <c r="X20" s="60"/>
      <c r="Y20" s="60">
        <v>210916</v>
      </c>
      <c r="Z20" s="140"/>
      <c r="AA20" s="62"/>
    </row>
    <row r="21" spans="1:27" ht="13.5">
      <c r="A21" s="249" t="s">
        <v>156</v>
      </c>
      <c r="B21" s="182"/>
      <c r="C21" s="155">
        <v>11500</v>
      </c>
      <c r="D21" s="155"/>
      <c r="E21" s="59"/>
      <c r="F21" s="60"/>
      <c r="G21" s="60">
        <v>11200</v>
      </c>
      <c r="H21" s="60">
        <v>11500</v>
      </c>
      <c r="I21" s="60">
        <v>11500</v>
      </c>
      <c r="J21" s="60">
        <v>11500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11500</v>
      </c>
      <c r="X21" s="60"/>
      <c r="Y21" s="60">
        <v>11500</v>
      </c>
      <c r="Z21" s="140"/>
      <c r="AA21" s="62"/>
    </row>
    <row r="22" spans="1:27" ht="13.5">
      <c r="A22" s="249" t="s">
        <v>157</v>
      </c>
      <c r="B22" s="182"/>
      <c r="C22" s="155">
        <v>210916</v>
      </c>
      <c r="D22" s="155"/>
      <c r="E22" s="59"/>
      <c r="F22" s="60"/>
      <c r="G22" s="60">
        <v>210916</v>
      </c>
      <c r="H22" s="60">
        <v>210916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2250000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610966416</v>
      </c>
      <c r="D24" s="168">
        <f>SUM(D15:D23)</f>
        <v>0</v>
      </c>
      <c r="E24" s="76">
        <f t="shared" si="1"/>
        <v>1186506000</v>
      </c>
      <c r="F24" s="77">
        <f t="shared" si="1"/>
        <v>1186506000</v>
      </c>
      <c r="G24" s="77">
        <f t="shared" si="1"/>
        <v>565869784</v>
      </c>
      <c r="H24" s="77">
        <f t="shared" si="1"/>
        <v>607421142</v>
      </c>
      <c r="I24" s="77">
        <f t="shared" si="1"/>
        <v>617284669</v>
      </c>
      <c r="J24" s="77">
        <f t="shared" si="1"/>
        <v>617284669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617284669</v>
      </c>
      <c r="X24" s="77">
        <f t="shared" si="1"/>
        <v>296626500</v>
      </c>
      <c r="Y24" s="77">
        <f t="shared" si="1"/>
        <v>320658169</v>
      </c>
      <c r="Z24" s="212">
        <f>+IF(X24&lt;&gt;0,+(Y24/X24)*100,0)</f>
        <v>108.10165949434727</v>
      </c>
      <c r="AA24" s="79">
        <f>SUM(AA15:AA23)</f>
        <v>1186506000</v>
      </c>
    </row>
    <row r="25" spans="1:27" ht="13.5">
      <c r="A25" s="250" t="s">
        <v>159</v>
      </c>
      <c r="B25" s="251"/>
      <c r="C25" s="168">
        <f aca="true" t="shared" si="2" ref="C25:Y25">+C12+C24</f>
        <v>698858066</v>
      </c>
      <c r="D25" s="168">
        <f>+D12+D24</f>
        <v>0</v>
      </c>
      <c r="E25" s="72">
        <f t="shared" si="2"/>
        <v>1388757000</v>
      </c>
      <c r="F25" s="73">
        <f t="shared" si="2"/>
        <v>1388757000</v>
      </c>
      <c r="G25" s="73">
        <f t="shared" si="2"/>
        <v>847639898</v>
      </c>
      <c r="H25" s="73">
        <f t="shared" si="2"/>
        <v>885429366</v>
      </c>
      <c r="I25" s="73">
        <f t="shared" si="2"/>
        <v>884918978</v>
      </c>
      <c r="J25" s="73">
        <f t="shared" si="2"/>
        <v>884918978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884918978</v>
      </c>
      <c r="X25" s="73">
        <f t="shared" si="2"/>
        <v>347189250</v>
      </c>
      <c r="Y25" s="73">
        <f t="shared" si="2"/>
        <v>537729728</v>
      </c>
      <c r="Z25" s="170">
        <f>+IF(X25&lt;&gt;0,+(Y25/X25)*100,0)</f>
        <v>154.88086915133462</v>
      </c>
      <c r="AA25" s="74">
        <f>+AA12+AA24</f>
        <v>1388757000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401550</v>
      </c>
      <c r="D30" s="155"/>
      <c r="E30" s="59">
        <v>138000</v>
      </c>
      <c r="F30" s="60">
        <v>138000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34500</v>
      </c>
      <c r="Y30" s="60">
        <v>-34500</v>
      </c>
      <c r="Z30" s="140">
        <v>-100</v>
      </c>
      <c r="AA30" s="62">
        <v>138000</v>
      </c>
    </row>
    <row r="31" spans="1:27" ht="13.5">
      <c r="A31" s="249" t="s">
        <v>163</v>
      </c>
      <c r="B31" s="182"/>
      <c r="C31" s="155">
        <v>1228563</v>
      </c>
      <c r="D31" s="155"/>
      <c r="E31" s="59"/>
      <c r="F31" s="60"/>
      <c r="G31" s="60">
        <v>1064957</v>
      </c>
      <c r="H31" s="60">
        <v>1079356</v>
      </c>
      <c r="I31" s="60">
        <v>1085628</v>
      </c>
      <c r="J31" s="60">
        <v>1085628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1085628</v>
      </c>
      <c r="X31" s="60"/>
      <c r="Y31" s="60">
        <v>1085628</v>
      </c>
      <c r="Z31" s="140"/>
      <c r="AA31" s="62"/>
    </row>
    <row r="32" spans="1:27" ht="13.5">
      <c r="A32" s="249" t="s">
        <v>164</v>
      </c>
      <c r="B32" s="182"/>
      <c r="C32" s="155">
        <v>53999005</v>
      </c>
      <c r="D32" s="155"/>
      <c r="E32" s="59">
        <v>35516000</v>
      </c>
      <c r="F32" s="60">
        <v>35516000</v>
      </c>
      <c r="G32" s="60">
        <v>5450817</v>
      </c>
      <c r="H32" s="60">
        <v>41370890</v>
      </c>
      <c r="I32" s="60">
        <v>42004649</v>
      </c>
      <c r="J32" s="60">
        <v>42004649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42004649</v>
      </c>
      <c r="X32" s="60">
        <v>8879000</v>
      </c>
      <c r="Y32" s="60">
        <v>33125649</v>
      </c>
      <c r="Z32" s="140">
        <v>373.08</v>
      </c>
      <c r="AA32" s="62">
        <v>35516000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159979668</v>
      </c>
      <c r="H33" s="60">
        <v>5722794</v>
      </c>
      <c r="I33" s="60">
        <v>5722794</v>
      </c>
      <c r="J33" s="60">
        <v>5722794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5722794</v>
      </c>
      <c r="X33" s="60"/>
      <c r="Y33" s="60">
        <v>5722794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55629118</v>
      </c>
      <c r="D34" s="168">
        <f>SUM(D29:D33)</f>
        <v>0</v>
      </c>
      <c r="E34" s="72">
        <f t="shared" si="3"/>
        <v>35654000</v>
      </c>
      <c r="F34" s="73">
        <f t="shared" si="3"/>
        <v>35654000</v>
      </c>
      <c r="G34" s="73">
        <f t="shared" si="3"/>
        <v>166495442</v>
      </c>
      <c r="H34" s="73">
        <f t="shared" si="3"/>
        <v>48173040</v>
      </c>
      <c r="I34" s="73">
        <f t="shared" si="3"/>
        <v>48813071</v>
      </c>
      <c r="J34" s="73">
        <f t="shared" si="3"/>
        <v>48813071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48813071</v>
      </c>
      <c r="X34" s="73">
        <f t="shared" si="3"/>
        <v>8913500</v>
      </c>
      <c r="Y34" s="73">
        <f t="shared" si="3"/>
        <v>39899571</v>
      </c>
      <c r="Z34" s="170">
        <f>+IF(X34&lt;&gt;0,+(Y34/X34)*100,0)</f>
        <v>447.6307959836204</v>
      </c>
      <c r="AA34" s="74">
        <f>SUM(AA29:AA33)</f>
        <v>35654000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12315313</v>
      </c>
      <c r="D37" s="155"/>
      <c r="E37" s="59">
        <v>9739000</v>
      </c>
      <c r="F37" s="60">
        <v>9739000</v>
      </c>
      <c r="G37" s="60">
        <v>9188188</v>
      </c>
      <c r="H37" s="60">
        <v>12683400</v>
      </c>
      <c r="I37" s="60">
        <v>12458575</v>
      </c>
      <c r="J37" s="60">
        <v>12458575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12458575</v>
      </c>
      <c r="X37" s="60">
        <v>2434750</v>
      </c>
      <c r="Y37" s="60">
        <v>10023825</v>
      </c>
      <c r="Z37" s="140">
        <v>411.7</v>
      </c>
      <c r="AA37" s="62">
        <v>9739000</v>
      </c>
    </row>
    <row r="38" spans="1:27" ht="13.5">
      <c r="A38" s="249" t="s">
        <v>165</v>
      </c>
      <c r="B38" s="182"/>
      <c r="C38" s="155">
        <v>15071035</v>
      </c>
      <c r="D38" s="155"/>
      <c r="E38" s="59">
        <v>10456000</v>
      </c>
      <c r="F38" s="60">
        <v>10456000</v>
      </c>
      <c r="G38" s="60">
        <v>15083360</v>
      </c>
      <c r="H38" s="60">
        <v>174957432</v>
      </c>
      <c r="I38" s="60">
        <v>174957432</v>
      </c>
      <c r="J38" s="60">
        <v>174957432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174957432</v>
      </c>
      <c r="X38" s="60">
        <v>2614000</v>
      </c>
      <c r="Y38" s="60">
        <v>172343432</v>
      </c>
      <c r="Z38" s="140">
        <v>6593.09</v>
      </c>
      <c r="AA38" s="62">
        <v>10456000</v>
      </c>
    </row>
    <row r="39" spans="1:27" ht="13.5">
      <c r="A39" s="250" t="s">
        <v>59</v>
      </c>
      <c r="B39" s="253"/>
      <c r="C39" s="168">
        <f aca="true" t="shared" si="4" ref="C39:Y39">SUM(C37:C38)</f>
        <v>27386348</v>
      </c>
      <c r="D39" s="168">
        <f>SUM(D37:D38)</f>
        <v>0</v>
      </c>
      <c r="E39" s="76">
        <f t="shared" si="4"/>
        <v>20195000</v>
      </c>
      <c r="F39" s="77">
        <f t="shared" si="4"/>
        <v>20195000</v>
      </c>
      <c r="G39" s="77">
        <f t="shared" si="4"/>
        <v>24271548</v>
      </c>
      <c r="H39" s="77">
        <f t="shared" si="4"/>
        <v>187640832</v>
      </c>
      <c r="I39" s="77">
        <f t="shared" si="4"/>
        <v>187416007</v>
      </c>
      <c r="J39" s="77">
        <f t="shared" si="4"/>
        <v>187416007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187416007</v>
      </c>
      <c r="X39" s="77">
        <f t="shared" si="4"/>
        <v>5048750</v>
      </c>
      <c r="Y39" s="77">
        <f t="shared" si="4"/>
        <v>182367257</v>
      </c>
      <c r="Z39" s="212">
        <f>+IF(X39&lt;&gt;0,+(Y39/X39)*100,0)</f>
        <v>3612.126902698688</v>
      </c>
      <c r="AA39" s="79">
        <f>SUM(AA37:AA38)</f>
        <v>20195000</v>
      </c>
    </row>
    <row r="40" spans="1:27" ht="13.5">
      <c r="A40" s="250" t="s">
        <v>167</v>
      </c>
      <c r="B40" s="251"/>
      <c r="C40" s="168">
        <f aca="true" t="shared" si="5" ref="C40:Y40">+C34+C39</f>
        <v>83015466</v>
      </c>
      <c r="D40" s="168">
        <f>+D34+D39</f>
        <v>0</v>
      </c>
      <c r="E40" s="72">
        <f t="shared" si="5"/>
        <v>55849000</v>
      </c>
      <c r="F40" s="73">
        <f t="shared" si="5"/>
        <v>55849000</v>
      </c>
      <c r="G40" s="73">
        <f t="shared" si="5"/>
        <v>190766990</v>
      </c>
      <c r="H40" s="73">
        <f t="shared" si="5"/>
        <v>235813872</v>
      </c>
      <c r="I40" s="73">
        <f t="shared" si="5"/>
        <v>236229078</v>
      </c>
      <c r="J40" s="73">
        <f t="shared" si="5"/>
        <v>236229078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236229078</v>
      </c>
      <c r="X40" s="73">
        <f t="shared" si="5"/>
        <v>13962250</v>
      </c>
      <c r="Y40" s="73">
        <f t="shared" si="5"/>
        <v>222266828</v>
      </c>
      <c r="Z40" s="170">
        <f>+IF(X40&lt;&gt;0,+(Y40/X40)*100,0)</f>
        <v>1591.9126788304177</v>
      </c>
      <c r="AA40" s="74">
        <f>+AA34+AA39</f>
        <v>55849000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615842600</v>
      </c>
      <c r="D42" s="257">
        <f>+D25-D40</f>
        <v>0</v>
      </c>
      <c r="E42" s="258">
        <f t="shared" si="6"/>
        <v>1332908000</v>
      </c>
      <c r="F42" s="259">
        <f t="shared" si="6"/>
        <v>1332908000</v>
      </c>
      <c r="G42" s="259">
        <f t="shared" si="6"/>
        <v>656872908</v>
      </c>
      <c r="H42" s="259">
        <f t="shared" si="6"/>
        <v>649615494</v>
      </c>
      <c r="I42" s="259">
        <f t="shared" si="6"/>
        <v>648689900</v>
      </c>
      <c r="J42" s="259">
        <f t="shared" si="6"/>
        <v>648689900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648689900</v>
      </c>
      <c r="X42" s="259">
        <f t="shared" si="6"/>
        <v>333227000</v>
      </c>
      <c r="Y42" s="259">
        <f t="shared" si="6"/>
        <v>315462900</v>
      </c>
      <c r="Z42" s="260">
        <f>+IF(X42&lt;&gt;0,+(Y42/X42)*100,0)</f>
        <v>94.66906943314918</v>
      </c>
      <c r="AA42" s="261">
        <f>+AA25-AA40</f>
        <v>1332908000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615842600</v>
      </c>
      <c r="D45" s="155"/>
      <c r="E45" s="59">
        <v>1332908000</v>
      </c>
      <c r="F45" s="60">
        <v>1332908000</v>
      </c>
      <c r="G45" s="60">
        <v>656872908</v>
      </c>
      <c r="H45" s="60">
        <v>649615494</v>
      </c>
      <c r="I45" s="60">
        <v>648689900</v>
      </c>
      <c r="J45" s="60">
        <v>648689900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648689900</v>
      </c>
      <c r="X45" s="60">
        <v>333227000</v>
      </c>
      <c r="Y45" s="60">
        <v>315462900</v>
      </c>
      <c r="Z45" s="139">
        <v>94.67</v>
      </c>
      <c r="AA45" s="62">
        <v>1332908000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615842600</v>
      </c>
      <c r="D48" s="217">
        <f>SUM(D45:D47)</f>
        <v>0</v>
      </c>
      <c r="E48" s="264">
        <f t="shared" si="7"/>
        <v>1332908000</v>
      </c>
      <c r="F48" s="219">
        <f t="shared" si="7"/>
        <v>1332908000</v>
      </c>
      <c r="G48" s="219">
        <f t="shared" si="7"/>
        <v>656872908</v>
      </c>
      <c r="H48" s="219">
        <f t="shared" si="7"/>
        <v>649615494</v>
      </c>
      <c r="I48" s="219">
        <f t="shared" si="7"/>
        <v>648689900</v>
      </c>
      <c r="J48" s="219">
        <f t="shared" si="7"/>
        <v>648689900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648689900</v>
      </c>
      <c r="X48" s="219">
        <f t="shared" si="7"/>
        <v>333227000</v>
      </c>
      <c r="Y48" s="219">
        <f t="shared" si="7"/>
        <v>315462900</v>
      </c>
      <c r="Z48" s="265">
        <f>+IF(X48&lt;&gt;0,+(Y48/X48)*100,0)</f>
        <v>94.66906943314918</v>
      </c>
      <c r="AA48" s="232">
        <f>SUM(AA45:AA47)</f>
        <v>1332908000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55712321</v>
      </c>
      <c r="D6" s="155"/>
      <c r="E6" s="59">
        <v>113296463</v>
      </c>
      <c r="F6" s="60">
        <v>113296463</v>
      </c>
      <c r="G6" s="60">
        <v>4193212</v>
      </c>
      <c r="H6" s="60">
        <v>3361365</v>
      </c>
      <c r="I6" s="60">
        <v>4710111</v>
      </c>
      <c r="J6" s="60">
        <v>12264688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12264688</v>
      </c>
      <c r="X6" s="60">
        <v>28438726</v>
      </c>
      <c r="Y6" s="60">
        <v>-16174038</v>
      </c>
      <c r="Z6" s="140">
        <v>-56.87</v>
      </c>
      <c r="AA6" s="62">
        <v>113296463</v>
      </c>
    </row>
    <row r="7" spans="1:27" ht="13.5">
      <c r="A7" s="249" t="s">
        <v>178</v>
      </c>
      <c r="B7" s="182"/>
      <c r="C7" s="155">
        <v>81288442</v>
      </c>
      <c r="D7" s="155"/>
      <c r="E7" s="59">
        <v>81558630</v>
      </c>
      <c r="F7" s="60">
        <v>81558630</v>
      </c>
      <c r="G7" s="60">
        <v>28798000</v>
      </c>
      <c r="H7" s="60">
        <v>1291206</v>
      </c>
      <c r="I7" s="60"/>
      <c r="J7" s="60">
        <v>30089206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30089206</v>
      </c>
      <c r="X7" s="60">
        <v>28906630</v>
      </c>
      <c r="Y7" s="60">
        <v>1182576</v>
      </c>
      <c r="Z7" s="140">
        <v>4.09</v>
      </c>
      <c r="AA7" s="62">
        <v>81558630</v>
      </c>
    </row>
    <row r="8" spans="1:27" ht="13.5">
      <c r="A8" s="249" t="s">
        <v>179</v>
      </c>
      <c r="B8" s="182"/>
      <c r="C8" s="155">
        <v>36764183</v>
      </c>
      <c r="D8" s="155"/>
      <c r="E8" s="59">
        <v>46297000</v>
      </c>
      <c r="F8" s="60">
        <v>46297000</v>
      </c>
      <c r="G8" s="60">
        <v>19593000</v>
      </c>
      <c r="H8" s="60">
        <v>1000000</v>
      </c>
      <c r="I8" s="60">
        <v>1000000</v>
      </c>
      <c r="J8" s="60">
        <v>21593000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21593000</v>
      </c>
      <c r="X8" s="60">
        <v>19593000</v>
      </c>
      <c r="Y8" s="60">
        <v>2000000</v>
      </c>
      <c r="Z8" s="140">
        <v>10.21</v>
      </c>
      <c r="AA8" s="62">
        <v>46297000</v>
      </c>
    </row>
    <row r="9" spans="1:27" ht="13.5">
      <c r="A9" s="249" t="s">
        <v>180</v>
      </c>
      <c r="B9" s="182"/>
      <c r="C9" s="155">
        <v>1501123</v>
      </c>
      <c r="D9" s="155"/>
      <c r="E9" s="59">
        <v>2201000</v>
      </c>
      <c r="F9" s="60">
        <v>2201000</v>
      </c>
      <c r="G9" s="60">
        <v>61523</v>
      </c>
      <c r="H9" s="60">
        <v>16772</v>
      </c>
      <c r="I9" s="60">
        <v>18709</v>
      </c>
      <c r="J9" s="60">
        <v>97004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97004</v>
      </c>
      <c r="X9" s="60">
        <v>366256</v>
      </c>
      <c r="Y9" s="60">
        <v>-269252</v>
      </c>
      <c r="Z9" s="140">
        <v>-73.51</v>
      </c>
      <c r="AA9" s="62">
        <v>2201000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-144826462</v>
      </c>
      <c r="D12" s="155"/>
      <c r="E12" s="59">
        <v>-190380878</v>
      </c>
      <c r="F12" s="60">
        <v>-190380878</v>
      </c>
      <c r="G12" s="60">
        <v>-14733329</v>
      </c>
      <c r="H12" s="60">
        <v>-25512221</v>
      </c>
      <c r="I12" s="60">
        <v>-14253832</v>
      </c>
      <c r="J12" s="60">
        <v>-54499382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-54499382</v>
      </c>
      <c r="X12" s="60">
        <v>-49350765</v>
      </c>
      <c r="Y12" s="60">
        <v>-5148617</v>
      </c>
      <c r="Z12" s="140">
        <v>10.43</v>
      </c>
      <c r="AA12" s="62">
        <v>-190380878</v>
      </c>
    </row>
    <row r="13" spans="1:27" ht="13.5">
      <c r="A13" s="249" t="s">
        <v>40</v>
      </c>
      <c r="B13" s="182"/>
      <c r="C13" s="155">
        <v>-945498</v>
      </c>
      <c r="D13" s="155"/>
      <c r="E13" s="59">
        <v>-1080000</v>
      </c>
      <c r="F13" s="60">
        <v>-1080000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-270000</v>
      </c>
      <c r="Y13" s="60">
        <v>270000</v>
      </c>
      <c r="Z13" s="140">
        <v>-100</v>
      </c>
      <c r="AA13" s="62">
        <v>-1080000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29494109</v>
      </c>
      <c r="D15" s="168">
        <f>SUM(D6:D14)</f>
        <v>0</v>
      </c>
      <c r="E15" s="72">
        <f t="shared" si="0"/>
        <v>51892215</v>
      </c>
      <c r="F15" s="73">
        <f t="shared" si="0"/>
        <v>51892215</v>
      </c>
      <c r="G15" s="73">
        <f t="shared" si="0"/>
        <v>37912406</v>
      </c>
      <c r="H15" s="73">
        <f t="shared" si="0"/>
        <v>-19842878</v>
      </c>
      <c r="I15" s="73">
        <f t="shared" si="0"/>
        <v>-8525012</v>
      </c>
      <c r="J15" s="73">
        <f t="shared" si="0"/>
        <v>9544516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9544516</v>
      </c>
      <c r="X15" s="73">
        <f t="shared" si="0"/>
        <v>27683847</v>
      </c>
      <c r="Y15" s="73">
        <f t="shared" si="0"/>
        <v>-18139331</v>
      </c>
      <c r="Z15" s="170">
        <f>+IF(X15&lt;&gt;0,+(Y15/X15)*100,0)</f>
        <v>-65.52315868527955</v>
      </c>
      <c r="AA15" s="74">
        <f>SUM(AA6:AA14)</f>
        <v>51892215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329362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1199698</v>
      </c>
      <c r="H22" s="60">
        <v>-788999</v>
      </c>
      <c r="I22" s="60">
        <v>3517296</v>
      </c>
      <c r="J22" s="60">
        <v>3927995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3927995</v>
      </c>
      <c r="X22" s="60"/>
      <c r="Y22" s="60">
        <v>3927995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-40837796</v>
      </c>
      <c r="D24" s="155"/>
      <c r="E24" s="59">
        <v>-62840000</v>
      </c>
      <c r="F24" s="60">
        <v>-62840000</v>
      </c>
      <c r="G24" s="60">
        <v>-7658902</v>
      </c>
      <c r="H24" s="60">
        <v>-4682966</v>
      </c>
      <c r="I24" s="60">
        <v>-1438993</v>
      </c>
      <c r="J24" s="60">
        <v>-13780861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-13780861</v>
      </c>
      <c r="X24" s="60">
        <v>-15556000</v>
      </c>
      <c r="Y24" s="60">
        <v>1775139</v>
      </c>
      <c r="Z24" s="140">
        <v>-11.41</v>
      </c>
      <c r="AA24" s="62">
        <v>-62840000</v>
      </c>
    </row>
    <row r="25" spans="1:27" ht="13.5">
      <c r="A25" s="250" t="s">
        <v>191</v>
      </c>
      <c r="B25" s="251"/>
      <c r="C25" s="168">
        <f aca="true" t="shared" si="1" ref="C25:Y25">SUM(C19:C24)</f>
        <v>-40508434</v>
      </c>
      <c r="D25" s="168">
        <f>SUM(D19:D24)</f>
        <v>0</v>
      </c>
      <c r="E25" s="72">
        <f t="shared" si="1"/>
        <v>-62840000</v>
      </c>
      <c r="F25" s="73">
        <f t="shared" si="1"/>
        <v>-62840000</v>
      </c>
      <c r="G25" s="73">
        <f t="shared" si="1"/>
        <v>-6459204</v>
      </c>
      <c r="H25" s="73">
        <f t="shared" si="1"/>
        <v>-5471965</v>
      </c>
      <c r="I25" s="73">
        <f t="shared" si="1"/>
        <v>2078303</v>
      </c>
      <c r="J25" s="73">
        <f t="shared" si="1"/>
        <v>-9852866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-9852866</v>
      </c>
      <c r="X25" s="73">
        <f t="shared" si="1"/>
        <v>-15556000</v>
      </c>
      <c r="Y25" s="73">
        <f t="shared" si="1"/>
        <v>5703134</v>
      </c>
      <c r="Z25" s="170">
        <f>+IF(X25&lt;&gt;0,+(Y25/X25)*100,0)</f>
        <v>-36.661956801234254</v>
      </c>
      <c r="AA25" s="74">
        <f>SUM(AA19:AA24)</f>
        <v>-62840000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992</v>
      </c>
      <c r="H31" s="159">
        <v>22584</v>
      </c>
      <c r="I31" s="159">
        <v>10584</v>
      </c>
      <c r="J31" s="159">
        <v>34160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34160</v>
      </c>
      <c r="X31" s="159"/>
      <c r="Y31" s="60">
        <v>34160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-743363</v>
      </c>
      <c r="D33" s="155"/>
      <c r="E33" s="59">
        <v>-365004</v>
      </c>
      <c r="F33" s="60">
        <v>-365004</v>
      </c>
      <c r="G33" s="60">
        <v>-111889</v>
      </c>
      <c r="H33" s="60"/>
      <c r="I33" s="60">
        <v>-224824</v>
      </c>
      <c r="J33" s="60">
        <v>-336713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-336713</v>
      </c>
      <c r="X33" s="60">
        <v>-91251</v>
      </c>
      <c r="Y33" s="60">
        <v>-245462</v>
      </c>
      <c r="Z33" s="140">
        <v>269</v>
      </c>
      <c r="AA33" s="62">
        <v>-365004</v>
      </c>
    </row>
    <row r="34" spans="1:27" ht="13.5">
      <c r="A34" s="250" t="s">
        <v>197</v>
      </c>
      <c r="B34" s="251"/>
      <c r="C34" s="168">
        <f aca="true" t="shared" si="2" ref="C34:Y34">SUM(C29:C33)</f>
        <v>-743363</v>
      </c>
      <c r="D34" s="168">
        <f>SUM(D29:D33)</f>
        <v>0</v>
      </c>
      <c r="E34" s="72">
        <f t="shared" si="2"/>
        <v>-365004</v>
      </c>
      <c r="F34" s="73">
        <f t="shared" si="2"/>
        <v>-365004</v>
      </c>
      <c r="G34" s="73">
        <f t="shared" si="2"/>
        <v>-110897</v>
      </c>
      <c r="H34" s="73">
        <f t="shared" si="2"/>
        <v>22584</v>
      </c>
      <c r="I34" s="73">
        <f t="shared" si="2"/>
        <v>-214240</v>
      </c>
      <c r="J34" s="73">
        <f t="shared" si="2"/>
        <v>-302553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-302553</v>
      </c>
      <c r="X34" s="73">
        <f t="shared" si="2"/>
        <v>-91251</v>
      </c>
      <c r="Y34" s="73">
        <f t="shared" si="2"/>
        <v>-211302</v>
      </c>
      <c r="Z34" s="170">
        <f>+IF(X34&lt;&gt;0,+(Y34/X34)*100,0)</f>
        <v>231.56129795837853</v>
      </c>
      <c r="AA34" s="74">
        <f>SUM(AA29:AA33)</f>
        <v>-365004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-11757688</v>
      </c>
      <c r="D36" s="153">
        <f>+D15+D25+D34</f>
        <v>0</v>
      </c>
      <c r="E36" s="99">
        <f t="shared" si="3"/>
        <v>-11312789</v>
      </c>
      <c r="F36" s="100">
        <f t="shared" si="3"/>
        <v>-11312789</v>
      </c>
      <c r="G36" s="100">
        <f t="shared" si="3"/>
        <v>31342305</v>
      </c>
      <c r="H36" s="100">
        <f t="shared" si="3"/>
        <v>-25292259</v>
      </c>
      <c r="I36" s="100">
        <f t="shared" si="3"/>
        <v>-6660949</v>
      </c>
      <c r="J36" s="100">
        <f t="shared" si="3"/>
        <v>-610903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-610903</v>
      </c>
      <c r="X36" s="100">
        <f t="shared" si="3"/>
        <v>12036596</v>
      </c>
      <c r="Y36" s="100">
        <f t="shared" si="3"/>
        <v>-12647499</v>
      </c>
      <c r="Z36" s="137">
        <f>+IF(X36&lt;&gt;0,+(Y36/X36)*100,0)</f>
        <v>-105.0753801157736</v>
      </c>
      <c r="AA36" s="102">
        <f>+AA15+AA25+AA34</f>
        <v>-11312789</v>
      </c>
    </row>
    <row r="37" spans="1:27" ht="13.5">
      <c r="A37" s="249" t="s">
        <v>199</v>
      </c>
      <c r="B37" s="182"/>
      <c r="C37" s="153">
        <v>17128369</v>
      </c>
      <c r="D37" s="153"/>
      <c r="E37" s="99">
        <v>15049000</v>
      </c>
      <c r="F37" s="100">
        <v>15049000</v>
      </c>
      <c r="G37" s="100">
        <v>1672312</v>
      </c>
      <c r="H37" s="100">
        <v>33014617</v>
      </c>
      <c r="I37" s="100">
        <v>7722358</v>
      </c>
      <c r="J37" s="100">
        <v>1672312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1672312</v>
      </c>
      <c r="X37" s="100">
        <v>15049000</v>
      </c>
      <c r="Y37" s="100">
        <v>-13376688</v>
      </c>
      <c r="Z37" s="137">
        <v>-88.89</v>
      </c>
      <c r="AA37" s="102">
        <v>15049000</v>
      </c>
    </row>
    <row r="38" spans="1:27" ht="13.5">
      <c r="A38" s="269" t="s">
        <v>200</v>
      </c>
      <c r="B38" s="256"/>
      <c r="C38" s="257">
        <v>5370681</v>
      </c>
      <c r="D38" s="257"/>
      <c r="E38" s="258">
        <v>3736211</v>
      </c>
      <c r="F38" s="259">
        <v>3736211</v>
      </c>
      <c r="G38" s="259">
        <v>33014617</v>
      </c>
      <c r="H38" s="259">
        <v>7722358</v>
      </c>
      <c r="I38" s="259">
        <v>1061409</v>
      </c>
      <c r="J38" s="259">
        <v>1061409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1061409</v>
      </c>
      <c r="X38" s="259">
        <v>27085596</v>
      </c>
      <c r="Y38" s="259">
        <v>-26024187</v>
      </c>
      <c r="Z38" s="260">
        <v>-96.08</v>
      </c>
      <c r="AA38" s="261">
        <v>3736211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40837796</v>
      </c>
      <c r="D5" s="200">
        <f t="shared" si="0"/>
        <v>0</v>
      </c>
      <c r="E5" s="106">
        <f t="shared" si="0"/>
        <v>68696809</v>
      </c>
      <c r="F5" s="106">
        <f t="shared" si="0"/>
        <v>68696809</v>
      </c>
      <c r="G5" s="106">
        <f t="shared" si="0"/>
        <v>7674102</v>
      </c>
      <c r="H5" s="106">
        <f t="shared" si="0"/>
        <v>4682966</v>
      </c>
      <c r="I5" s="106">
        <f t="shared" si="0"/>
        <v>1438993</v>
      </c>
      <c r="J5" s="106">
        <f t="shared" si="0"/>
        <v>13796061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13796061</v>
      </c>
      <c r="X5" s="106">
        <f t="shared" si="0"/>
        <v>17174203</v>
      </c>
      <c r="Y5" s="106">
        <f t="shared" si="0"/>
        <v>-3378142</v>
      </c>
      <c r="Z5" s="201">
        <f>+IF(X5&lt;&gt;0,+(Y5/X5)*100,0)</f>
        <v>-19.669861827067024</v>
      </c>
      <c r="AA5" s="199">
        <f>SUM(AA11:AA18)</f>
        <v>68696809</v>
      </c>
    </row>
    <row r="6" spans="1:27" ht="13.5">
      <c r="A6" s="291" t="s">
        <v>204</v>
      </c>
      <c r="B6" s="142"/>
      <c r="C6" s="62">
        <v>13779912</v>
      </c>
      <c r="D6" s="156"/>
      <c r="E6" s="60">
        <v>9911295</v>
      </c>
      <c r="F6" s="60">
        <v>9911295</v>
      </c>
      <c r="G6" s="60">
        <v>5310867</v>
      </c>
      <c r="H6" s="60">
        <v>2404019</v>
      </c>
      <c r="I6" s="60"/>
      <c r="J6" s="60">
        <v>7714886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7714886</v>
      </c>
      <c r="X6" s="60">
        <v>2477824</v>
      </c>
      <c r="Y6" s="60">
        <v>5237062</v>
      </c>
      <c r="Z6" s="140">
        <v>211.36</v>
      </c>
      <c r="AA6" s="155">
        <v>9911295</v>
      </c>
    </row>
    <row r="7" spans="1:27" ht="13.5">
      <c r="A7" s="291" t="s">
        <v>205</v>
      </c>
      <c r="B7" s="142"/>
      <c r="C7" s="62">
        <v>8874542</v>
      </c>
      <c r="D7" s="156"/>
      <c r="E7" s="60">
        <v>10115000</v>
      </c>
      <c r="F7" s="60">
        <v>10115000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2528750</v>
      </c>
      <c r="Y7" s="60">
        <v>-2528750</v>
      </c>
      <c r="Z7" s="140">
        <v>-100</v>
      </c>
      <c r="AA7" s="155">
        <v>10115000</v>
      </c>
    </row>
    <row r="8" spans="1:27" ht="13.5">
      <c r="A8" s="291" t="s">
        <v>206</v>
      </c>
      <c r="B8" s="142"/>
      <c r="C8" s="62">
        <v>9533037</v>
      </c>
      <c r="D8" s="156"/>
      <c r="E8" s="60">
        <v>29471164</v>
      </c>
      <c r="F8" s="60">
        <v>29471164</v>
      </c>
      <c r="G8" s="60">
        <v>778505</v>
      </c>
      <c r="H8" s="60">
        <v>560469</v>
      </c>
      <c r="I8" s="60">
        <v>250000</v>
      </c>
      <c r="J8" s="60">
        <v>1588974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1588974</v>
      </c>
      <c r="X8" s="60">
        <v>7367791</v>
      </c>
      <c r="Y8" s="60">
        <v>-5778817</v>
      </c>
      <c r="Z8" s="140">
        <v>-78.43</v>
      </c>
      <c r="AA8" s="155">
        <v>29471164</v>
      </c>
    </row>
    <row r="9" spans="1:27" ht="13.5">
      <c r="A9" s="291" t="s">
        <v>207</v>
      </c>
      <c r="B9" s="142"/>
      <c r="C9" s="62">
        <v>2730438</v>
      </c>
      <c r="D9" s="156"/>
      <c r="E9" s="60">
        <v>6082000</v>
      </c>
      <c r="F9" s="60">
        <v>6082000</v>
      </c>
      <c r="G9" s="60"/>
      <c r="H9" s="60">
        <v>404726</v>
      </c>
      <c r="I9" s="60"/>
      <c r="J9" s="60">
        <v>404726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404726</v>
      </c>
      <c r="X9" s="60">
        <v>1520500</v>
      </c>
      <c r="Y9" s="60">
        <v>-1115774</v>
      </c>
      <c r="Z9" s="140">
        <v>-73.38</v>
      </c>
      <c r="AA9" s="155">
        <v>6082000</v>
      </c>
    </row>
    <row r="10" spans="1:27" ht="13.5">
      <c r="A10" s="291" t="s">
        <v>208</v>
      </c>
      <c r="B10" s="142"/>
      <c r="C10" s="62">
        <v>1846254</v>
      </c>
      <c r="D10" s="156"/>
      <c r="E10" s="60">
        <v>4117350</v>
      </c>
      <c r="F10" s="60">
        <v>4117350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1029338</v>
      </c>
      <c r="Y10" s="60">
        <v>-1029338</v>
      </c>
      <c r="Z10" s="140">
        <v>-100</v>
      </c>
      <c r="AA10" s="155">
        <v>4117350</v>
      </c>
    </row>
    <row r="11" spans="1:27" ht="13.5">
      <c r="A11" s="292" t="s">
        <v>209</v>
      </c>
      <c r="B11" s="142"/>
      <c r="C11" s="293">
        <f aca="true" t="shared" si="1" ref="C11:Y11">SUM(C6:C10)</f>
        <v>36764183</v>
      </c>
      <c r="D11" s="294">
        <f t="shared" si="1"/>
        <v>0</v>
      </c>
      <c r="E11" s="295">
        <f t="shared" si="1"/>
        <v>59696809</v>
      </c>
      <c r="F11" s="295">
        <f t="shared" si="1"/>
        <v>59696809</v>
      </c>
      <c r="G11" s="295">
        <f t="shared" si="1"/>
        <v>6089372</v>
      </c>
      <c r="H11" s="295">
        <f t="shared" si="1"/>
        <v>3369214</v>
      </c>
      <c r="I11" s="295">
        <f t="shared" si="1"/>
        <v>250000</v>
      </c>
      <c r="J11" s="295">
        <f t="shared" si="1"/>
        <v>9708586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9708586</v>
      </c>
      <c r="X11" s="295">
        <f t="shared" si="1"/>
        <v>14924203</v>
      </c>
      <c r="Y11" s="295">
        <f t="shared" si="1"/>
        <v>-5215617</v>
      </c>
      <c r="Z11" s="296">
        <f>+IF(X11&lt;&gt;0,+(Y11/X11)*100,0)</f>
        <v>-34.947373739153775</v>
      </c>
      <c r="AA11" s="297">
        <f>SUM(AA6:AA10)</f>
        <v>59696809</v>
      </c>
    </row>
    <row r="12" spans="1:27" ht="13.5">
      <c r="A12" s="298" t="s">
        <v>210</v>
      </c>
      <c r="B12" s="136"/>
      <c r="C12" s="62">
        <v>1724566</v>
      </c>
      <c r="D12" s="156"/>
      <c r="E12" s="60">
        <v>8300000</v>
      </c>
      <c r="F12" s="60">
        <v>8300000</v>
      </c>
      <c r="G12" s="60"/>
      <c r="H12" s="60">
        <v>1019248</v>
      </c>
      <c r="I12" s="60">
        <v>747189</v>
      </c>
      <c r="J12" s="60">
        <v>1766437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1766437</v>
      </c>
      <c r="X12" s="60">
        <v>2075000</v>
      </c>
      <c r="Y12" s="60">
        <v>-308563</v>
      </c>
      <c r="Z12" s="140">
        <v>-14.87</v>
      </c>
      <c r="AA12" s="155">
        <v>8300000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2349047</v>
      </c>
      <c r="D15" s="156"/>
      <c r="E15" s="60">
        <v>700000</v>
      </c>
      <c r="F15" s="60">
        <v>700000</v>
      </c>
      <c r="G15" s="60">
        <v>1584730</v>
      </c>
      <c r="H15" s="60">
        <v>294504</v>
      </c>
      <c r="I15" s="60">
        <v>441804</v>
      </c>
      <c r="J15" s="60">
        <v>2321038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2321038</v>
      </c>
      <c r="X15" s="60">
        <v>175000</v>
      </c>
      <c r="Y15" s="60">
        <v>2146038</v>
      </c>
      <c r="Z15" s="140">
        <v>1226.31</v>
      </c>
      <c r="AA15" s="155">
        <v>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13779912</v>
      </c>
      <c r="D36" s="156">
        <f t="shared" si="4"/>
        <v>0</v>
      </c>
      <c r="E36" s="60">
        <f t="shared" si="4"/>
        <v>9911295</v>
      </c>
      <c r="F36" s="60">
        <f t="shared" si="4"/>
        <v>9911295</v>
      </c>
      <c r="G36" s="60">
        <f t="shared" si="4"/>
        <v>5310867</v>
      </c>
      <c r="H36" s="60">
        <f t="shared" si="4"/>
        <v>2404019</v>
      </c>
      <c r="I36" s="60">
        <f t="shared" si="4"/>
        <v>0</v>
      </c>
      <c r="J36" s="60">
        <f t="shared" si="4"/>
        <v>7714886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7714886</v>
      </c>
      <c r="X36" s="60">
        <f t="shared" si="4"/>
        <v>2477824</v>
      </c>
      <c r="Y36" s="60">
        <f t="shared" si="4"/>
        <v>5237062</v>
      </c>
      <c r="Z36" s="140">
        <f aca="true" t="shared" si="5" ref="Z36:Z49">+IF(X36&lt;&gt;0,+(Y36/X36)*100,0)</f>
        <v>211.35730382787477</v>
      </c>
      <c r="AA36" s="155">
        <f>AA6+AA21</f>
        <v>9911295</v>
      </c>
    </row>
    <row r="37" spans="1:27" ht="13.5">
      <c r="A37" s="291" t="s">
        <v>205</v>
      </c>
      <c r="B37" s="142"/>
      <c r="C37" s="62">
        <f t="shared" si="4"/>
        <v>8874542</v>
      </c>
      <c r="D37" s="156">
        <f t="shared" si="4"/>
        <v>0</v>
      </c>
      <c r="E37" s="60">
        <f t="shared" si="4"/>
        <v>10115000</v>
      </c>
      <c r="F37" s="60">
        <f t="shared" si="4"/>
        <v>10115000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2528750</v>
      </c>
      <c r="Y37" s="60">
        <f t="shared" si="4"/>
        <v>-2528750</v>
      </c>
      <c r="Z37" s="140">
        <f t="shared" si="5"/>
        <v>-100</v>
      </c>
      <c r="AA37" s="155">
        <f>AA7+AA22</f>
        <v>10115000</v>
      </c>
    </row>
    <row r="38" spans="1:27" ht="13.5">
      <c r="A38" s="291" t="s">
        <v>206</v>
      </c>
      <c r="B38" s="142"/>
      <c r="C38" s="62">
        <f t="shared" si="4"/>
        <v>9533037</v>
      </c>
      <c r="D38" s="156">
        <f t="shared" si="4"/>
        <v>0</v>
      </c>
      <c r="E38" s="60">
        <f t="shared" si="4"/>
        <v>29471164</v>
      </c>
      <c r="F38" s="60">
        <f t="shared" si="4"/>
        <v>29471164</v>
      </c>
      <c r="G38" s="60">
        <f t="shared" si="4"/>
        <v>778505</v>
      </c>
      <c r="H38" s="60">
        <f t="shared" si="4"/>
        <v>560469</v>
      </c>
      <c r="I38" s="60">
        <f t="shared" si="4"/>
        <v>250000</v>
      </c>
      <c r="J38" s="60">
        <f t="shared" si="4"/>
        <v>1588974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1588974</v>
      </c>
      <c r="X38" s="60">
        <f t="shared" si="4"/>
        <v>7367791</v>
      </c>
      <c r="Y38" s="60">
        <f t="shared" si="4"/>
        <v>-5778817</v>
      </c>
      <c r="Z38" s="140">
        <f t="shared" si="5"/>
        <v>-78.43350876809616</v>
      </c>
      <c r="AA38" s="155">
        <f>AA8+AA23</f>
        <v>29471164</v>
      </c>
    </row>
    <row r="39" spans="1:27" ht="13.5">
      <c r="A39" s="291" t="s">
        <v>207</v>
      </c>
      <c r="B39" s="142"/>
      <c r="C39" s="62">
        <f t="shared" si="4"/>
        <v>2730438</v>
      </c>
      <c r="D39" s="156">
        <f t="shared" si="4"/>
        <v>0</v>
      </c>
      <c r="E39" s="60">
        <f t="shared" si="4"/>
        <v>6082000</v>
      </c>
      <c r="F39" s="60">
        <f t="shared" si="4"/>
        <v>6082000</v>
      </c>
      <c r="G39" s="60">
        <f t="shared" si="4"/>
        <v>0</v>
      </c>
      <c r="H39" s="60">
        <f t="shared" si="4"/>
        <v>404726</v>
      </c>
      <c r="I39" s="60">
        <f t="shared" si="4"/>
        <v>0</v>
      </c>
      <c r="J39" s="60">
        <f t="shared" si="4"/>
        <v>404726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404726</v>
      </c>
      <c r="X39" s="60">
        <f t="shared" si="4"/>
        <v>1520500</v>
      </c>
      <c r="Y39" s="60">
        <f t="shared" si="4"/>
        <v>-1115774</v>
      </c>
      <c r="Z39" s="140">
        <f t="shared" si="5"/>
        <v>-73.38204537980927</v>
      </c>
      <c r="AA39" s="155">
        <f>AA9+AA24</f>
        <v>6082000</v>
      </c>
    </row>
    <row r="40" spans="1:27" ht="13.5">
      <c r="A40" s="291" t="s">
        <v>208</v>
      </c>
      <c r="B40" s="142"/>
      <c r="C40" s="62">
        <f t="shared" si="4"/>
        <v>1846254</v>
      </c>
      <c r="D40" s="156">
        <f t="shared" si="4"/>
        <v>0</v>
      </c>
      <c r="E40" s="60">
        <f t="shared" si="4"/>
        <v>4117350</v>
      </c>
      <c r="F40" s="60">
        <f t="shared" si="4"/>
        <v>4117350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1029338</v>
      </c>
      <c r="Y40" s="60">
        <f t="shared" si="4"/>
        <v>-1029338</v>
      </c>
      <c r="Z40" s="140">
        <f t="shared" si="5"/>
        <v>-100</v>
      </c>
      <c r="AA40" s="155">
        <f>AA10+AA25</f>
        <v>4117350</v>
      </c>
    </row>
    <row r="41" spans="1:27" ht="13.5">
      <c r="A41" s="292" t="s">
        <v>209</v>
      </c>
      <c r="B41" s="142"/>
      <c r="C41" s="293">
        <f aca="true" t="shared" si="6" ref="C41:Y41">SUM(C36:C40)</f>
        <v>36764183</v>
      </c>
      <c r="D41" s="294">
        <f t="shared" si="6"/>
        <v>0</v>
      </c>
      <c r="E41" s="295">
        <f t="shared" si="6"/>
        <v>59696809</v>
      </c>
      <c r="F41" s="295">
        <f t="shared" si="6"/>
        <v>59696809</v>
      </c>
      <c r="G41" s="295">
        <f t="shared" si="6"/>
        <v>6089372</v>
      </c>
      <c r="H41" s="295">
        <f t="shared" si="6"/>
        <v>3369214</v>
      </c>
      <c r="I41" s="295">
        <f t="shared" si="6"/>
        <v>250000</v>
      </c>
      <c r="J41" s="295">
        <f t="shared" si="6"/>
        <v>9708586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9708586</v>
      </c>
      <c r="X41" s="295">
        <f t="shared" si="6"/>
        <v>14924203</v>
      </c>
      <c r="Y41" s="295">
        <f t="shared" si="6"/>
        <v>-5215617</v>
      </c>
      <c r="Z41" s="296">
        <f t="shared" si="5"/>
        <v>-34.947373739153775</v>
      </c>
      <c r="AA41" s="297">
        <f>SUM(AA36:AA40)</f>
        <v>59696809</v>
      </c>
    </row>
    <row r="42" spans="1:27" ht="13.5">
      <c r="A42" s="298" t="s">
        <v>210</v>
      </c>
      <c r="B42" s="136"/>
      <c r="C42" s="95">
        <f aca="true" t="shared" si="7" ref="C42:Y48">C12+C27</f>
        <v>1724566</v>
      </c>
      <c r="D42" s="129">
        <f t="shared" si="7"/>
        <v>0</v>
      </c>
      <c r="E42" s="54">
        <f t="shared" si="7"/>
        <v>8300000</v>
      </c>
      <c r="F42" s="54">
        <f t="shared" si="7"/>
        <v>8300000</v>
      </c>
      <c r="G42" s="54">
        <f t="shared" si="7"/>
        <v>0</v>
      </c>
      <c r="H42" s="54">
        <f t="shared" si="7"/>
        <v>1019248</v>
      </c>
      <c r="I42" s="54">
        <f t="shared" si="7"/>
        <v>747189</v>
      </c>
      <c r="J42" s="54">
        <f t="shared" si="7"/>
        <v>1766437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1766437</v>
      </c>
      <c r="X42" s="54">
        <f t="shared" si="7"/>
        <v>2075000</v>
      </c>
      <c r="Y42" s="54">
        <f t="shared" si="7"/>
        <v>-308563</v>
      </c>
      <c r="Z42" s="184">
        <f t="shared" si="5"/>
        <v>-14.870506024096386</v>
      </c>
      <c r="AA42" s="130">
        <f aca="true" t="shared" si="8" ref="AA42:AA48">AA12+AA27</f>
        <v>8300000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2349047</v>
      </c>
      <c r="D45" s="129">
        <f t="shared" si="7"/>
        <v>0</v>
      </c>
      <c r="E45" s="54">
        <f t="shared" si="7"/>
        <v>700000</v>
      </c>
      <c r="F45" s="54">
        <f t="shared" si="7"/>
        <v>700000</v>
      </c>
      <c r="G45" s="54">
        <f t="shared" si="7"/>
        <v>1584730</v>
      </c>
      <c r="H45" s="54">
        <f t="shared" si="7"/>
        <v>294504</v>
      </c>
      <c r="I45" s="54">
        <f t="shared" si="7"/>
        <v>441804</v>
      </c>
      <c r="J45" s="54">
        <f t="shared" si="7"/>
        <v>2321038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2321038</v>
      </c>
      <c r="X45" s="54">
        <f t="shared" si="7"/>
        <v>175000</v>
      </c>
      <c r="Y45" s="54">
        <f t="shared" si="7"/>
        <v>2146038</v>
      </c>
      <c r="Z45" s="184">
        <f t="shared" si="5"/>
        <v>1226.3074285714285</v>
      </c>
      <c r="AA45" s="130">
        <f t="shared" si="8"/>
        <v>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40837796</v>
      </c>
      <c r="D49" s="218">
        <f t="shared" si="9"/>
        <v>0</v>
      </c>
      <c r="E49" s="220">
        <f t="shared" si="9"/>
        <v>68696809</v>
      </c>
      <c r="F49" s="220">
        <f t="shared" si="9"/>
        <v>68696809</v>
      </c>
      <c r="G49" s="220">
        <f t="shared" si="9"/>
        <v>7674102</v>
      </c>
      <c r="H49" s="220">
        <f t="shared" si="9"/>
        <v>4682966</v>
      </c>
      <c r="I49" s="220">
        <f t="shared" si="9"/>
        <v>1438993</v>
      </c>
      <c r="J49" s="220">
        <f t="shared" si="9"/>
        <v>13796061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13796061</v>
      </c>
      <c r="X49" s="220">
        <f t="shared" si="9"/>
        <v>17174203</v>
      </c>
      <c r="Y49" s="220">
        <f t="shared" si="9"/>
        <v>-3378142</v>
      </c>
      <c r="Z49" s="221">
        <f t="shared" si="5"/>
        <v>-19.669861827067024</v>
      </c>
      <c r="AA49" s="222">
        <f>SUM(AA41:AA48)</f>
        <v>68696809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11680000</v>
      </c>
      <c r="F51" s="54">
        <f t="shared" si="10"/>
        <v>11680000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2920000</v>
      </c>
      <c r="Y51" s="54">
        <f t="shared" si="10"/>
        <v>-2920000</v>
      </c>
      <c r="Z51" s="184">
        <f>+IF(X51&lt;&gt;0,+(Y51/X51)*100,0)</f>
        <v>-100</v>
      </c>
      <c r="AA51" s="130">
        <f>SUM(AA57:AA61)</f>
        <v>11680000</v>
      </c>
    </row>
    <row r="52" spans="1:27" ht="13.5">
      <c r="A52" s="310" t="s">
        <v>204</v>
      </c>
      <c r="B52" s="142"/>
      <c r="C52" s="62"/>
      <c r="D52" s="156"/>
      <c r="E52" s="60">
        <v>3000000</v>
      </c>
      <c r="F52" s="60">
        <v>3000000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750000</v>
      </c>
      <c r="Y52" s="60">
        <v>-750000</v>
      </c>
      <c r="Z52" s="140">
        <v>-100</v>
      </c>
      <c r="AA52" s="155">
        <v>3000000</v>
      </c>
    </row>
    <row r="53" spans="1:27" ht="13.5">
      <c r="A53" s="310" t="s">
        <v>205</v>
      </c>
      <c r="B53" s="142"/>
      <c r="C53" s="62"/>
      <c r="D53" s="156"/>
      <c r="E53" s="60">
        <v>1750000</v>
      </c>
      <c r="F53" s="60">
        <v>1750000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437500</v>
      </c>
      <c r="Y53" s="60">
        <v>-437500</v>
      </c>
      <c r="Z53" s="140">
        <v>-100</v>
      </c>
      <c r="AA53" s="155">
        <v>1750000</v>
      </c>
    </row>
    <row r="54" spans="1:27" ht="13.5">
      <c r="A54" s="310" t="s">
        <v>206</v>
      </c>
      <c r="B54" s="142"/>
      <c r="C54" s="62"/>
      <c r="D54" s="156"/>
      <c r="E54" s="60">
        <v>1000000</v>
      </c>
      <c r="F54" s="60">
        <v>1000000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250000</v>
      </c>
      <c r="Y54" s="60">
        <v>-250000</v>
      </c>
      <c r="Z54" s="140">
        <v>-100</v>
      </c>
      <c r="AA54" s="155">
        <v>1000000</v>
      </c>
    </row>
    <row r="55" spans="1:27" ht="13.5">
      <c r="A55" s="310" t="s">
        <v>207</v>
      </c>
      <c r="B55" s="142"/>
      <c r="C55" s="62"/>
      <c r="D55" s="156"/>
      <c r="E55" s="60">
        <v>1000000</v>
      </c>
      <c r="F55" s="60">
        <v>1000000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250000</v>
      </c>
      <c r="Y55" s="60">
        <v>-250000</v>
      </c>
      <c r="Z55" s="140">
        <v>-100</v>
      </c>
      <c r="AA55" s="155">
        <v>1000000</v>
      </c>
    </row>
    <row r="56" spans="1:27" ht="13.5">
      <c r="A56" s="310" t="s">
        <v>208</v>
      </c>
      <c r="B56" s="142"/>
      <c r="C56" s="62"/>
      <c r="D56" s="156"/>
      <c r="E56" s="60">
        <v>300000</v>
      </c>
      <c r="F56" s="60">
        <v>300000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75000</v>
      </c>
      <c r="Y56" s="60">
        <v>-75000</v>
      </c>
      <c r="Z56" s="140">
        <v>-100</v>
      </c>
      <c r="AA56" s="155">
        <v>300000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7050000</v>
      </c>
      <c r="F57" s="295">
        <f t="shared" si="11"/>
        <v>7050000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1762500</v>
      </c>
      <c r="Y57" s="295">
        <f t="shared" si="11"/>
        <v>-1762500</v>
      </c>
      <c r="Z57" s="296">
        <f>+IF(X57&lt;&gt;0,+(Y57/X57)*100,0)</f>
        <v>-100</v>
      </c>
      <c r="AA57" s="297">
        <f>SUM(AA52:AA56)</f>
        <v>7050000</v>
      </c>
    </row>
    <row r="58" spans="1:27" ht="13.5">
      <c r="A58" s="311" t="s">
        <v>210</v>
      </c>
      <c r="B58" s="136"/>
      <c r="C58" s="62"/>
      <c r="D58" s="156"/>
      <c r="E58" s="60">
        <v>1890000</v>
      </c>
      <c r="F58" s="60">
        <v>1890000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472500</v>
      </c>
      <c r="Y58" s="60">
        <v>-472500</v>
      </c>
      <c r="Z58" s="140">
        <v>-100</v>
      </c>
      <c r="AA58" s="155">
        <v>1890000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2740000</v>
      </c>
      <c r="F61" s="60">
        <v>2740000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685000</v>
      </c>
      <c r="Y61" s="60">
        <v>-685000</v>
      </c>
      <c r="Z61" s="140">
        <v>-100</v>
      </c>
      <c r="AA61" s="155">
        <v>2740000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3410000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5000000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2000000</v>
      </c>
      <c r="F67" s="60"/>
      <c r="G67" s="60">
        <v>1259371</v>
      </c>
      <c r="H67" s="60">
        <v>2276878</v>
      </c>
      <c r="I67" s="60">
        <v>919734</v>
      </c>
      <c r="J67" s="60">
        <v>4455983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4455983</v>
      </c>
      <c r="X67" s="60"/>
      <c r="Y67" s="60">
        <v>4455983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1270000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11680000</v>
      </c>
      <c r="F69" s="220">
        <f t="shared" si="12"/>
        <v>0</v>
      </c>
      <c r="G69" s="220">
        <f t="shared" si="12"/>
        <v>1259371</v>
      </c>
      <c r="H69" s="220">
        <f t="shared" si="12"/>
        <v>2276878</v>
      </c>
      <c r="I69" s="220">
        <f t="shared" si="12"/>
        <v>919734</v>
      </c>
      <c r="J69" s="220">
        <f t="shared" si="12"/>
        <v>4455983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4455983</v>
      </c>
      <c r="X69" s="220">
        <f t="shared" si="12"/>
        <v>0</v>
      </c>
      <c r="Y69" s="220">
        <f t="shared" si="12"/>
        <v>4455983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36764183</v>
      </c>
      <c r="D5" s="357">
        <f t="shared" si="0"/>
        <v>0</v>
      </c>
      <c r="E5" s="356">
        <f t="shared" si="0"/>
        <v>59696809</v>
      </c>
      <c r="F5" s="358">
        <f t="shared" si="0"/>
        <v>59696809</v>
      </c>
      <c r="G5" s="358">
        <f t="shared" si="0"/>
        <v>6089372</v>
      </c>
      <c r="H5" s="356">
        <f t="shared" si="0"/>
        <v>3369214</v>
      </c>
      <c r="I5" s="356">
        <f t="shared" si="0"/>
        <v>250000</v>
      </c>
      <c r="J5" s="358">
        <f t="shared" si="0"/>
        <v>9708586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9708586</v>
      </c>
      <c r="X5" s="356">
        <f t="shared" si="0"/>
        <v>14924203</v>
      </c>
      <c r="Y5" s="358">
        <f t="shared" si="0"/>
        <v>-5215617</v>
      </c>
      <c r="Z5" s="359">
        <f>+IF(X5&lt;&gt;0,+(Y5/X5)*100,0)</f>
        <v>-34.947373739153775</v>
      </c>
      <c r="AA5" s="360">
        <f>+AA6+AA8+AA11+AA13+AA15</f>
        <v>59696809</v>
      </c>
    </row>
    <row r="6" spans="1:27" ht="13.5">
      <c r="A6" s="361" t="s">
        <v>204</v>
      </c>
      <c r="B6" s="142"/>
      <c r="C6" s="60">
        <f>+C7</f>
        <v>13779912</v>
      </c>
      <c r="D6" s="340">
        <f aca="true" t="shared" si="1" ref="D6:AA6">+D7</f>
        <v>0</v>
      </c>
      <c r="E6" s="60">
        <f t="shared" si="1"/>
        <v>9911295</v>
      </c>
      <c r="F6" s="59">
        <f t="shared" si="1"/>
        <v>9911295</v>
      </c>
      <c r="G6" s="59">
        <f t="shared" si="1"/>
        <v>5310867</v>
      </c>
      <c r="H6" s="60">
        <f t="shared" si="1"/>
        <v>2404019</v>
      </c>
      <c r="I6" s="60">
        <f t="shared" si="1"/>
        <v>0</v>
      </c>
      <c r="J6" s="59">
        <f t="shared" si="1"/>
        <v>7714886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7714886</v>
      </c>
      <c r="X6" s="60">
        <f t="shared" si="1"/>
        <v>2477824</v>
      </c>
      <c r="Y6" s="59">
        <f t="shared" si="1"/>
        <v>5237062</v>
      </c>
      <c r="Z6" s="61">
        <f>+IF(X6&lt;&gt;0,+(Y6/X6)*100,0)</f>
        <v>211.35730382787477</v>
      </c>
      <c r="AA6" s="62">
        <f t="shared" si="1"/>
        <v>9911295</v>
      </c>
    </row>
    <row r="7" spans="1:27" ht="13.5">
      <c r="A7" s="291" t="s">
        <v>228</v>
      </c>
      <c r="B7" s="142"/>
      <c r="C7" s="60">
        <v>13779912</v>
      </c>
      <c r="D7" s="340"/>
      <c r="E7" s="60">
        <v>9911295</v>
      </c>
      <c r="F7" s="59">
        <v>9911295</v>
      </c>
      <c r="G7" s="59">
        <v>5310867</v>
      </c>
      <c r="H7" s="60">
        <v>2404019</v>
      </c>
      <c r="I7" s="60"/>
      <c r="J7" s="59">
        <v>7714886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7714886</v>
      </c>
      <c r="X7" s="60">
        <v>2477824</v>
      </c>
      <c r="Y7" s="59">
        <v>5237062</v>
      </c>
      <c r="Z7" s="61">
        <v>211.36</v>
      </c>
      <c r="AA7" s="62">
        <v>9911295</v>
      </c>
    </row>
    <row r="8" spans="1:27" ht="13.5">
      <c r="A8" s="361" t="s">
        <v>205</v>
      </c>
      <c r="B8" s="142"/>
      <c r="C8" s="60">
        <f aca="true" t="shared" si="2" ref="C8:Y8">SUM(C9:C10)</f>
        <v>8874542</v>
      </c>
      <c r="D8" s="340">
        <f t="shared" si="2"/>
        <v>0</v>
      </c>
      <c r="E8" s="60">
        <f t="shared" si="2"/>
        <v>10115000</v>
      </c>
      <c r="F8" s="59">
        <f t="shared" si="2"/>
        <v>10115000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2528750</v>
      </c>
      <c r="Y8" s="59">
        <f t="shared" si="2"/>
        <v>-2528750</v>
      </c>
      <c r="Z8" s="61">
        <f>+IF(X8&lt;&gt;0,+(Y8/X8)*100,0)</f>
        <v>-100</v>
      </c>
      <c r="AA8" s="62">
        <f>SUM(AA9:AA10)</f>
        <v>10115000</v>
      </c>
    </row>
    <row r="9" spans="1:27" ht="13.5">
      <c r="A9" s="291" t="s">
        <v>229</v>
      </c>
      <c r="B9" s="142"/>
      <c r="C9" s="60">
        <v>8874542</v>
      </c>
      <c r="D9" s="340"/>
      <c r="E9" s="60">
        <v>10115000</v>
      </c>
      <c r="F9" s="59">
        <v>10115000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2528750</v>
      </c>
      <c r="Y9" s="59">
        <v>-2528750</v>
      </c>
      <c r="Z9" s="61">
        <v>-100</v>
      </c>
      <c r="AA9" s="62">
        <v>10115000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9533037</v>
      </c>
      <c r="D11" s="363">
        <f aca="true" t="shared" si="3" ref="D11:AA11">+D12</f>
        <v>0</v>
      </c>
      <c r="E11" s="362">
        <f t="shared" si="3"/>
        <v>29471164</v>
      </c>
      <c r="F11" s="364">
        <f t="shared" si="3"/>
        <v>29471164</v>
      </c>
      <c r="G11" s="364">
        <f t="shared" si="3"/>
        <v>778505</v>
      </c>
      <c r="H11" s="362">
        <f t="shared" si="3"/>
        <v>560469</v>
      </c>
      <c r="I11" s="362">
        <f t="shared" si="3"/>
        <v>250000</v>
      </c>
      <c r="J11" s="364">
        <f t="shared" si="3"/>
        <v>1588974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1588974</v>
      </c>
      <c r="X11" s="362">
        <f t="shared" si="3"/>
        <v>7367791</v>
      </c>
      <c r="Y11" s="364">
        <f t="shared" si="3"/>
        <v>-5778817</v>
      </c>
      <c r="Z11" s="365">
        <f>+IF(X11&lt;&gt;0,+(Y11/X11)*100,0)</f>
        <v>-78.43350876809616</v>
      </c>
      <c r="AA11" s="366">
        <f t="shared" si="3"/>
        <v>29471164</v>
      </c>
    </row>
    <row r="12" spans="1:27" ht="13.5">
      <c r="A12" s="291" t="s">
        <v>231</v>
      </c>
      <c r="B12" s="136"/>
      <c r="C12" s="60">
        <v>9533037</v>
      </c>
      <c r="D12" s="340"/>
      <c r="E12" s="60">
        <v>29471164</v>
      </c>
      <c r="F12" s="59">
        <v>29471164</v>
      </c>
      <c r="G12" s="59">
        <v>778505</v>
      </c>
      <c r="H12" s="60">
        <v>560469</v>
      </c>
      <c r="I12" s="60">
        <v>250000</v>
      </c>
      <c r="J12" s="59">
        <v>1588974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1588974</v>
      </c>
      <c r="X12" s="60">
        <v>7367791</v>
      </c>
      <c r="Y12" s="59">
        <v>-5778817</v>
      </c>
      <c r="Z12" s="61">
        <v>-78.43</v>
      </c>
      <c r="AA12" s="62">
        <v>29471164</v>
      </c>
    </row>
    <row r="13" spans="1:27" ht="13.5">
      <c r="A13" s="361" t="s">
        <v>207</v>
      </c>
      <c r="B13" s="136"/>
      <c r="C13" s="275">
        <f>+C14</f>
        <v>2730438</v>
      </c>
      <c r="D13" s="341">
        <f aca="true" t="shared" si="4" ref="D13:AA13">+D14</f>
        <v>0</v>
      </c>
      <c r="E13" s="275">
        <f t="shared" si="4"/>
        <v>6082000</v>
      </c>
      <c r="F13" s="342">
        <f t="shared" si="4"/>
        <v>6082000</v>
      </c>
      <c r="G13" s="342">
        <f t="shared" si="4"/>
        <v>0</v>
      </c>
      <c r="H13" s="275">
        <f t="shared" si="4"/>
        <v>404726</v>
      </c>
      <c r="I13" s="275">
        <f t="shared" si="4"/>
        <v>0</v>
      </c>
      <c r="J13" s="342">
        <f t="shared" si="4"/>
        <v>404726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404726</v>
      </c>
      <c r="X13" s="275">
        <f t="shared" si="4"/>
        <v>1520500</v>
      </c>
      <c r="Y13" s="342">
        <f t="shared" si="4"/>
        <v>-1115774</v>
      </c>
      <c r="Z13" s="335">
        <f>+IF(X13&lt;&gt;0,+(Y13/X13)*100,0)</f>
        <v>-73.38204537980927</v>
      </c>
      <c r="AA13" s="273">
        <f t="shared" si="4"/>
        <v>6082000</v>
      </c>
    </row>
    <row r="14" spans="1:27" ht="13.5">
      <c r="A14" s="291" t="s">
        <v>232</v>
      </c>
      <c r="B14" s="136"/>
      <c r="C14" s="60">
        <v>2730438</v>
      </c>
      <c r="D14" s="340"/>
      <c r="E14" s="60">
        <v>6082000</v>
      </c>
      <c r="F14" s="59">
        <v>6082000</v>
      </c>
      <c r="G14" s="59"/>
      <c r="H14" s="60">
        <v>404726</v>
      </c>
      <c r="I14" s="60"/>
      <c r="J14" s="59">
        <v>404726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404726</v>
      </c>
      <c r="X14" s="60">
        <v>1520500</v>
      </c>
      <c r="Y14" s="59">
        <v>-1115774</v>
      </c>
      <c r="Z14" s="61">
        <v>-73.38</v>
      </c>
      <c r="AA14" s="62">
        <v>6082000</v>
      </c>
    </row>
    <row r="15" spans="1:27" ht="13.5">
      <c r="A15" s="361" t="s">
        <v>208</v>
      </c>
      <c r="B15" s="136"/>
      <c r="C15" s="60">
        <f aca="true" t="shared" si="5" ref="C15:Y15">SUM(C16:C20)</f>
        <v>1846254</v>
      </c>
      <c r="D15" s="340">
        <f t="shared" si="5"/>
        <v>0</v>
      </c>
      <c r="E15" s="60">
        <f t="shared" si="5"/>
        <v>4117350</v>
      </c>
      <c r="F15" s="59">
        <f t="shared" si="5"/>
        <v>4117350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1029338</v>
      </c>
      <c r="Y15" s="59">
        <f t="shared" si="5"/>
        <v>-1029338</v>
      </c>
      <c r="Z15" s="61">
        <f>+IF(X15&lt;&gt;0,+(Y15/X15)*100,0)</f>
        <v>-100</v>
      </c>
      <c r="AA15" s="62">
        <f>SUM(AA16:AA20)</f>
        <v>4117350</v>
      </c>
    </row>
    <row r="16" spans="1:27" ht="13.5">
      <c r="A16" s="291" t="s">
        <v>233</v>
      </c>
      <c r="B16" s="300"/>
      <c r="C16" s="60">
        <v>1846254</v>
      </c>
      <c r="D16" s="340"/>
      <c r="E16" s="60">
        <v>4117350</v>
      </c>
      <c r="F16" s="59">
        <v>4117350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1029338</v>
      </c>
      <c r="Y16" s="59">
        <v>-1029338</v>
      </c>
      <c r="Z16" s="61">
        <v>-100</v>
      </c>
      <c r="AA16" s="62">
        <v>4117350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1724566</v>
      </c>
      <c r="D22" s="344">
        <f t="shared" si="6"/>
        <v>0</v>
      </c>
      <c r="E22" s="343">
        <f t="shared" si="6"/>
        <v>8300000</v>
      </c>
      <c r="F22" s="345">
        <f t="shared" si="6"/>
        <v>8300000</v>
      </c>
      <c r="G22" s="345">
        <f t="shared" si="6"/>
        <v>0</v>
      </c>
      <c r="H22" s="343">
        <f t="shared" si="6"/>
        <v>1019248</v>
      </c>
      <c r="I22" s="343">
        <f t="shared" si="6"/>
        <v>747189</v>
      </c>
      <c r="J22" s="345">
        <f t="shared" si="6"/>
        <v>1766437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1766437</v>
      </c>
      <c r="X22" s="343">
        <f t="shared" si="6"/>
        <v>2075000</v>
      </c>
      <c r="Y22" s="345">
        <f t="shared" si="6"/>
        <v>-308563</v>
      </c>
      <c r="Z22" s="336">
        <f>+IF(X22&lt;&gt;0,+(Y22/X22)*100,0)</f>
        <v>-14.870506024096386</v>
      </c>
      <c r="AA22" s="350">
        <f>SUM(AA23:AA32)</f>
        <v>8300000</v>
      </c>
    </row>
    <row r="23" spans="1:27" ht="13.5">
      <c r="A23" s="361" t="s">
        <v>236</v>
      </c>
      <c r="B23" s="142"/>
      <c r="C23" s="60"/>
      <c r="D23" s="340"/>
      <c r="E23" s="60">
        <v>800000</v>
      </c>
      <c r="F23" s="59">
        <v>800000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200000</v>
      </c>
      <c r="Y23" s="59">
        <v>-200000</v>
      </c>
      <c r="Z23" s="61">
        <v>-100</v>
      </c>
      <c r="AA23" s="62">
        <v>800000</v>
      </c>
    </row>
    <row r="24" spans="1:27" ht="13.5">
      <c r="A24" s="361" t="s">
        <v>237</v>
      </c>
      <c r="B24" s="142"/>
      <c r="C24" s="60">
        <v>1638546</v>
      </c>
      <c r="D24" s="340"/>
      <c r="E24" s="60">
        <v>7500000</v>
      </c>
      <c r="F24" s="59">
        <v>7500000</v>
      </c>
      <c r="G24" s="59"/>
      <c r="H24" s="60">
        <v>1019248</v>
      </c>
      <c r="I24" s="60">
        <v>747189</v>
      </c>
      <c r="J24" s="59">
        <v>1766437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1766437</v>
      </c>
      <c r="X24" s="60">
        <v>1875000</v>
      </c>
      <c r="Y24" s="59">
        <v>-108563</v>
      </c>
      <c r="Z24" s="61">
        <v>-5.79</v>
      </c>
      <c r="AA24" s="62">
        <v>7500000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86020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2349047</v>
      </c>
      <c r="D40" s="344">
        <f t="shared" si="9"/>
        <v>0</v>
      </c>
      <c r="E40" s="343">
        <f t="shared" si="9"/>
        <v>700000</v>
      </c>
      <c r="F40" s="345">
        <f t="shared" si="9"/>
        <v>700000</v>
      </c>
      <c r="G40" s="345">
        <f t="shared" si="9"/>
        <v>1584730</v>
      </c>
      <c r="H40" s="343">
        <f t="shared" si="9"/>
        <v>294504</v>
      </c>
      <c r="I40" s="343">
        <f t="shared" si="9"/>
        <v>441804</v>
      </c>
      <c r="J40" s="345">
        <f t="shared" si="9"/>
        <v>2321038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2321038</v>
      </c>
      <c r="X40" s="343">
        <f t="shared" si="9"/>
        <v>175000</v>
      </c>
      <c r="Y40" s="345">
        <f t="shared" si="9"/>
        <v>2146038</v>
      </c>
      <c r="Z40" s="336">
        <f>+IF(X40&lt;&gt;0,+(Y40/X40)*100,0)</f>
        <v>1226.3074285714285</v>
      </c>
      <c r="AA40" s="350">
        <f>SUM(AA41:AA49)</f>
        <v>700000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772597</v>
      </c>
      <c r="H43" s="305">
        <v>12570</v>
      </c>
      <c r="I43" s="305">
        <v>262752</v>
      </c>
      <c r="J43" s="370">
        <v>1047919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1047919</v>
      </c>
      <c r="X43" s="305"/>
      <c r="Y43" s="370">
        <v>1047919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796933</v>
      </c>
      <c r="H44" s="54">
        <v>91934</v>
      </c>
      <c r="I44" s="54">
        <v>179052</v>
      </c>
      <c r="J44" s="53">
        <v>1067919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1067919</v>
      </c>
      <c r="X44" s="54"/>
      <c r="Y44" s="53">
        <v>1067919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2349047</v>
      </c>
      <c r="D49" s="368"/>
      <c r="E49" s="54">
        <v>700000</v>
      </c>
      <c r="F49" s="53">
        <v>700000</v>
      </c>
      <c r="G49" s="53">
        <v>15200</v>
      </c>
      <c r="H49" s="54">
        <v>190000</v>
      </c>
      <c r="I49" s="54"/>
      <c r="J49" s="53">
        <v>205200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205200</v>
      </c>
      <c r="X49" s="54">
        <v>175000</v>
      </c>
      <c r="Y49" s="53">
        <v>30200</v>
      </c>
      <c r="Z49" s="94">
        <v>17.26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40837796</v>
      </c>
      <c r="D60" s="346">
        <f t="shared" si="14"/>
        <v>0</v>
      </c>
      <c r="E60" s="219">
        <f t="shared" si="14"/>
        <v>68696809</v>
      </c>
      <c r="F60" s="264">
        <f t="shared" si="14"/>
        <v>68696809</v>
      </c>
      <c r="G60" s="264">
        <f t="shared" si="14"/>
        <v>7674102</v>
      </c>
      <c r="H60" s="219">
        <f t="shared" si="14"/>
        <v>4682966</v>
      </c>
      <c r="I60" s="219">
        <f t="shared" si="14"/>
        <v>1438993</v>
      </c>
      <c r="J60" s="264">
        <f t="shared" si="14"/>
        <v>13796061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13796061</v>
      </c>
      <c r="X60" s="219">
        <f t="shared" si="14"/>
        <v>17174203</v>
      </c>
      <c r="Y60" s="264">
        <f t="shared" si="14"/>
        <v>-3378142</v>
      </c>
      <c r="Z60" s="337">
        <f>+IF(X60&lt;&gt;0,+(Y60/X60)*100,0)</f>
        <v>-19.669861827067024</v>
      </c>
      <c r="AA60" s="232">
        <f>+AA57+AA54+AA51+AA40+AA37+AA34+AA22+AA5</f>
        <v>68696809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2013-11-04T12:39:26Z</dcterms:created>
  <dcterms:modified xsi:type="dcterms:W3CDTF">2013-11-04T12:39:29Z</dcterms:modified>
  <cp:category/>
  <cp:version/>
  <cp:contentType/>
  <cp:contentStatus/>
</cp:coreProperties>
</file>