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<sst xmlns="http://schemas.openxmlformats.org/spreadsheetml/2006/main" count="855" uniqueCount="302">
  <si>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Free State: Maluti-a-Phofung(FS194) - Table C1 Schedule Quarterly Budget Statement Summary for 1st Quarter ended 30 September 2013 (Figures Finalised as at 2013/11/01)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</si>
  <si>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</si>
  <si>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</si>
  <si>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</si>
  <si>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</si>
  <si>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</si>
  <si>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</si>
  <si>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</si>
  <si>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</si>
  <si>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</si>
  <si>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</si>
  <si>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</si>
  <si>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</si>
  <si>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</si>
  <si>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</si>
  <si>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</si>
  <si>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</si>
  <si>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</si>
  <si>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</si>
  <si>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</si>
  <si>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</si>
  <si>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</si>
  <si>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</si>
  <si>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</si>
  <si>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</si>
  <si>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</si>
  <si>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</si>
  <si>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</si>
  <si>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</si>
  <si>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</si>
  <si>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</si>
  <si>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</si>
  <si>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</si>
  <si>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</si>
  <si>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</si>
  <si>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</si>
  <si>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</si>
  <si>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</si>
  <si>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</si>
  <si>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</si>
  <si>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</si>
  <si>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</si>
  <si>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</si>
  <si>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</si>
  <si>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</si>
  <si>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</si>
  <si>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</si>
  <si>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</si>
  <si>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</si>
  <si>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</si>
  <si>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</si>
  <si>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</si>
  <si>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</si>
  <si>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</si>
  <si>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</si>
  <si>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</si>
  <si>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</si>
  <si>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</si>
  <si>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</si>
  <si>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</si>
  <si>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</si>
  <si>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</si>
  <si>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</si>
  <si>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</si>
  <si>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</si>
  <si>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</si>
  <si>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</si>
  <si>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</si>
  <si>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</si>
  <si>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</si>
  <si>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Maluti-a-Phofung(FS194) - Table C2 Quarterly Budget Statement - Financial Performance (standard classification) for 1st Quarter ended 30 September 2013 (Figures Finalised as at 2013/11/01)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</si>
  <si>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</si>
  <si>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</si>
  <si>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</si>
  <si>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</si>
  <si>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</si>
  <si>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</si>
  <si>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</si>
  <si>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</si>
  <si>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</si>
  <si>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</si>
  <si>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</si>
  <si>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</si>
  <si>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</si>
  <si>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</si>
  <si>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</si>
  <si>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</si>
  <si>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</si>
  <si>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</si>
  <si>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</si>
  <si>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</si>
  <si>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</si>
  <si>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</si>
  <si>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</si>
  <si>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</si>
  <si>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</si>
  <si>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</si>
  <si>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</si>
  <si>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</si>
  <si>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</si>
  <si>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Maluti-a-Phofung(FS194) - Table C4 Quarterly Budget Statement - Financial Performance (revenue and expenditure) for 1st Quarter ended 30 September 2013 (Figures Finalised as at 2013/11/01)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</si>
  <si>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</si>
  <si>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</si>
  <si>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</si>
  <si>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</si>
  <si>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</si>
  <si>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</si>
  <si>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</si>
  <si>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</si>
  <si>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</si>
  <si>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</si>
  <si>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</si>
  <si>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</si>
  <si>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</si>
  <si>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</si>
  <si>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</si>
  <si>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</si>
  <si>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</si>
  <si>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</si>
  <si>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</si>
  <si>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</si>
  <si>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</si>
  <si>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</si>
  <si>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</si>
  <si>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</si>
  <si>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</si>
  <si>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</si>
  <si>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</si>
  <si>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</si>
  <si>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Maluti-a-Phofung(FS194) - Table C5 Quarterly Budget Statement - Capital Expenditure by Standard Classification and Funding for 1st Quarter ended 30 September 2013 (Figures Finalised as at 2013/11/01)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</si>
  <si>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</si>
  <si>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</si>
  <si>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</si>
  <si>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</si>
  <si>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</si>
  <si>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</si>
  <si>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</si>
  <si>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</si>
  <si>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</si>
  <si>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</si>
  <si>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Maluti-a-Phofung(FS194) - Table C6 Quarterly Budget Statement - Financial Position for 1st Quarter ended 30 September 2013 (Figures Finalised as at 2013/11/01)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</si>
  <si>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</si>
  <si>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</si>
  <si>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</si>
  <si>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</si>
  <si>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</si>
  <si>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</si>
  <si>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</si>
  <si>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</si>
  <si>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</si>
  <si>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</si>
  <si>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</si>
  <si>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</si>
  <si>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</si>
  <si>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</si>
  <si>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</si>
  <si>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</si>
  <si>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</si>
  <si>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</si>
  <si>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</si>
  <si>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</si>
  <si>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</si>
  <si>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</si>
  <si>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</si>
  <si>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</si>
  <si>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</si>
  <si>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</si>
  <si>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</si>
  <si>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</si>
  <si>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</si>
  <si>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</si>
  <si>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</si>
  <si>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</si>
  <si>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</si>
  <si>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Maluti-a-Phofung(FS194) - Table C7 Quarterly Budget Statement - Cash Flows for 1st Quarter ended 30 September 2013 (Figures Finalised as at 2013/11/01)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</si>
  <si>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</si>
  <si>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</si>
  <si>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</si>
  <si>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</si>
  <si>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</si>
  <si>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</si>
  <si>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</si>
  <si>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</si>
  <si>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</si>
  <si>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</si>
  <si>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</si>
  <si>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</si>
  <si>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</si>
  <si>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</si>
  <si>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</si>
  <si>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</si>
  <si>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</si>
  <si>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</si>
  <si>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</si>
  <si>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</si>
  <si>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</si>
  <si>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</si>
  <si>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</si>
  <si>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</si>
  <si>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</si>
  <si>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</si>
  <si>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Maluti-a-Phofung(FS194) - Table C9 Quarterly Budget Statement - Capital Expenditure by Asset Clas for 1st Quarter ended 30 September 2013 (Figures Finalised as at 2013/11/01)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</si>
  <si>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</si>
  <si>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</si>
  <si>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</si>
  <si>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</si>
  <si>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</si>
  <si>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</si>
  <si>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</si>
  <si>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</si>
  <si>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</si>
  <si>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</si>
  <si>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</si>
  <si>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</si>
  <si>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</si>
  <si>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</si>
  <si>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</si>
  <si>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</si>
  <si>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</si>
  <si>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</si>
  <si>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</si>
  <si>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</si>
  <si>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</si>
  <si>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</si>
  <si>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</si>
  <si>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</si>
  <si>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Maluti-a-Phofung(FS194) - Table SC13a Quarterly Budget Statement - Capital Expenditure on New Assets by Asset Class for 1st Quarter ended 30 September 2013 (Figures Finalised as at 2013/11/01)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</si>
  <si>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</si>
  <si>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</si>
  <si>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</si>
  <si>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</si>
  <si>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</si>
  <si>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</si>
  <si>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</si>
  <si>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</si>
  <si>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</si>
  <si>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</si>
  <si>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</si>
  <si>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</si>
  <si>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</si>
  <si>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</si>
  <si>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</si>
  <si>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</si>
  <si>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</si>
  <si>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</si>
  <si>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</si>
  <si>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</si>
  <si>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</si>
  <si>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</si>
  <si>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</si>
  <si>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</si>
  <si>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</si>
  <si>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</si>
  <si>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</si>
  <si>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</si>
  <si>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</si>
  <si>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</si>
  <si>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</si>
  <si>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</si>
  <si>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</si>
  <si>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</si>
  <si>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</si>
  <si>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Maluti-a-Phofung(FS194) - Table SC13B Quarterly Budget Statement - Capital Expenditure on Renewal of existing assets by Asset Class for 1st Quarter ended 30 September 2013 (Figures Finalised as at 2013/11/01)</t>
  </si>
  <si>
    <t>Capital Expenditure on Renewal of Existing Assets by Asset Class/Sub-class</t>
  </si>
  <si>
    <t>Total Capital Expenditure on Renewal of Existing Assets</t>
  </si>
  <si>
    <t>Free State: Maluti-a-Phofung(FS194) - Table SC13C Quarterly Budget Statement - Repairs and Maintenance Expenditure by Asset Class for 1st Quarter ended 30 September 2013 (Figures Finalised as at 2013/11/01)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</si>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</sst>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147150223</v>
      </c>
      <c r="C5" s="19">
        <v>0</v>
      </c>
      <c r="D5" s="59">
        <v>204500000</v>
      </c>
      <c r="E5" s="60">
        <v>204500000</v>
      </c>
      <c r="F5" s="60">
        <v>20219253</v>
      </c>
      <c r="G5" s="60">
        <v>11774926</v>
      </c>
      <c r="H5" s="60">
        <v>12497568</v>
      </c>
      <c r="I5" s="60">
        <v>44491747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44491747</v>
      </c>
      <c r="W5" s="60">
        <v>51125000</v>
      </c>
      <c r="X5" s="60">
        <v>-6633253</v>
      </c>
      <c r="Y5" s="61">
        <v>-12.97</v>
      </c>
      <c r="Z5" s="62">
        <v>204500000</v>
      </c>
    </row>
    <row r="6" spans="1:26" ht="13.5">
      <c r="A6" s="58" t="s">
        <v>32</v>
      </c>
      <c r="B6" s="19">
        <v>318976926</v>
      </c>
      <c r="C6" s="19">
        <v>0</v>
      </c>
      <c r="D6" s="59">
        <v>489393000</v>
      </c>
      <c r="E6" s="60">
        <v>489393000</v>
      </c>
      <c r="F6" s="60">
        <v>41749272</v>
      </c>
      <c r="G6" s="60">
        <v>30754022</v>
      </c>
      <c r="H6" s="60">
        <v>27689891</v>
      </c>
      <c r="I6" s="60">
        <v>100193185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100193185</v>
      </c>
      <c r="W6" s="60">
        <v>122348250</v>
      </c>
      <c r="X6" s="60">
        <v>-22155065</v>
      </c>
      <c r="Y6" s="61">
        <v>-18.11</v>
      </c>
      <c r="Z6" s="62">
        <v>489393000</v>
      </c>
    </row>
    <row r="7" spans="1:26" ht="13.5">
      <c r="A7" s="58" t="s">
        <v>33</v>
      </c>
      <c r="B7" s="19">
        <v>1902787</v>
      </c>
      <c r="C7" s="19">
        <v>0</v>
      </c>
      <c r="D7" s="59">
        <v>1800000</v>
      </c>
      <c r="E7" s="60">
        <v>1800000</v>
      </c>
      <c r="F7" s="60">
        <v>240035</v>
      </c>
      <c r="G7" s="60">
        <v>76144</v>
      </c>
      <c r="H7" s="60">
        <v>407021</v>
      </c>
      <c r="I7" s="60">
        <v>723200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723200</v>
      </c>
      <c r="W7" s="60">
        <v>450000</v>
      </c>
      <c r="X7" s="60">
        <v>273200</v>
      </c>
      <c r="Y7" s="61">
        <v>60.71</v>
      </c>
      <c r="Z7" s="62">
        <v>1800000</v>
      </c>
    </row>
    <row r="8" spans="1:26" ht="13.5">
      <c r="A8" s="58" t="s">
        <v>34</v>
      </c>
      <c r="B8" s="19">
        <v>348012897</v>
      </c>
      <c r="C8" s="19">
        <v>0</v>
      </c>
      <c r="D8" s="59">
        <v>449210000</v>
      </c>
      <c r="E8" s="60">
        <v>449210000</v>
      </c>
      <c r="F8" s="60">
        <v>150309000</v>
      </c>
      <c r="G8" s="60">
        <v>890000</v>
      </c>
      <c r="H8" s="60">
        <v>8332667</v>
      </c>
      <c r="I8" s="60">
        <v>159531667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159531667</v>
      </c>
      <c r="W8" s="60">
        <v>112302500</v>
      </c>
      <c r="X8" s="60">
        <v>47229167</v>
      </c>
      <c r="Y8" s="61">
        <v>42.06</v>
      </c>
      <c r="Z8" s="62">
        <v>449210000</v>
      </c>
    </row>
    <row r="9" spans="1:26" ht="13.5">
      <c r="A9" s="58" t="s">
        <v>35</v>
      </c>
      <c r="B9" s="19">
        <v>36236045</v>
      </c>
      <c r="C9" s="19">
        <v>0</v>
      </c>
      <c r="D9" s="59">
        <v>444990000</v>
      </c>
      <c r="E9" s="60">
        <v>444990000</v>
      </c>
      <c r="F9" s="60">
        <v>523363</v>
      </c>
      <c r="G9" s="60">
        <v>2576829</v>
      </c>
      <c r="H9" s="60">
        <v>2399200</v>
      </c>
      <c r="I9" s="60">
        <v>5499392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5499392</v>
      </c>
      <c r="W9" s="60">
        <v>111247500</v>
      </c>
      <c r="X9" s="60">
        <v>-105748108</v>
      </c>
      <c r="Y9" s="61">
        <v>-95.06</v>
      </c>
      <c r="Z9" s="62">
        <v>444990000</v>
      </c>
    </row>
    <row r="10" spans="1:26" ht="25.5">
      <c r="A10" s="63" t="s">
        <v>277</v>
      </c>
      <c r="B10" s="64">
        <f>SUM(B5:B9)</f>
        <v>852278878</v>
      </c>
      <c r="C10" s="64">
        <f>SUM(C5:C9)</f>
        <v>0</v>
      </c>
      <c r="D10" s="65">
        <f aca="true" t="shared" si="0" ref="D10:Z10">SUM(D5:D9)</f>
        <v>1589893000</v>
      </c>
      <c r="E10" s="66">
        <f t="shared" si="0"/>
        <v>1589893000</v>
      </c>
      <c r="F10" s="66">
        <f t="shared" si="0"/>
        <v>213040923</v>
      </c>
      <c r="G10" s="66">
        <f t="shared" si="0"/>
        <v>46071921</v>
      </c>
      <c r="H10" s="66">
        <f t="shared" si="0"/>
        <v>51326347</v>
      </c>
      <c r="I10" s="66">
        <f t="shared" si="0"/>
        <v>310439191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310439191</v>
      </c>
      <c r="W10" s="66">
        <f t="shared" si="0"/>
        <v>397473250</v>
      </c>
      <c r="X10" s="66">
        <f t="shared" si="0"/>
        <v>-87034059</v>
      </c>
      <c r="Y10" s="67">
        <f>+IF(W10&lt;&gt;0,(X10/W10)*100,0)</f>
        <v>-21.89683431526524</v>
      </c>
      <c r="Z10" s="68">
        <f t="shared" si="0"/>
        <v>1589893000</v>
      </c>
    </row>
    <row r="11" spans="1:26" ht="13.5">
      <c r="A11" s="58" t="s">
        <v>37</v>
      </c>
      <c r="B11" s="19">
        <v>198611117</v>
      </c>
      <c r="C11" s="19">
        <v>0</v>
      </c>
      <c r="D11" s="59">
        <v>323755820</v>
      </c>
      <c r="E11" s="60">
        <v>323755820</v>
      </c>
      <c r="F11" s="60">
        <v>25466635</v>
      </c>
      <c r="G11" s="60">
        <v>25159791</v>
      </c>
      <c r="H11" s="60">
        <v>26361732</v>
      </c>
      <c r="I11" s="60">
        <v>76988158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76988158</v>
      </c>
      <c r="W11" s="60">
        <v>80938955</v>
      </c>
      <c r="X11" s="60">
        <v>-3950797</v>
      </c>
      <c r="Y11" s="61">
        <v>-4.88</v>
      </c>
      <c r="Z11" s="62">
        <v>323755820</v>
      </c>
    </row>
    <row r="12" spans="1:26" ht="13.5">
      <c r="A12" s="58" t="s">
        <v>38</v>
      </c>
      <c r="B12" s="19">
        <v>19389954</v>
      </c>
      <c r="C12" s="19">
        <v>0</v>
      </c>
      <c r="D12" s="59">
        <v>24000000</v>
      </c>
      <c r="E12" s="60">
        <v>24000000</v>
      </c>
      <c r="F12" s="60">
        <v>1591084</v>
      </c>
      <c r="G12" s="60">
        <v>1599265</v>
      </c>
      <c r="H12" s="60">
        <v>1714585</v>
      </c>
      <c r="I12" s="60">
        <v>4904934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4904934</v>
      </c>
      <c r="W12" s="60">
        <v>6000000</v>
      </c>
      <c r="X12" s="60">
        <v>-1095066</v>
      </c>
      <c r="Y12" s="61">
        <v>-18.25</v>
      </c>
      <c r="Z12" s="62">
        <v>24000000</v>
      </c>
    </row>
    <row r="13" spans="1:26" ht="13.5">
      <c r="A13" s="58" t="s">
        <v>278</v>
      </c>
      <c r="B13" s="19">
        <v>295600062</v>
      </c>
      <c r="C13" s="19">
        <v>0</v>
      </c>
      <c r="D13" s="59">
        <v>350000000</v>
      </c>
      <c r="E13" s="60">
        <v>350000000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87500000</v>
      </c>
      <c r="X13" s="60">
        <v>-87500000</v>
      </c>
      <c r="Y13" s="61">
        <v>-100</v>
      </c>
      <c r="Z13" s="62">
        <v>350000000</v>
      </c>
    </row>
    <row r="14" spans="1:26" ht="13.5">
      <c r="A14" s="58" t="s">
        <v>40</v>
      </c>
      <c r="B14" s="19">
        <v>8919020</v>
      </c>
      <c r="C14" s="19">
        <v>0</v>
      </c>
      <c r="D14" s="59">
        <v>8000000</v>
      </c>
      <c r="E14" s="60">
        <v>8000000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2000000</v>
      </c>
      <c r="X14" s="60">
        <v>-2000000</v>
      </c>
      <c r="Y14" s="61">
        <v>-100</v>
      </c>
      <c r="Z14" s="62">
        <v>8000000</v>
      </c>
    </row>
    <row r="15" spans="1:26" ht="13.5">
      <c r="A15" s="58" t="s">
        <v>41</v>
      </c>
      <c r="B15" s="19">
        <v>293228119</v>
      </c>
      <c r="C15" s="19">
        <v>0</v>
      </c>
      <c r="D15" s="59">
        <v>311466000</v>
      </c>
      <c r="E15" s="60">
        <v>311466000</v>
      </c>
      <c r="F15" s="60">
        <v>0</v>
      </c>
      <c r="G15" s="60">
        <v>0</v>
      </c>
      <c r="H15" s="60">
        <v>10526316</v>
      </c>
      <c r="I15" s="60">
        <v>10526316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10526316</v>
      </c>
      <c r="W15" s="60">
        <v>77866500</v>
      </c>
      <c r="X15" s="60">
        <v>-67340184</v>
      </c>
      <c r="Y15" s="61">
        <v>-86.48</v>
      </c>
      <c r="Z15" s="62">
        <v>311466000</v>
      </c>
    </row>
    <row r="16" spans="1:26" ht="13.5">
      <c r="A16" s="69" t="s">
        <v>42</v>
      </c>
      <c r="B16" s="19">
        <v>77723000</v>
      </c>
      <c r="C16" s="19">
        <v>0</v>
      </c>
      <c r="D16" s="59">
        <v>80000000</v>
      </c>
      <c r="E16" s="60">
        <v>80000000</v>
      </c>
      <c r="F16" s="60">
        <v>0</v>
      </c>
      <c r="G16" s="60">
        <v>0</v>
      </c>
      <c r="H16" s="60">
        <v>6666667</v>
      </c>
      <c r="I16" s="60">
        <v>6666667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6666667</v>
      </c>
      <c r="W16" s="60">
        <v>20000000</v>
      </c>
      <c r="X16" s="60">
        <v>-13333333</v>
      </c>
      <c r="Y16" s="61">
        <v>-66.67</v>
      </c>
      <c r="Z16" s="62">
        <v>80000000</v>
      </c>
    </row>
    <row r="17" spans="1:26" ht="13.5">
      <c r="A17" s="58" t="s">
        <v>43</v>
      </c>
      <c r="B17" s="19">
        <v>372918459</v>
      </c>
      <c r="C17" s="19">
        <v>0</v>
      </c>
      <c r="D17" s="59">
        <v>492671000</v>
      </c>
      <c r="E17" s="60">
        <v>492671000</v>
      </c>
      <c r="F17" s="60">
        <v>23223165</v>
      </c>
      <c r="G17" s="60">
        <v>47942595</v>
      </c>
      <c r="H17" s="60">
        <v>27073380</v>
      </c>
      <c r="I17" s="60">
        <v>98239140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98239140</v>
      </c>
      <c r="W17" s="60">
        <v>123167750</v>
      </c>
      <c r="X17" s="60">
        <v>-24928610</v>
      </c>
      <c r="Y17" s="61">
        <v>-20.24</v>
      </c>
      <c r="Z17" s="62">
        <v>492671000</v>
      </c>
    </row>
    <row r="18" spans="1:26" ht="13.5">
      <c r="A18" s="70" t="s">
        <v>44</v>
      </c>
      <c r="B18" s="71">
        <f>SUM(B11:B17)</f>
        <v>1266389731</v>
      </c>
      <c r="C18" s="71">
        <f>SUM(C11:C17)</f>
        <v>0</v>
      </c>
      <c r="D18" s="72">
        <f aca="true" t="shared" si="1" ref="D18:Z18">SUM(D11:D17)</f>
        <v>1589892820</v>
      </c>
      <c r="E18" s="73">
        <f t="shared" si="1"/>
        <v>1589892820</v>
      </c>
      <c r="F18" s="73">
        <f t="shared" si="1"/>
        <v>50280884</v>
      </c>
      <c r="G18" s="73">
        <f t="shared" si="1"/>
        <v>74701651</v>
      </c>
      <c r="H18" s="73">
        <f t="shared" si="1"/>
        <v>72342680</v>
      </c>
      <c r="I18" s="73">
        <f t="shared" si="1"/>
        <v>197325215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197325215</v>
      </c>
      <c r="W18" s="73">
        <f t="shared" si="1"/>
        <v>397473205</v>
      </c>
      <c r="X18" s="73">
        <f t="shared" si="1"/>
        <v>-200147990</v>
      </c>
      <c r="Y18" s="67">
        <f>+IF(W18&lt;&gt;0,(X18/W18)*100,0)</f>
        <v>-50.35508997392667</v>
      </c>
      <c r="Z18" s="74">
        <f t="shared" si="1"/>
        <v>1589892820</v>
      </c>
    </row>
    <row r="19" spans="1:26" ht="13.5">
      <c r="A19" s="70" t="s">
        <v>45</v>
      </c>
      <c r="B19" s="75">
        <f>+B10-B18</f>
        <v>-414110853</v>
      </c>
      <c r="C19" s="75">
        <f>+C10-C18</f>
        <v>0</v>
      </c>
      <c r="D19" s="76">
        <f aca="true" t="shared" si="2" ref="D19:Z19">+D10-D18</f>
        <v>180</v>
      </c>
      <c r="E19" s="77">
        <f t="shared" si="2"/>
        <v>180</v>
      </c>
      <c r="F19" s="77">
        <f t="shared" si="2"/>
        <v>162760039</v>
      </c>
      <c r="G19" s="77">
        <f t="shared" si="2"/>
        <v>-28629730</v>
      </c>
      <c r="H19" s="77">
        <f t="shared" si="2"/>
        <v>-21016333</v>
      </c>
      <c r="I19" s="77">
        <f t="shared" si="2"/>
        <v>113113976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113113976</v>
      </c>
      <c r="W19" s="77">
        <f>IF(E10=E18,0,W10-W18)</f>
        <v>45</v>
      </c>
      <c r="X19" s="77">
        <f t="shared" si="2"/>
        <v>113113931</v>
      </c>
      <c r="Y19" s="78">
        <f>+IF(W19&lt;&gt;0,(X19/W19)*100,0)</f>
        <v>251364291.11111113</v>
      </c>
      <c r="Z19" s="79">
        <f t="shared" si="2"/>
        <v>180</v>
      </c>
    </row>
    <row r="20" spans="1:26" ht="13.5">
      <c r="A20" s="58" t="s">
        <v>46</v>
      </c>
      <c r="B20" s="19">
        <v>285989512</v>
      </c>
      <c r="C20" s="19">
        <v>0</v>
      </c>
      <c r="D20" s="59">
        <v>269133000</v>
      </c>
      <c r="E20" s="60">
        <v>269133000</v>
      </c>
      <c r="F20" s="60">
        <v>63611989</v>
      </c>
      <c r="G20" s="60">
        <v>8084000</v>
      </c>
      <c r="H20" s="60">
        <v>11589377</v>
      </c>
      <c r="I20" s="60">
        <v>83285366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83285366</v>
      </c>
      <c r="W20" s="60">
        <v>67283250</v>
      </c>
      <c r="X20" s="60">
        <v>16002116</v>
      </c>
      <c r="Y20" s="61">
        <v>23.78</v>
      </c>
      <c r="Z20" s="62">
        <v>269133000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-128121341</v>
      </c>
      <c r="C22" s="86">
        <f>SUM(C19:C21)</f>
        <v>0</v>
      </c>
      <c r="D22" s="87">
        <f aca="true" t="shared" si="3" ref="D22:Z22">SUM(D19:D21)</f>
        <v>269133180</v>
      </c>
      <c r="E22" s="88">
        <f t="shared" si="3"/>
        <v>269133180</v>
      </c>
      <c r="F22" s="88">
        <f t="shared" si="3"/>
        <v>226372028</v>
      </c>
      <c r="G22" s="88">
        <f t="shared" si="3"/>
        <v>-20545730</v>
      </c>
      <c r="H22" s="88">
        <f t="shared" si="3"/>
        <v>-9426956</v>
      </c>
      <c r="I22" s="88">
        <f t="shared" si="3"/>
        <v>196399342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196399342</v>
      </c>
      <c r="W22" s="88">
        <f t="shared" si="3"/>
        <v>67283295</v>
      </c>
      <c r="X22" s="88">
        <f t="shared" si="3"/>
        <v>129116047</v>
      </c>
      <c r="Y22" s="89">
        <f>+IF(W22&lt;&gt;0,(X22/W22)*100,0)</f>
        <v>191.89911403714697</v>
      </c>
      <c r="Z22" s="90">
        <f t="shared" si="3"/>
        <v>269133180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-128121341</v>
      </c>
      <c r="C24" s="75">
        <f>SUM(C22:C23)</f>
        <v>0</v>
      </c>
      <c r="D24" s="76">
        <f aca="true" t="shared" si="4" ref="D24:Z24">SUM(D22:D23)</f>
        <v>269133180</v>
      </c>
      <c r="E24" s="77">
        <f t="shared" si="4"/>
        <v>269133180</v>
      </c>
      <c r="F24" s="77">
        <f t="shared" si="4"/>
        <v>226372028</v>
      </c>
      <c r="G24" s="77">
        <f t="shared" si="4"/>
        <v>-20545730</v>
      </c>
      <c r="H24" s="77">
        <f t="shared" si="4"/>
        <v>-9426956</v>
      </c>
      <c r="I24" s="77">
        <f t="shared" si="4"/>
        <v>196399342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196399342</v>
      </c>
      <c r="W24" s="77">
        <f t="shared" si="4"/>
        <v>67283295</v>
      </c>
      <c r="X24" s="77">
        <f t="shared" si="4"/>
        <v>129116047</v>
      </c>
      <c r="Y24" s="78">
        <f>+IF(W24&lt;&gt;0,(X24/W24)*100,0)</f>
        <v>191.89911403714697</v>
      </c>
      <c r="Z24" s="79">
        <f t="shared" si="4"/>
        <v>269133180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261446918</v>
      </c>
      <c r="C27" s="22">
        <v>0</v>
      </c>
      <c r="D27" s="99">
        <v>397133000</v>
      </c>
      <c r="E27" s="100">
        <v>397133000</v>
      </c>
      <c r="F27" s="100">
        <v>9745191</v>
      </c>
      <c r="G27" s="100">
        <v>33169060</v>
      </c>
      <c r="H27" s="100">
        <v>13106302</v>
      </c>
      <c r="I27" s="100">
        <v>56020553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56020553</v>
      </c>
      <c r="W27" s="100">
        <v>99283250</v>
      </c>
      <c r="X27" s="100">
        <v>-43262697</v>
      </c>
      <c r="Y27" s="101">
        <v>-43.58</v>
      </c>
      <c r="Z27" s="102">
        <v>397133000</v>
      </c>
    </row>
    <row r="28" spans="1:26" ht="13.5">
      <c r="A28" s="103" t="s">
        <v>46</v>
      </c>
      <c r="B28" s="19">
        <v>231333985</v>
      </c>
      <c r="C28" s="19">
        <v>0</v>
      </c>
      <c r="D28" s="59">
        <v>269133000</v>
      </c>
      <c r="E28" s="60">
        <v>269133000</v>
      </c>
      <c r="F28" s="60">
        <v>9706458</v>
      </c>
      <c r="G28" s="60">
        <v>29088227</v>
      </c>
      <c r="H28" s="60">
        <v>10597382</v>
      </c>
      <c r="I28" s="60">
        <v>49392067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49392067</v>
      </c>
      <c r="W28" s="60">
        <v>67283250</v>
      </c>
      <c r="X28" s="60">
        <v>-17891183</v>
      </c>
      <c r="Y28" s="61">
        <v>-26.59</v>
      </c>
      <c r="Z28" s="62">
        <v>269133000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20093294</v>
      </c>
      <c r="C30" s="19">
        <v>0</v>
      </c>
      <c r="D30" s="59">
        <v>98000000</v>
      </c>
      <c r="E30" s="60">
        <v>98000000</v>
      </c>
      <c r="F30" s="60">
        <v>0</v>
      </c>
      <c r="G30" s="60">
        <v>1272267</v>
      </c>
      <c r="H30" s="60">
        <v>998351</v>
      </c>
      <c r="I30" s="60">
        <v>2270618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2270618</v>
      </c>
      <c r="W30" s="60">
        <v>24500000</v>
      </c>
      <c r="X30" s="60">
        <v>-22229382</v>
      </c>
      <c r="Y30" s="61">
        <v>-90.73</v>
      </c>
      <c r="Z30" s="62">
        <v>98000000</v>
      </c>
    </row>
    <row r="31" spans="1:26" ht="13.5">
      <c r="A31" s="58" t="s">
        <v>53</v>
      </c>
      <c r="B31" s="19">
        <v>10019639</v>
      </c>
      <c r="C31" s="19">
        <v>0</v>
      </c>
      <c r="D31" s="59">
        <v>30000000</v>
      </c>
      <c r="E31" s="60">
        <v>30000000</v>
      </c>
      <c r="F31" s="60">
        <v>38733</v>
      </c>
      <c r="G31" s="60">
        <v>2808566</v>
      </c>
      <c r="H31" s="60">
        <v>1510569</v>
      </c>
      <c r="I31" s="60">
        <v>4357868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4357868</v>
      </c>
      <c r="W31" s="60">
        <v>7500000</v>
      </c>
      <c r="X31" s="60">
        <v>-3142132</v>
      </c>
      <c r="Y31" s="61">
        <v>-41.9</v>
      </c>
      <c r="Z31" s="62">
        <v>30000000</v>
      </c>
    </row>
    <row r="32" spans="1:26" ht="13.5">
      <c r="A32" s="70" t="s">
        <v>54</v>
      </c>
      <c r="B32" s="22">
        <f>SUM(B28:B31)</f>
        <v>261446918</v>
      </c>
      <c r="C32" s="22">
        <f>SUM(C28:C31)</f>
        <v>0</v>
      </c>
      <c r="D32" s="99">
        <f aca="true" t="shared" si="5" ref="D32:Z32">SUM(D28:D31)</f>
        <v>397133000</v>
      </c>
      <c r="E32" s="100">
        <f t="shared" si="5"/>
        <v>397133000</v>
      </c>
      <c r="F32" s="100">
        <f t="shared" si="5"/>
        <v>9745191</v>
      </c>
      <c r="G32" s="100">
        <f t="shared" si="5"/>
        <v>33169060</v>
      </c>
      <c r="H32" s="100">
        <f t="shared" si="5"/>
        <v>13106302</v>
      </c>
      <c r="I32" s="100">
        <f t="shared" si="5"/>
        <v>56020553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56020553</v>
      </c>
      <c r="W32" s="100">
        <f t="shared" si="5"/>
        <v>99283250</v>
      </c>
      <c r="X32" s="100">
        <f t="shared" si="5"/>
        <v>-43262697</v>
      </c>
      <c r="Y32" s="101">
        <f>+IF(W32&lt;&gt;0,(X32/W32)*100,0)</f>
        <v>-43.575020962750514</v>
      </c>
      <c r="Z32" s="102">
        <f t="shared" si="5"/>
        <v>397133000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174129478</v>
      </c>
      <c r="C35" s="19">
        <v>0</v>
      </c>
      <c r="D35" s="59">
        <v>217347322</v>
      </c>
      <c r="E35" s="60">
        <v>217347322</v>
      </c>
      <c r="F35" s="60">
        <v>-38935870</v>
      </c>
      <c r="G35" s="60">
        <v>0</v>
      </c>
      <c r="H35" s="60">
        <v>0</v>
      </c>
      <c r="I35" s="60">
        <v>-38935870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-38935870</v>
      </c>
      <c r="W35" s="60">
        <v>54336831</v>
      </c>
      <c r="X35" s="60">
        <v>-93272701</v>
      </c>
      <c r="Y35" s="61">
        <v>-171.66</v>
      </c>
      <c r="Z35" s="62">
        <v>217347322</v>
      </c>
    </row>
    <row r="36" spans="1:26" ht="13.5">
      <c r="A36" s="58" t="s">
        <v>57</v>
      </c>
      <c r="B36" s="19">
        <v>4390923248</v>
      </c>
      <c r="C36" s="19">
        <v>0</v>
      </c>
      <c r="D36" s="59">
        <v>4144820439</v>
      </c>
      <c r="E36" s="60">
        <v>4144820439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1036205110</v>
      </c>
      <c r="X36" s="60">
        <v>-1036205110</v>
      </c>
      <c r="Y36" s="61">
        <v>-100</v>
      </c>
      <c r="Z36" s="62">
        <v>4144820439</v>
      </c>
    </row>
    <row r="37" spans="1:26" ht="13.5">
      <c r="A37" s="58" t="s">
        <v>58</v>
      </c>
      <c r="B37" s="19">
        <v>292037057</v>
      </c>
      <c r="C37" s="19">
        <v>0</v>
      </c>
      <c r="D37" s="59">
        <v>81584416</v>
      </c>
      <c r="E37" s="60">
        <v>81584416</v>
      </c>
      <c r="F37" s="60">
        <v>5932563</v>
      </c>
      <c r="G37" s="60">
        <v>0</v>
      </c>
      <c r="H37" s="60">
        <v>0</v>
      </c>
      <c r="I37" s="60">
        <v>5932563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5932563</v>
      </c>
      <c r="W37" s="60">
        <v>20396104</v>
      </c>
      <c r="X37" s="60">
        <v>-14463541</v>
      </c>
      <c r="Y37" s="61">
        <v>-70.91</v>
      </c>
      <c r="Z37" s="62">
        <v>81584416</v>
      </c>
    </row>
    <row r="38" spans="1:26" ht="13.5">
      <c r="A38" s="58" t="s">
        <v>59</v>
      </c>
      <c r="B38" s="19">
        <v>85921249</v>
      </c>
      <c r="C38" s="19">
        <v>0</v>
      </c>
      <c r="D38" s="59">
        <v>81506239</v>
      </c>
      <c r="E38" s="60">
        <v>81506239</v>
      </c>
      <c r="F38" s="60">
        <v>-3289957</v>
      </c>
      <c r="G38" s="60">
        <v>0</v>
      </c>
      <c r="H38" s="60">
        <v>0</v>
      </c>
      <c r="I38" s="60">
        <v>-3289957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-3289957</v>
      </c>
      <c r="W38" s="60">
        <v>20376560</v>
      </c>
      <c r="X38" s="60">
        <v>-23666517</v>
      </c>
      <c r="Y38" s="61">
        <v>-116.15</v>
      </c>
      <c r="Z38" s="62">
        <v>81506239</v>
      </c>
    </row>
    <row r="39" spans="1:26" ht="13.5">
      <c r="A39" s="58" t="s">
        <v>60</v>
      </c>
      <c r="B39" s="19">
        <v>4187094420</v>
      </c>
      <c r="C39" s="19">
        <v>0</v>
      </c>
      <c r="D39" s="59">
        <v>4199077106</v>
      </c>
      <c r="E39" s="60">
        <v>4199077106</v>
      </c>
      <c r="F39" s="60">
        <v>-41578476</v>
      </c>
      <c r="G39" s="60">
        <v>0</v>
      </c>
      <c r="H39" s="60">
        <v>0</v>
      </c>
      <c r="I39" s="60">
        <v>-41578476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-41578476</v>
      </c>
      <c r="W39" s="60">
        <v>1049769277</v>
      </c>
      <c r="X39" s="60">
        <v>-1091347753</v>
      </c>
      <c r="Y39" s="61">
        <v>-103.96</v>
      </c>
      <c r="Z39" s="62">
        <v>4199077106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229293944</v>
      </c>
      <c r="C42" s="19">
        <v>0</v>
      </c>
      <c r="D42" s="59">
        <v>319000000</v>
      </c>
      <c r="E42" s="60">
        <v>319000000</v>
      </c>
      <c r="F42" s="60">
        <v>190252433</v>
      </c>
      <c r="G42" s="60">
        <v>-72281409</v>
      </c>
      <c r="H42" s="60">
        <v>-6119607</v>
      </c>
      <c r="I42" s="60">
        <v>111851417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111851417</v>
      </c>
      <c r="W42" s="60">
        <v>138663048</v>
      </c>
      <c r="X42" s="60">
        <v>-26811631</v>
      </c>
      <c r="Y42" s="61">
        <v>-19.34</v>
      </c>
      <c r="Z42" s="62">
        <v>319000000</v>
      </c>
    </row>
    <row r="43" spans="1:26" ht="13.5">
      <c r="A43" s="58" t="s">
        <v>63</v>
      </c>
      <c r="B43" s="19">
        <v>-275864180</v>
      </c>
      <c r="C43" s="19">
        <v>0</v>
      </c>
      <c r="D43" s="59">
        <v>-222782000</v>
      </c>
      <c r="E43" s="60">
        <v>-222782000</v>
      </c>
      <c r="F43" s="60">
        <v>-133594176</v>
      </c>
      <c r="G43" s="60">
        <v>11857404</v>
      </c>
      <c r="H43" s="60">
        <v>2893699</v>
      </c>
      <c r="I43" s="60">
        <v>-118843073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-118843073</v>
      </c>
      <c r="W43" s="60">
        <v>-49288160</v>
      </c>
      <c r="X43" s="60">
        <v>-69554913</v>
      </c>
      <c r="Y43" s="61">
        <v>141.12</v>
      </c>
      <c r="Z43" s="62">
        <v>-222782000</v>
      </c>
    </row>
    <row r="44" spans="1:26" ht="13.5">
      <c r="A44" s="58" t="s">
        <v>64</v>
      </c>
      <c r="B44" s="19">
        <v>-297308</v>
      </c>
      <c r="C44" s="19">
        <v>0</v>
      </c>
      <c r="D44" s="59">
        <v>-2971000</v>
      </c>
      <c r="E44" s="60">
        <v>-2971000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12029000</v>
      </c>
      <c r="X44" s="60">
        <v>-12029000</v>
      </c>
      <c r="Y44" s="61">
        <v>-100</v>
      </c>
      <c r="Z44" s="62">
        <v>-2971000</v>
      </c>
    </row>
    <row r="45" spans="1:26" ht="13.5">
      <c r="A45" s="70" t="s">
        <v>65</v>
      </c>
      <c r="B45" s="22">
        <v>-34637734</v>
      </c>
      <c r="C45" s="22">
        <v>0</v>
      </c>
      <c r="D45" s="99">
        <v>83232000</v>
      </c>
      <c r="E45" s="100">
        <v>83232000</v>
      </c>
      <c r="F45" s="100">
        <v>-25809975</v>
      </c>
      <c r="G45" s="100">
        <v>-86233980</v>
      </c>
      <c r="H45" s="100">
        <v>-89459888</v>
      </c>
      <c r="I45" s="100">
        <v>-89459888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-89459888</v>
      </c>
      <c r="W45" s="100">
        <v>91388888</v>
      </c>
      <c r="X45" s="100">
        <v>-180848776</v>
      </c>
      <c r="Y45" s="101">
        <v>-197.89</v>
      </c>
      <c r="Z45" s="102">
        <v>83232000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272</v>
      </c>
      <c r="W47" s="119" t="s">
        <v>273</v>
      </c>
      <c r="X47" s="119" t="s">
        <v>274</v>
      </c>
      <c r="Y47" s="119" t="s">
        <v>275</v>
      </c>
      <c r="Z47" s="121" t="s">
        <v>276</v>
      </c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43978567</v>
      </c>
      <c r="C49" s="52">
        <v>0</v>
      </c>
      <c r="D49" s="129">
        <v>36727883</v>
      </c>
      <c r="E49" s="54">
        <v>28255117</v>
      </c>
      <c r="F49" s="54">
        <v>0</v>
      </c>
      <c r="G49" s="54">
        <v>0</v>
      </c>
      <c r="H49" s="54">
        <v>0</v>
      </c>
      <c r="I49" s="54">
        <v>568549444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677511011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21307950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21307950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95.40734287590396</v>
      </c>
      <c r="C58" s="5">
        <f>IF(C67=0,0,+(C76/C67)*100)</f>
        <v>0</v>
      </c>
      <c r="D58" s="6">
        <f aca="true" t="shared" si="6" ref="D58:Z58">IF(D67=0,0,+(D76/D67)*100)</f>
        <v>71.53786167768504</v>
      </c>
      <c r="E58" s="7">
        <f t="shared" si="6"/>
        <v>71.53786167768504</v>
      </c>
      <c r="F58" s="7">
        <f t="shared" si="6"/>
        <v>44.56300991207575</v>
      </c>
      <c r="G58" s="7">
        <f t="shared" si="6"/>
        <v>38.24560506421545</v>
      </c>
      <c r="H58" s="7">
        <f t="shared" si="6"/>
        <v>42.0767725330724</v>
      </c>
      <c r="I58" s="7">
        <f t="shared" si="6"/>
        <v>41.96366759694661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41.96366759694661</v>
      </c>
      <c r="W58" s="7">
        <f t="shared" si="6"/>
        <v>46.311126301384</v>
      </c>
      <c r="X58" s="7">
        <f t="shared" si="6"/>
        <v>0</v>
      </c>
      <c r="Y58" s="7">
        <f t="shared" si="6"/>
        <v>0</v>
      </c>
      <c r="Z58" s="8">
        <f t="shared" si="6"/>
        <v>71.53786167768504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79.90904645476773</v>
      </c>
      <c r="E59" s="10">
        <f t="shared" si="7"/>
        <v>79.90904645476773</v>
      </c>
      <c r="F59" s="10">
        <f t="shared" si="7"/>
        <v>7.071858688350158</v>
      </c>
      <c r="G59" s="10">
        <f t="shared" si="7"/>
        <v>12.46204859376611</v>
      </c>
      <c r="H59" s="10">
        <f t="shared" si="7"/>
        <v>39.7646806162607</v>
      </c>
      <c r="I59" s="10">
        <f t="shared" si="7"/>
        <v>17.681688246586496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17.681688246586496</v>
      </c>
      <c r="W59" s="10">
        <f t="shared" si="7"/>
        <v>47.8215217603912</v>
      </c>
      <c r="X59" s="10">
        <f t="shared" si="7"/>
        <v>0</v>
      </c>
      <c r="Y59" s="10">
        <f t="shared" si="7"/>
        <v>0</v>
      </c>
      <c r="Z59" s="11">
        <f t="shared" si="7"/>
        <v>79.90904645476773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71.39313394347691</v>
      </c>
      <c r="E60" s="13">
        <f t="shared" si="7"/>
        <v>71.39313394347691</v>
      </c>
      <c r="F60" s="13">
        <f t="shared" si="7"/>
        <v>62.61457924344166</v>
      </c>
      <c r="G60" s="13">
        <f t="shared" si="7"/>
        <v>50.32749537605196</v>
      </c>
      <c r="H60" s="13">
        <f t="shared" si="7"/>
        <v>38.58260763828937</v>
      </c>
      <c r="I60" s="13">
        <f t="shared" si="7"/>
        <v>52.20149653891131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52.20149653891131</v>
      </c>
      <c r="W60" s="13">
        <f t="shared" si="7"/>
        <v>47.850791490683356</v>
      </c>
      <c r="X60" s="13">
        <f t="shared" si="7"/>
        <v>0</v>
      </c>
      <c r="Y60" s="13">
        <f t="shared" si="7"/>
        <v>0</v>
      </c>
      <c r="Z60" s="14">
        <f t="shared" si="7"/>
        <v>71.39313394347691</v>
      </c>
    </row>
    <row r="61" spans="1:26" ht="13.5">
      <c r="A61" s="39" t="s">
        <v>103</v>
      </c>
      <c r="B61" s="12">
        <f t="shared" si="7"/>
        <v>100</v>
      </c>
      <c r="C61" s="12">
        <f t="shared" si="7"/>
        <v>0</v>
      </c>
      <c r="D61" s="3">
        <f t="shared" si="7"/>
        <v>60</v>
      </c>
      <c r="E61" s="13">
        <f t="shared" si="7"/>
        <v>60</v>
      </c>
      <c r="F61" s="13">
        <f t="shared" si="7"/>
        <v>76.0485126790434</v>
      </c>
      <c r="G61" s="13">
        <f t="shared" si="7"/>
        <v>49.562430149188685</v>
      </c>
      <c r="H61" s="13">
        <f t="shared" si="7"/>
        <v>43.19089967716391</v>
      </c>
      <c r="I61" s="13">
        <f t="shared" si="7"/>
        <v>58.637224397958896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58.637224397958896</v>
      </c>
      <c r="W61" s="13">
        <f t="shared" si="7"/>
        <v>46.82808571428572</v>
      </c>
      <c r="X61" s="13">
        <f t="shared" si="7"/>
        <v>0</v>
      </c>
      <c r="Y61" s="13">
        <f t="shared" si="7"/>
        <v>0</v>
      </c>
      <c r="Z61" s="14">
        <f t="shared" si="7"/>
        <v>60</v>
      </c>
    </row>
    <row r="62" spans="1:26" ht="13.5">
      <c r="A62" s="39" t="s">
        <v>104</v>
      </c>
      <c r="B62" s="12">
        <f t="shared" si="7"/>
        <v>100</v>
      </c>
      <c r="C62" s="12">
        <f t="shared" si="7"/>
        <v>0</v>
      </c>
      <c r="D62" s="3">
        <f t="shared" si="7"/>
        <v>100</v>
      </c>
      <c r="E62" s="13">
        <f t="shared" si="7"/>
        <v>100</v>
      </c>
      <c r="F62" s="13">
        <f t="shared" si="7"/>
        <v>29.904406695114837</v>
      </c>
      <c r="G62" s="13">
        <f t="shared" si="7"/>
        <v>80.80497561304786</v>
      </c>
      <c r="H62" s="13">
        <f t="shared" si="7"/>
        <v>30.364797017629147</v>
      </c>
      <c r="I62" s="13">
        <f t="shared" si="7"/>
        <v>38.11901109293383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38.11901109293383</v>
      </c>
      <c r="W62" s="13">
        <f t="shared" si="7"/>
        <v>44.66640816326531</v>
      </c>
      <c r="X62" s="13">
        <f t="shared" si="7"/>
        <v>0</v>
      </c>
      <c r="Y62" s="13">
        <f t="shared" si="7"/>
        <v>0</v>
      </c>
      <c r="Z62" s="14">
        <f t="shared" si="7"/>
        <v>100</v>
      </c>
    </row>
    <row r="63" spans="1:26" ht="13.5">
      <c r="A63" s="39" t="s">
        <v>105</v>
      </c>
      <c r="B63" s="12">
        <f t="shared" si="7"/>
        <v>100</v>
      </c>
      <c r="C63" s="12">
        <f t="shared" si="7"/>
        <v>0</v>
      </c>
      <c r="D63" s="3">
        <f t="shared" si="7"/>
        <v>100</v>
      </c>
      <c r="E63" s="13">
        <f t="shared" si="7"/>
        <v>100</v>
      </c>
      <c r="F63" s="13">
        <f t="shared" si="7"/>
        <v>40.261056034580314</v>
      </c>
      <c r="G63" s="13">
        <f t="shared" si="7"/>
        <v>44.59074118288775</v>
      </c>
      <c r="H63" s="13">
        <f t="shared" si="7"/>
        <v>25.70112661980697</v>
      </c>
      <c r="I63" s="13">
        <f t="shared" si="7"/>
        <v>36.56769790465871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36.56769790465871</v>
      </c>
      <c r="W63" s="13">
        <f t="shared" si="7"/>
        <v>40.957088000000006</v>
      </c>
      <c r="X63" s="13">
        <f t="shared" si="7"/>
        <v>0</v>
      </c>
      <c r="Y63" s="13">
        <f t="shared" si="7"/>
        <v>0</v>
      </c>
      <c r="Z63" s="14">
        <f t="shared" si="7"/>
        <v>100</v>
      </c>
    </row>
    <row r="64" spans="1:26" ht="13.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100</v>
      </c>
      <c r="E64" s="13">
        <f t="shared" si="7"/>
        <v>100</v>
      </c>
      <c r="F64" s="13">
        <f t="shared" si="7"/>
        <v>29.862432344640517</v>
      </c>
      <c r="G64" s="13">
        <f t="shared" si="7"/>
        <v>29.15168905259135</v>
      </c>
      <c r="H64" s="13">
        <f t="shared" si="7"/>
        <v>30.483768685680605</v>
      </c>
      <c r="I64" s="13">
        <f t="shared" si="7"/>
        <v>29.83329101546198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29.83329101546198</v>
      </c>
      <c r="W64" s="13">
        <f t="shared" si="7"/>
        <v>30.1425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100</v>
      </c>
      <c r="E65" s="13">
        <f t="shared" si="7"/>
        <v>100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70.77261251734849</v>
      </c>
      <c r="X65" s="13">
        <f t="shared" si="7"/>
        <v>0</v>
      </c>
      <c r="Y65" s="13">
        <f t="shared" si="7"/>
        <v>0</v>
      </c>
      <c r="Z65" s="14">
        <f t="shared" si="7"/>
        <v>100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100</v>
      </c>
      <c r="G66" s="16">
        <f t="shared" si="7"/>
        <v>6.455943087795775</v>
      </c>
      <c r="H66" s="16">
        <f t="shared" si="7"/>
        <v>100</v>
      </c>
      <c r="I66" s="16">
        <f t="shared" si="7"/>
        <v>54.4074645922671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54.4074645922671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488565277</v>
      </c>
      <c r="C67" s="24"/>
      <c r="D67" s="25">
        <v>716833000</v>
      </c>
      <c r="E67" s="26">
        <v>716833000</v>
      </c>
      <c r="F67" s="26">
        <v>62047952</v>
      </c>
      <c r="G67" s="26">
        <v>44666978</v>
      </c>
      <c r="H67" s="26">
        <v>42356685</v>
      </c>
      <c r="I67" s="26">
        <v>149071615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149071615</v>
      </c>
      <c r="W67" s="26">
        <v>179208250</v>
      </c>
      <c r="X67" s="26"/>
      <c r="Y67" s="25"/>
      <c r="Z67" s="27">
        <v>716833000</v>
      </c>
    </row>
    <row r="68" spans="1:26" ht="13.5" hidden="1">
      <c r="A68" s="37" t="s">
        <v>31</v>
      </c>
      <c r="B68" s="19">
        <v>147150223</v>
      </c>
      <c r="C68" s="19"/>
      <c r="D68" s="20">
        <v>204500000</v>
      </c>
      <c r="E68" s="21">
        <v>204500000</v>
      </c>
      <c r="F68" s="21">
        <v>20219253</v>
      </c>
      <c r="G68" s="21">
        <v>11774926</v>
      </c>
      <c r="H68" s="21">
        <v>12497568</v>
      </c>
      <c r="I68" s="21">
        <v>44491747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44491747</v>
      </c>
      <c r="W68" s="21">
        <v>51125000</v>
      </c>
      <c r="X68" s="21"/>
      <c r="Y68" s="20"/>
      <c r="Z68" s="23">
        <v>204500000</v>
      </c>
    </row>
    <row r="69" spans="1:26" ht="13.5" hidden="1">
      <c r="A69" s="38" t="s">
        <v>32</v>
      </c>
      <c r="B69" s="19">
        <v>318976926</v>
      </c>
      <c r="C69" s="19"/>
      <c r="D69" s="20">
        <v>489393000</v>
      </c>
      <c r="E69" s="21">
        <v>489393000</v>
      </c>
      <c r="F69" s="21">
        <v>41749272</v>
      </c>
      <c r="G69" s="21">
        <v>30754022</v>
      </c>
      <c r="H69" s="21">
        <v>27689891</v>
      </c>
      <c r="I69" s="21">
        <v>100193185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v>100193185</v>
      </c>
      <c r="W69" s="21">
        <v>122348250</v>
      </c>
      <c r="X69" s="21"/>
      <c r="Y69" s="20"/>
      <c r="Z69" s="23">
        <v>489393000</v>
      </c>
    </row>
    <row r="70" spans="1:26" ht="13.5" hidden="1">
      <c r="A70" s="39" t="s">
        <v>103</v>
      </c>
      <c r="B70" s="19">
        <v>222996107</v>
      </c>
      <c r="C70" s="19"/>
      <c r="D70" s="20">
        <v>350000000</v>
      </c>
      <c r="E70" s="21">
        <v>350000000</v>
      </c>
      <c r="F70" s="21">
        <v>29051127</v>
      </c>
      <c r="G70" s="21">
        <v>23883044</v>
      </c>
      <c r="H70" s="21">
        <v>18715380</v>
      </c>
      <c r="I70" s="21">
        <v>71649551</v>
      </c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>
        <v>71649551</v>
      </c>
      <c r="W70" s="21">
        <v>87500000</v>
      </c>
      <c r="X70" s="21"/>
      <c r="Y70" s="20"/>
      <c r="Z70" s="23">
        <v>350000000</v>
      </c>
    </row>
    <row r="71" spans="1:26" ht="13.5" hidden="1">
      <c r="A71" s="39" t="s">
        <v>104</v>
      </c>
      <c r="B71" s="19">
        <v>47914971</v>
      </c>
      <c r="C71" s="19"/>
      <c r="D71" s="20">
        <v>49000000</v>
      </c>
      <c r="E71" s="21">
        <v>49000000</v>
      </c>
      <c r="F71" s="21">
        <v>8371716</v>
      </c>
      <c r="G71" s="21">
        <v>2400669</v>
      </c>
      <c r="H71" s="21">
        <v>4346609</v>
      </c>
      <c r="I71" s="21">
        <v>15118994</v>
      </c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>
        <v>15118994</v>
      </c>
      <c r="W71" s="21">
        <v>12250000</v>
      </c>
      <c r="X71" s="21"/>
      <c r="Y71" s="20"/>
      <c r="Z71" s="23">
        <v>49000000</v>
      </c>
    </row>
    <row r="72" spans="1:26" ht="13.5" hidden="1">
      <c r="A72" s="39" t="s">
        <v>105</v>
      </c>
      <c r="B72" s="19">
        <v>27615295</v>
      </c>
      <c r="C72" s="19"/>
      <c r="D72" s="20">
        <v>25000000</v>
      </c>
      <c r="E72" s="21">
        <v>25000000</v>
      </c>
      <c r="F72" s="21">
        <v>2430053</v>
      </c>
      <c r="G72" s="21">
        <v>2575815</v>
      </c>
      <c r="H72" s="21">
        <v>2727717</v>
      </c>
      <c r="I72" s="21">
        <v>7733585</v>
      </c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>
        <v>7733585</v>
      </c>
      <c r="W72" s="21">
        <v>6250000</v>
      </c>
      <c r="X72" s="21"/>
      <c r="Y72" s="20"/>
      <c r="Z72" s="23">
        <v>25000000</v>
      </c>
    </row>
    <row r="73" spans="1:26" ht="13.5" hidden="1">
      <c r="A73" s="39" t="s">
        <v>106</v>
      </c>
      <c r="B73" s="19">
        <v>20450553</v>
      </c>
      <c r="C73" s="19"/>
      <c r="D73" s="20">
        <v>20000000</v>
      </c>
      <c r="E73" s="21">
        <v>20000000</v>
      </c>
      <c r="F73" s="21">
        <v>1896376</v>
      </c>
      <c r="G73" s="21">
        <v>1894494</v>
      </c>
      <c r="H73" s="21">
        <v>1900185</v>
      </c>
      <c r="I73" s="21">
        <v>5691055</v>
      </c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>
        <v>5691055</v>
      </c>
      <c r="W73" s="21">
        <v>5000000</v>
      </c>
      <c r="X73" s="21"/>
      <c r="Y73" s="20"/>
      <c r="Z73" s="23">
        <v>20000000</v>
      </c>
    </row>
    <row r="74" spans="1:26" ht="13.5" hidden="1">
      <c r="A74" s="39" t="s">
        <v>107</v>
      </c>
      <c r="B74" s="19"/>
      <c r="C74" s="19"/>
      <c r="D74" s="20">
        <v>45393000</v>
      </c>
      <c r="E74" s="21">
        <v>45393000</v>
      </c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>
        <v>11348250</v>
      </c>
      <c r="X74" s="21"/>
      <c r="Y74" s="20"/>
      <c r="Z74" s="23">
        <v>45393000</v>
      </c>
    </row>
    <row r="75" spans="1:26" ht="13.5" hidden="1">
      <c r="A75" s="40" t="s">
        <v>110</v>
      </c>
      <c r="B75" s="28">
        <v>22438128</v>
      </c>
      <c r="C75" s="28"/>
      <c r="D75" s="29">
        <v>22940000</v>
      </c>
      <c r="E75" s="30">
        <v>22940000</v>
      </c>
      <c r="F75" s="30">
        <v>79427</v>
      </c>
      <c r="G75" s="30">
        <v>2138030</v>
      </c>
      <c r="H75" s="30">
        <v>2169226</v>
      </c>
      <c r="I75" s="30">
        <v>4386683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>
        <v>4386683</v>
      </c>
      <c r="W75" s="30">
        <v>5735000</v>
      </c>
      <c r="X75" s="30"/>
      <c r="Y75" s="29"/>
      <c r="Z75" s="31">
        <v>22940000</v>
      </c>
    </row>
    <row r="76" spans="1:26" ht="13.5" hidden="1">
      <c r="A76" s="42" t="s">
        <v>286</v>
      </c>
      <c r="B76" s="32">
        <v>466127149</v>
      </c>
      <c r="C76" s="32"/>
      <c r="D76" s="33">
        <v>512807000</v>
      </c>
      <c r="E76" s="34">
        <v>512807000</v>
      </c>
      <c r="F76" s="34">
        <v>27650435</v>
      </c>
      <c r="G76" s="34">
        <v>17083156</v>
      </c>
      <c r="H76" s="34">
        <v>17822326</v>
      </c>
      <c r="I76" s="34">
        <v>62555917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62555917</v>
      </c>
      <c r="W76" s="34">
        <v>82993359</v>
      </c>
      <c r="X76" s="34"/>
      <c r="Y76" s="33"/>
      <c r="Z76" s="35">
        <v>512807000</v>
      </c>
    </row>
    <row r="77" spans="1:26" ht="13.5" hidden="1">
      <c r="A77" s="37" t="s">
        <v>31</v>
      </c>
      <c r="B77" s="19">
        <v>147150223</v>
      </c>
      <c r="C77" s="19"/>
      <c r="D77" s="20">
        <v>163414000</v>
      </c>
      <c r="E77" s="21">
        <v>163414000</v>
      </c>
      <c r="F77" s="21">
        <v>1429877</v>
      </c>
      <c r="G77" s="21">
        <v>1467397</v>
      </c>
      <c r="H77" s="21">
        <v>4969618</v>
      </c>
      <c r="I77" s="21">
        <v>7866892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>
        <v>7866892</v>
      </c>
      <c r="W77" s="21">
        <v>24448753</v>
      </c>
      <c r="X77" s="21"/>
      <c r="Y77" s="20"/>
      <c r="Z77" s="23">
        <v>163414000</v>
      </c>
    </row>
    <row r="78" spans="1:26" ht="13.5" hidden="1">
      <c r="A78" s="38" t="s">
        <v>32</v>
      </c>
      <c r="B78" s="19">
        <v>318976926</v>
      </c>
      <c r="C78" s="19"/>
      <c r="D78" s="20">
        <v>349393000</v>
      </c>
      <c r="E78" s="21">
        <v>349393000</v>
      </c>
      <c r="F78" s="21">
        <v>26141131</v>
      </c>
      <c r="G78" s="21">
        <v>15477729</v>
      </c>
      <c r="H78" s="21">
        <v>10683482</v>
      </c>
      <c r="I78" s="21">
        <v>52302342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52302342</v>
      </c>
      <c r="W78" s="21">
        <v>58544606</v>
      </c>
      <c r="X78" s="21"/>
      <c r="Y78" s="20"/>
      <c r="Z78" s="23">
        <v>349393000</v>
      </c>
    </row>
    <row r="79" spans="1:26" ht="13.5" hidden="1">
      <c r="A79" s="39" t="s">
        <v>103</v>
      </c>
      <c r="B79" s="19">
        <v>222996107</v>
      </c>
      <c r="C79" s="19"/>
      <c r="D79" s="20">
        <v>210000000</v>
      </c>
      <c r="E79" s="21">
        <v>210000000</v>
      </c>
      <c r="F79" s="21">
        <v>22092950</v>
      </c>
      <c r="G79" s="21">
        <v>11837017</v>
      </c>
      <c r="H79" s="21">
        <v>8083341</v>
      </c>
      <c r="I79" s="21">
        <v>42013308</v>
      </c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>
        <v>42013308</v>
      </c>
      <c r="W79" s="21">
        <v>40974575</v>
      </c>
      <c r="X79" s="21"/>
      <c r="Y79" s="20"/>
      <c r="Z79" s="23">
        <v>210000000</v>
      </c>
    </row>
    <row r="80" spans="1:26" ht="13.5" hidden="1">
      <c r="A80" s="39" t="s">
        <v>104</v>
      </c>
      <c r="B80" s="19">
        <v>47914971</v>
      </c>
      <c r="C80" s="19"/>
      <c r="D80" s="20">
        <v>49000000</v>
      </c>
      <c r="E80" s="21">
        <v>49000000</v>
      </c>
      <c r="F80" s="21">
        <v>2503512</v>
      </c>
      <c r="G80" s="21">
        <v>1939860</v>
      </c>
      <c r="H80" s="21">
        <v>1319839</v>
      </c>
      <c r="I80" s="21">
        <v>5763211</v>
      </c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>
        <v>5763211</v>
      </c>
      <c r="W80" s="21">
        <v>5471635</v>
      </c>
      <c r="X80" s="21"/>
      <c r="Y80" s="20"/>
      <c r="Z80" s="23">
        <v>49000000</v>
      </c>
    </row>
    <row r="81" spans="1:26" ht="13.5" hidden="1">
      <c r="A81" s="39" t="s">
        <v>105</v>
      </c>
      <c r="B81" s="19">
        <v>27615295</v>
      </c>
      <c r="C81" s="19"/>
      <c r="D81" s="20">
        <v>25000000</v>
      </c>
      <c r="E81" s="21">
        <v>25000000</v>
      </c>
      <c r="F81" s="21">
        <v>978365</v>
      </c>
      <c r="G81" s="21">
        <v>1148575</v>
      </c>
      <c r="H81" s="21">
        <v>701054</v>
      </c>
      <c r="I81" s="21">
        <v>2827994</v>
      </c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>
        <v>2827994</v>
      </c>
      <c r="W81" s="21">
        <v>2559818</v>
      </c>
      <c r="X81" s="21"/>
      <c r="Y81" s="20"/>
      <c r="Z81" s="23">
        <v>25000000</v>
      </c>
    </row>
    <row r="82" spans="1:26" ht="13.5" hidden="1">
      <c r="A82" s="39" t="s">
        <v>106</v>
      </c>
      <c r="B82" s="19">
        <v>20450553</v>
      </c>
      <c r="C82" s="19"/>
      <c r="D82" s="20">
        <v>20000000</v>
      </c>
      <c r="E82" s="21">
        <v>20000000</v>
      </c>
      <c r="F82" s="21">
        <v>566304</v>
      </c>
      <c r="G82" s="21">
        <v>552277</v>
      </c>
      <c r="H82" s="21">
        <v>579248</v>
      </c>
      <c r="I82" s="21">
        <v>1697829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>
        <v>1697829</v>
      </c>
      <c r="W82" s="21">
        <v>1507125</v>
      </c>
      <c r="X82" s="21"/>
      <c r="Y82" s="20"/>
      <c r="Z82" s="23">
        <v>20000000</v>
      </c>
    </row>
    <row r="83" spans="1:26" ht="13.5" hidden="1">
      <c r="A83" s="39" t="s">
        <v>107</v>
      </c>
      <c r="B83" s="19"/>
      <c r="C83" s="19"/>
      <c r="D83" s="20">
        <v>45393000</v>
      </c>
      <c r="E83" s="21">
        <v>45393000</v>
      </c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>
        <v>8031453</v>
      </c>
      <c r="X83" s="21"/>
      <c r="Y83" s="20"/>
      <c r="Z83" s="23">
        <v>45393000</v>
      </c>
    </row>
    <row r="84" spans="1:26" ht="13.5" hidden="1">
      <c r="A84" s="40" t="s">
        <v>110</v>
      </c>
      <c r="B84" s="28"/>
      <c r="C84" s="28"/>
      <c r="D84" s="29"/>
      <c r="E84" s="30"/>
      <c r="F84" s="30">
        <v>79427</v>
      </c>
      <c r="G84" s="30">
        <v>138030</v>
      </c>
      <c r="H84" s="30">
        <v>2169226</v>
      </c>
      <c r="I84" s="30">
        <v>2386683</v>
      </c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>
        <v>2386683</v>
      </c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73175364</v>
      </c>
      <c r="D5" s="357">
        <f t="shared" si="0"/>
        <v>0</v>
      </c>
      <c r="E5" s="356">
        <f t="shared" si="0"/>
        <v>68600000</v>
      </c>
      <c r="F5" s="358">
        <f t="shared" si="0"/>
        <v>68600000</v>
      </c>
      <c r="G5" s="358">
        <f t="shared" si="0"/>
        <v>6627725</v>
      </c>
      <c r="H5" s="356">
        <f t="shared" si="0"/>
        <v>10707141</v>
      </c>
      <c r="I5" s="356">
        <f t="shared" si="0"/>
        <v>8338908</v>
      </c>
      <c r="J5" s="358">
        <f t="shared" si="0"/>
        <v>25673774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25673774</v>
      </c>
      <c r="X5" s="356">
        <f t="shared" si="0"/>
        <v>17150000</v>
      </c>
      <c r="Y5" s="358">
        <f t="shared" si="0"/>
        <v>8523774</v>
      </c>
      <c r="Z5" s="359">
        <f>+IF(X5&lt;&gt;0,+(Y5/X5)*100,0)</f>
        <v>49.701306122448976</v>
      </c>
      <c r="AA5" s="360">
        <f>+AA6+AA8+AA11+AA13+AA15</f>
        <v>68600000</v>
      </c>
    </row>
    <row r="6" spans="1:27" ht="13.5">
      <c r="A6" s="361" t="s">
        <v>204</v>
      </c>
      <c r="B6" s="142"/>
      <c r="C6" s="60">
        <f>+C7</f>
        <v>55075107</v>
      </c>
      <c r="D6" s="340">
        <f aca="true" t="shared" si="1" ref="D6:AA6">+D7</f>
        <v>0</v>
      </c>
      <c r="E6" s="60">
        <f t="shared" si="1"/>
        <v>39600000</v>
      </c>
      <c r="F6" s="59">
        <f t="shared" si="1"/>
        <v>39600000</v>
      </c>
      <c r="G6" s="59">
        <f t="shared" si="1"/>
        <v>6602261</v>
      </c>
      <c r="H6" s="60">
        <f t="shared" si="1"/>
        <v>8229058</v>
      </c>
      <c r="I6" s="60">
        <f t="shared" si="1"/>
        <v>4546500</v>
      </c>
      <c r="J6" s="59">
        <f t="shared" si="1"/>
        <v>19377819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19377819</v>
      </c>
      <c r="X6" s="60">
        <f t="shared" si="1"/>
        <v>9900000</v>
      </c>
      <c r="Y6" s="59">
        <f t="shared" si="1"/>
        <v>9477819</v>
      </c>
      <c r="Z6" s="61">
        <f>+IF(X6&lt;&gt;0,+(Y6/X6)*100,0)</f>
        <v>95.73554545454546</v>
      </c>
      <c r="AA6" s="62">
        <f t="shared" si="1"/>
        <v>39600000</v>
      </c>
    </row>
    <row r="7" spans="1:27" ht="13.5">
      <c r="A7" s="291" t="s">
        <v>228</v>
      </c>
      <c r="B7" s="142"/>
      <c r="C7" s="60">
        <v>55075107</v>
      </c>
      <c r="D7" s="340"/>
      <c r="E7" s="60">
        <v>39600000</v>
      </c>
      <c r="F7" s="59">
        <v>39600000</v>
      </c>
      <c r="G7" s="59">
        <v>6602261</v>
      </c>
      <c r="H7" s="60">
        <v>8229058</v>
      </c>
      <c r="I7" s="60">
        <v>4546500</v>
      </c>
      <c r="J7" s="59">
        <v>19377819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19377819</v>
      </c>
      <c r="X7" s="60">
        <v>9900000</v>
      </c>
      <c r="Y7" s="59">
        <v>9477819</v>
      </c>
      <c r="Z7" s="61">
        <v>95.74</v>
      </c>
      <c r="AA7" s="62">
        <v>39600000</v>
      </c>
    </row>
    <row r="8" spans="1:27" ht="13.5">
      <c r="A8" s="361" t="s">
        <v>205</v>
      </c>
      <c r="B8" s="142"/>
      <c r="C8" s="60">
        <f aca="true" t="shared" si="2" ref="C8:Y8">SUM(C9:C10)</f>
        <v>12814492</v>
      </c>
      <c r="D8" s="340">
        <f t="shared" si="2"/>
        <v>0</v>
      </c>
      <c r="E8" s="60">
        <f t="shared" si="2"/>
        <v>29000000</v>
      </c>
      <c r="F8" s="59">
        <f t="shared" si="2"/>
        <v>29000000</v>
      </c>
      <c r="G8" s="59">
        <f t="shared" si="2"/>
        <v>25464</v>
      </c>
      <c r="H8" s="60">
        <f t="shared" si="2"/>
        <v>2478083</v>
      </c>
      <c r="I8" s="60">
        <f t="shared" si="2"/>
        <v>2227770</v>
      </c>
      <c r="J8" s="59">
        <f t="shared" si="2"/>
        <v>4731317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4731317</v>
      </c>
      <c r="X8" s="60">
        <f t="shared" si="2"/>
        <v>7250000</v>
      </c>
      <c r="Y8" s="59">
        <f t="shared" si="2"/>
        <v>-2518683</v>
      </c>
      <c r="Z8" s="61">
        <f>+IF(X8&lt;&gt;0,+(Y8/X8)*100,0)</f>
        <v>-34.74045517241379</v>
      </c>
      <c r="AA8" s="62">
        <f>SUM(AA9:AA10)</f>
        <v>29000000</v>
      </c>
    </row>
    <row r="9" spans="1:27" ht="13.5">
      <c r="A9" s="291" t="s">
        <v>229</v>
      </c>
      <c r="B9" s="142"/>
      <c r="C9" s="60">
        <v>12814492</v>
      </c>
      <c r="D9" s="340"/>
      <c r="E9" s="60">
        <v>29000000</v>
      </c>
      <c r="F9" s="59">
        <v>29000000</v>
      </c>
      <c r="G9" s="59">
        <v>25464</v>
      </c>
      <c r="H9" s="60">
        <v>2478083</v>
      </c>
      <c r="I9" s="60">
        <v>2227770</v>
      </c>
      <c r="J9" s="59">
        <v>4731317</v>
      </c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>
        <v>4731317</v>
      </c>
      <c r="X9" s="60">
        <v>7250000</v>
      </c>
      <c r="Y9" s="59">
        <v>-2518683</v>
      </c>
      <c r="Z9" s="61">
        <v>-34.74</v>
      </c>
      <c r="AA9" s="62">
        <v>29000000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1564638</v>
      </c>
      <c r="J11" s="364">
        <f t="shared" si="3"/>
        <v>1564638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1564638</v>
      </c>
      <c r="X11" s="362">
        <f t="shared" si="3"/>
        <v>0</v>
      </c>
      <c r="Y11" s="364">
        <f t="shared" si="3"/>
        <v>1564638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>
        <v>1564638</v>
      </c>
      <c r="J12" s="59">
        <v>1564638</v>
      </c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>
        <v>1564638</v>
      </c>
      <c r="X12" s="60"/>
      <c r="Y12" s="59">
        <v>1564638</v>
      </c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5285765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5285765</v>
      </c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21624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>
        <v>21624</v>
      </c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6598035</v>
      </c>
      <c r="D40" s="344">
        <f t="shared" si="9"/>
        <v>0</v>
      </c>
      <c r="E40" s="343">
        <f t="shared" si="9"/>
        <v>41783333</v>
      </c>
      <c r="F40" s="345">
        <f t="shared" si="9"/>
        <v>41783333</v>
      </c>
      <c r="G40" s="345">
        <f t="shared" si="9"/>
        <v>914804</v>
      </c>
      <c r="H40" s="343">
        <f t="shared" si="9"/>
        <v>966707</v>
      </c>
      <c r="I40" s="343">
        <f t="shared" si="9"/>
        <v>423152</v>
      </c>
      <c r="J40" s="345">
        <f t="shared" si="9"/>
        <v>2304663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2304663</v>
      </c>
      <c r="X40" s="343">
        <f t="shared" si="9"/>
        <v>10445833</v>
      </c>
      <c r="Y40" s="345">
        <f t="shared" si="9"/>
        <v>-8141170</v>
      </c>
      <c r="Z40" s="336">
        <f>+IF(X40&lt;&gt;0,+(Y40/X40)*100,0)</f>
        <v>-77.93701086356636</v>
      </c>
      <c r="AA40" s="350">
        <f>SUM(AA41:AA49)</f>
        <v>41783333</v>
      </c>
    </row>
    <row r="41" spans="1:27" ht="13.5">
      <c r="A41" s="361" t="s">
        <v>247</v>
      </c>
      <c r="B41" s="142"/>
      <c r="C41" s="362">
        <v>3827508</v>
      </c>
      <c r="D41" s="363"/>
      <c r="E41" s="362">
        <v>7500000</v>
      </c>
      <c r="F41" s="364">
        <v>7500000</v>
      </c>
      <c r="G41" s="364">
        <v>60643</v>
      </c>
      <c r="H41" s="362">
        <v>214994</v>
      </c>
      <c r="I41" s="362">
        <v>274839</v>
      </c>
      <c r="J41" s="364">
        <v>550476</v>
      </c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>
        <v>550476</v>
      </c>
      <c r="X41" s="362">
        <v>1875000</v>
      </c>
      <c r="Y41" s="364">
        <v>-1324524</v>
      </c>
      <c r="Z41" s="365">
        <v>-70.64</v>
      </c>
      <c r="AA41" s="366">
        <v>7500000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348043</v>
      </c>
      <c r="D43" s="369"/>
      <c r="E43" s="305"/>
      <c r="F43" s="370"/>
      <c r="G43" s="370"/>
      <c r="H43" s="305"/>
      <c r="I43" s="305">
        <v>11919</v>
      </c>
      <c r="J43" s="370">
        <v>11919</v>
      </c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>
        <v>11919</v>
      </c>
      <c r="X43" s="305"/>
      <c r="Y43" s="370">
        <v>11919</v>
      </c>
      <c r="Z43" s="371"/>
      <c r="AA43" s="303"/>
    </row>
    <row r="44" spans="1:27" ht="13.5">
      <c r="A44" s="361" t="s">
        <v>250</v>
      </c>
      <c r="B44" s="136"/>
      <c r="C44" s="60">
        <v>468119</v>
      </c>
      <c r="D44" s="368"/>
      <c r="E44" s="54">
        <v>1916981</v>
      </c>
      <c r="F44" s="53">
        <v>1916981</v>
      </c>
      <c r="G44" s="53">
        <v>67435</v>
      </c>
      <c r="H44" s="54"/>
      <c r="I44" s="54"/>
      <c r="J44" s="53">
        <v>67435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67435</v>
      </c>
      <c r="X44" s="54">
        <v>479245</v>
      </c>
      <c r="Y44" s="53">
        <v>-411810</v>
      </c>
      <c r="Z44" s="94">
        <v>-85.93</v>
      </c>
      <c r="AA44" s="95">
        <v>1916981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>
        <v>852358</v>
      </c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>
        <v>798700</v>
      </c>
      <c r="D48" s="368"/>
      <c r="E48" s="54">
        <v>12746065</v>
      </c>
      <c r="F48" s="53">
        <v>12746065</v>
      </c>
      <c r="G48" s="53"/>
      <c r="H48" s="54">
        <v>75662</v>
      </c>
      <c r="I48" s="54">
        <v>136394</v>
      </c>
      <c r="J48" s="53">
        <v>212056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212056</v>
      </c>
      <c r="X48" s="54">
        <v>3186516</v>
      </c>
      <c r="Y48" s="53">
        <v>-2974460</v>
      </c>
      <c r="Z48" s="94">
        <v>-93.35</v>
      </c>
      <c r="AA48" s="95">
        <v>12746065</v>
      </c>
    </row>
    <row r="49" spans="1:27" ht="13.5">
      <c r="A49" s="361" t="s">
        <v>93</v>
      </c>
      <c r="B49" s="136"/>
      <c r="C49" s="54">
        <v>303307</v>
      </c>
      <c r="D49" s="368"/>
      <c r="E49" s="54">
        <v>19620287</v>
      </c>
      <c r="F49" s="53">
        <v>19620287</v>
      </c>
      <c r="G49" s="53">
        <v>786726</v>
      </c>
      <c r="H49" s="54">
        <v>676051</v>
      </c>
      <c r="I49" s="54"/>
      <c r="J49" s="53">
        <v>1462777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1462777</v>
      </c>
      <c r="X49" s="54">
        <v>4905072</v>
      </c>
      <c r="Y49" s="53">
        <v>-3442295</v>
      </c>
      <c r="Z49" s="94">
        <v>-70.18</v>
      </c>
      <c r="AA49" s="95">
        <v>19620287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79795023</v>
      </c>
      <c r="D60" s="346">
        <f t="shared" si="14"/>
        <v>0</v>
      </c>
      <c r="E60" s="219">
        <f t="shared" si="14"/>
        <v>110383333</v>
      </c>
      <c r="F60" s="264">
        <f t="shared" si="14"/>
        <v>110383333</v>
      </c>
      <c r="G60" s="264">
        <f t="shared" si="14"/>
        <v>7542529</v>
      </c>
      <c r="H60" s="219">
        <f t="shared" si="14"/>
        <v>11673848</v>
      </c>
      <c r="I60" s="219">
        <f t="shared" si="14"/>
        <v>8762060</v>
      </c>
      <c r="J60" s="264">
        <f t="shared" si="14"/>
        <v>27978437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27978437</v>
      </c>
      <c r="X60" s="219">
        <f t="shared" si="14"/>
        <v>27595833</v>
      </c>
      <c r="Y60" s="264">
        <f t="shared" si="14"/>
        <v>382604</v>
      </c>
      <c r="Z60" s="337">
        <f>+IF(X60&lt;&gt;0,+(Y60/X60)*100,0)</f>
        <v>1.3864557014821766</v>
      </c>
      <c r="AA60" s="232">
        <f>+AA57+AA54+AA51+AA40+AA37+AA34+AA22+AA5</f>
        <v>110383333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815285143</v>
      </c>
      <c r="D5" s="153">
        <f>SUM(D6:D8)</f>
        <v>0</v>
      </c>
      <c r="E5" s="154">
        <f t="shared" si="0"/>
        <v>1280715000</v>
      </c>
      <c r="F5" s="100">
        <f t="shared" si="0"/>
        <v>1280715000</v>
      </c>
      <c r="G5" s="100">
        <f t="shared" si="0"/>
        <v>234613868</v>
      </c>
      <c r="H5" s="100">
        <f t="shared" si="0"/>
        <v>23167776</v>
      </c>
      <c r="I5" s="100">
        <f t="shared" si="0"/>
        <v>28380088</v>
      </c>
      <c r="J5" s="100">
        <f t="shared" si="0"/>
        <v>286161732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286161732</v>
      </c>
      <c r="X5" s="100">
        <f t="shared" si="0"/>
        <v>320178750</v>
      </c>
      <c r="Y5" s="100">
        <f t="shared" si="0"/>
        <v>-34017018</v>
      </c>
      <c r="Z5" s="137">
        <f>+IF(X5&lt;&gt;0,+(Y5/X5)*100,0)</f>
        <v>-10.624383410829106</v>
      </c>
      <c r="AA5" s="153">
        <f>SUM(AA6:AA8)</f>
        <v>1280715000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3.5">
      <c r="A7" s="138" t="s">
        <v>76</v>
      </c>
      <c r="B7" s="136"/>
      <c r="C7" s="157">
        <v>814868860</v>
      </c>
      <c r="D7" s="157"/>
      <c r="E7" s="158">
        <v>1280715000</v>
      </c>
      <c r="F7" s="159">
        <v>1280715000</v>
      </c>
      <c r="G7" s="159">
        <v>234581446</v>
      </c>
      <c r="H7" s="159">
        <v>23012872</v>
      </c>
      <c r="I7" s="159">
        <v>28380088</v>
      </c>
      <c r="J7" s="159">
        <v>285974406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285974406</v>
      </c>
      <c r="X7" s="159">
        <v>320178750</v>
      </c>
      <c r="Y7" s="159">
        <v>-34204344</v>
      </c>
      <c r="Z7" s="141">
        <v>-10.68</v>
      </c>
      <c r="AA7" s="157">
        <v>1280715000</v>
      </c>
    </row>
    <row r="8" spans="1:27" ht="13.5">
      <c r="A8" s="138" t="s">
        <v>77</v>
      </c>
      <c r="B8" s="136"/>
      <c r="C8" s="155">
        <v>416283</v>
      </c>
      <c r="D8" s="155"/>
      <c r="E8" s="156"/>
      <c r="F8" s="60"/>
      <c r="G8" s="60">
        <v>32422</v>
      </c>
      <c r="H8" s="60">
        <v>154904</v>
      </c>
      <c r="I8" s="60"/>
      <c r="J8" s="60">
        <v>187326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187326</v>
      </c>
      <c r="X8" s="60"/>
      <c r="Y8" s="60">
        <v>187326</v>
      </c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2727636</v>
      </c>
      <c r="D9" s="153">
        <f>SUM(D10:D14)</f>
        <v>0</v>
      </c>
      <c r="E9" s="154">
        <f t="shared" si="1"/>
        <v>6517500</v>
      </c>
      <c r="F9" s="100">
        <f t="shared" si="1"/>
        <v>6517500</v>
      </c>
      <c r="G9" s="100">
        <f t="shared" si="1"/>
        <v>210143</v>
      </c>
      <c r="H9" s="100">
        <f t="shared" si="1"/>
        <v>121632</v>
      </c>
      <c r="I9" s="100">
        <f t="shared" si="1"/>
        <v>133909</v>
      </c>
      <c r="J9" s="100">
        <f t="shared" si="1"/>
        <v>465684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465684</v>
      </c>
      <c r="X9" s="100">
        <f t="shared" si="1"/>
        <v>1629375</v>
      </c>
      <c r="Y9" s="100">
        <f t="shared" si="1"/>
        <v>-1163691</v>
      </c>
      <c r="Z9" s="137">
        <f>+IF(X9&lt;&gt;0,+(Y9/X9)*100,0)</f>
        <v>-71.41947065592635</v>
      </c>
      <c r="AA9" s="153">
        <f>SUM(AA10:AA14)</f>
        <v>6517500</v>
      </c>
    </row>
    <row r="10" spans="1:27" ht="13.5">
      <c r="A10" s="138" t="s">
        <v>79</v>
      </c>
      <c r="B10" s="136"/>
      <c r="C10" s="155">
        <v>507090</v>
      </c>
      <c r="D10" s="155"/>
      <c r="E10" s="156">
        <v>105000</v>
      </c>
      <c r="F10" s="60">
        <v>105000</v>
      </c>
      <c r="G10" s="60">
        <v>5956</v>
      </c>
      <c r="H10" s="60">
        <v>2975</v>
      </c>
      <c r="I10" s="60">
        <v>6233</v>
      </c>
      <c r="J10" s="60">
        <v>15164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15164</v>
      </c>
      <c r="X10" s="60">
        <v>26250</v>
      </c>
      <c r="Y10" s="60">
        <v>-11086</v>
      </c>
      <c r="Z10" s="140">
        <v>-42.23</v>
      </c>
      <c r="AA10" s="155">
        <v>105000</v>
      </c>
    </row>
    <row r="11" spans="1:27" ht="13.5">
      <c r="A11" s="138" t="s">
        <v>80</v>
      </c>
      <c r="B11" s="136"/>
      <c r="C11" s="155">
        <v>924460</v>
      </c>
      <c r="D11" s="155"/>
      <c r="E11" s="156">
        <v>2450500</v>
      </c>
      <c r="F11" s="60">
        <v>2450500</v>
      </c>
      <c r="G11" s="60">
        <v>44938</v>
      </c>
      <c r="H11" s="60">
        <v>48736</v>
      </c>
      <c r="I11" s="60">
        <v>57964</v>
      </c>
      <c r="J11" s="60">
        <v>151638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151638</v>
      </c>
      <c r="X11" s="60">
        <v>612625</v>
      </c>
      <c r="Y11" s="60">
        <v>-460987</v>
      </c>
      <c r="Z11" s="140">
        <v>-75.25</v>
      </c>
      <c r="AA11" s="155">
        <v>2450500</v>
      </c>
    </row>
    <row r="12" spans="1:27" ht="13.5">
      <c r="A12" s="138" t="s">
        <v>81</v>
      </c>
      <c r="B12" s="136"/>
      <c r="C12" s="155">
        <v>1267586</v>
      </c>
      <c r="D12" s="155"/>
      <c r="E12" s="156">
        <v>3902000</v>
      </c>
      <c r="F12" s="60">
        <v>3902000</v>
      </c>
      <c r="G12" s="60">
        <v>93769</v>
      </c>
      <c r="H12" s="60">
        <v>68821</v>
      </c>
      <c r="I12" s="60">
        <v>68612</v>
      </c>
      <c r="J12" s="60">
        <v>231202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231202</v>
      </c>
      <c r="X12" s="60">
        <v>975500</v>
      </c>
      <c r="Y12" s="60">
        <v>-744298</v>
      </c>
      <c r="Z12" s="140">
        <v>-76.3</v>
      </c>
      <c r="AA12" s="155">
        <v>3902000</v>
      </c>
    </row>
    <row r="13" spans="1:27" ht="13.5">
      <c r="A13" s="138" t="s">
        <v>82</v>
      </c>
      <c r="B13" s="136"/>
      <c r="C13" s="155">
        <v>28500</v>
      </c>
      <c r="D13" s="155"/>
      <c r="E13" s="156">
        <v>60000</v>
      </c>
      <c r="F13" s="60">
        <v>60000</v>
      </c>
      <c r="G13" s="60">
        <v>65480</v>
      </c>
      <c r="H13" s="60">
        <v>1100</v>
      </c>
      <c r="I13" s="60">
        <v>1100</v>
      </c>
      <c r="J13" s="60">
        <v>67680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67680</v>
      </c>
      <c r="X13" s="60">
        <v>15000</v>
      </c>
      <c r="Y13" s="60">
        <v>52680</v>
      </c>
      <c r="Z13" s="140">
        <v>351.2</v>
      </c>
      <c r="AA13" s="155">
        <v>60000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672655</v>
      </c>
      <c r="D15" s="153">
        <f>SUM(D16:D18)</f>
        <v>0</v>
      </c>
      <c r="E15" s="154">
        <f t="shared" si="2"/>
        <v>672100</v>
      </c>
      <c r="F15" s="100">
        <f t="shared" si="2"/>
        <v>672100</v>
      </c>
      <c r="G15" s="100">
        <f t="shared" si="2"/>
        <v>0</v>
      </c>
      <c r="H15" s="100">
        <f t="shared" si="2"/>
        <v>30493</v>
      </c>
      <c r="I15" s="100">
        <f t="shared" si="2"/>
        <v>17839</v>
      </c>
      <c r="J15" s="100">
        <f t="shared" si="2"/>
        <v>48332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48332</v>
      </c>
      <c r="X15" s="100">
        <f t="shared" si="2"/>
        <v>168025</v>
      </c>
      <c r="Y15" s="100">
        <f t="shared" si="2"/>
        <v>-119693</v>
      </c>
      <c r="Z15" s="137">
        <f>+IF(X15&lt;&gt;0,+(Y15/X15)*100,0)</f>
        <v>-71.23523285225413</v>
      </c>
      <c r="AA15" s="153">
        <f>SUM(AA16:AA18)</f>
        <v>672100</v>
      </c>
    </row>
    <row r="16" spans="1:27" ht="13.5">
      <c r="A16" s="138" t="s">
        <v>85</v>
      </c>
      <c r="B16" s="136"/>
      <c r="C16" s="155">
        <v>672655</v>
      </c>
      <c r="D16" s="155"/>
      <c r="E16" s="156">
        <v>672100</v>
      </c>
      <c r="F16" s="60">
        <v>672100</v>
      </c>
      <c r="G16" s="60"/>
      <c r="H16" s="60">
        <v>30493</v>
      </c>
      <c r="I16" s="60">
        <v>17598</v>
      </c>
      <c r="J16" s="60">
        <v>48091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48091</v>
      </c>
      <c r="X16" s="60">
        <v>168025</v>
      </c>
      <c r="Y16" s="60">
        <v>-119934</v>
      </c>
      <c r="Z16" s="140">
        <v>-71.38</v>
      </c>
      <c r="AA16" s="155">
        <v>672100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>
        <v>241</v>
      </c>
      <c r="J17" s="60">
        <v>241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241</v>
      </c>
      <c r="X17" s="60"/>
      <c r="Y17" s="60">
        <v>241</v>
      </c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319582956</v>
      </c>
      <c r="D19" s="153">
        <f>SUM(D20:D23)</f>
        <v>0</v>
      </c>
      <c r="E19" s="154">
        <f t="shared" si="3"/>
        <v>525728400</v>
      </c>
      <c r="F19" s="100">
        <f t="shared" si="3"/>
        <v>525728400</v>
      </c>
      <c r="G19" s="100">
        <f t="shared" si="3"/>
        <v>41828901</v>
      </c>
      <c r="H19" s="100">
        <f t="shared" si="3"/>
        <v>30836020</v>
      </c>
      <c r="I19" s="100">
        <f t="shared" si="3"/>
        <v>34383888</v>
      </c>
      <c r="J19" s="100">
        <f t="shared" si="3"/>
        <v>107048809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107048809</v>
      </c>
      <c r="X19" s="100">
        <f t="shared" si="3"/>
        <v>131432100</v>
      </c>
      <c r="Y19" s="100">
        <f t="shared" si="3"/>
        <v>-24383291</v>
      </c>
      <c r="Z19" s="137">
        <f>+IF(X19&lt;&gt;0,+(Y19/X19)*100,0)</f>
        <v>-18.55200594071007</v>
      </c>
      <c r="AA19" s="153">
        <f>SUM(AA20:AA23)</f>
        <v>525728400</v>
      </c>
    </row>
    <row r="20" spans="1:27" ht="13.5">
      <c r="A20" s="138" t="s">
        <v>89</v>
      </c>
      <c r="B20" s="136"/>
      <c r="C20" s="155">
        <v>223506702</v>
      </c>
      <c r="D20" s="155"/>
      <c r="E20" s="156">
        <v>351728400</v>
      </c>
      <c r="F20" s="60">
        <v>351728400</v>
      </c>
      <c r="G20" s="60">
        <v>29126796</v>
      </c>
      <c r="H20" s="60">
        <v>23950245</v>
      </c>
      <c r="I20" s="60">
        <v>18737888</v>
      </c>
      <c r="J20" s="60">
        <v>71814929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71814929</v>
      </c>
      <c r="X20" s="60">
        <v>87932100</v>
      </c>
      <c r="Y20" s="60">
        <v>-16117171</v>
      </c>
      <c r="Z20" s="140">
        <v>-18.33</v>
      </c>
      <c r="AA20" s="155">
        <v>351728400</v>
      </c>
    </row>
    <row r="21" spans="1:27" ht="13.5">
      <c r="A21" s="138" t="s">
        <v>90</v>
      </c>
      <c r="B21" s="136"/>
      <c r="C21" s="155">
        <v>47991955</v>
      </c>
      <c r="D21" s="155"/>
      <c r="E21" s="156">
        <v>129000000</v>
      </c>
      <c r="F21" s="60">
        <v>129000000</v>
      </c>
      <c r="G21" s="60">
        <v>8374395</v>
      </c>
      <c r="H21" s="60">
        <v>2413145</v>
      </c>
      <c r="I21" s="60">
        <v>11017460</v>
      </c>
      <c r="J21" s="60">
        <v>21805000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21805000</v>
      </c>
      <c r="X21" s="60">
        <v>32250000</v>
      </c>
      <c r="Y21" s="60">
        <v>-10445000</v>
      </c>
      <c r="Z21" s="140">
        <v>-32.39</v>
      </c>
      <c r="AA21" s="155">
        <v>129000000</v>
      </c>
    </row>
    <row r="22" spans="1:27" ht="13.5">
      <c r="A22" s="138" t="s">
        <v>91</v>
      </c>
      <c r="B22" s="136"/>
      <c r="C22" s="157">
        <v>27633746</v>
      </c>
      <c r="D22" s="157"/>
      <c r="E22" s="158">
        <v>25000000</v>
      </c>
      <c r="F22" s="159">
        <v>25000000</v>
      </c>
      <c r="G22" s="159">
        <v>2431334</v>
      </c>
      <c r="H22" s="159">
        <v>2578136</v>
      </c>
      <c r="I22" s="159">
        <v>2728355</v>
      </c>
      <c r="J22" s="159">
        <v>7737825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7737825</v>
      </c>
      <c r="X22" s="159">
        <v>6250000</v>
      </c>
      <c r="Y22" s="159">
        <v>1487825</v>
      </c>
      <c r="Z22" s="141">
        <v>23.81</v>
      </c>
      <c r="AA22" s="157">
        <v>25000000</v>
      </c>
    </row>
    <row r="23" spans="1:27" ht="13.5">
      <c r="A23" s="138" t="s">
        <v>92</v>
      </c>
      <c r="B23" s="136"/>
      <c r="C23" s="155">
        <v>20450553</v>
      </c>
      <c r="D23" s="155"/>
      <c r="E23" s="156">
        <v>20000000</v>
      </c>
      <c r="F23" s="60">
        <v>20000000</v>
      </c>
      <c r="G23" s="60">
        <v>1896376</v>
      </c>
      <c r="H23" s="60">
        <v>1894494</v>
      </c>
      <c r="I23" s="60">
        <v>1900185</v>
      </c>
      <c r="J23" s="60">
        <v>5691055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5691055</v>
      </c>
      <c r="X23" s="60">
        <v>5000000</v>
      </c>
      <c r="Y23" s="60">
        <v>691055</v>
      </c>
      <c r="Z23" s="140">
        <v>13.82</v>
      </c>
      <c r="AA23" s="155">
        <v>20000000</v>
      </c>
    </row>
    <row r="24" spans="1:27" ht="13.5">
      <c r="A24" s="135" t="s">
        <v>93</v>
      </c>
      <c r="B24" s="142" t="s">
        <v>94</v>
      </c>
      <c r="C24" s="153"/>
      <c r="D24" s="153"/>
      <c r="E24" s="154">
        <v>45393000</v>
      </c>
      <c r="F24" s="100">
        <v>45393000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11348250</v>
      </c>
      <c r="Y24" s="100">
        <v>-11348250</v>
      </c>
      <c r="Z24" s="137">
        <v>-100</v>
      </c>
      <c r="AA24" s="153">
        <v>45393000</v>
      </c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1138268390</v>
      </c>
      <c r="D25" s="168">
        <f>+D5+D9+D15+D19+D24</f>
        <v>0</v>
      </c>
      <c r="E25" s="169">
        <f t="shared" si="4"/>
        <v>1859026000</v>
      </c>
      <c r="F25" s="73">
        <f t="shared" si="4"/>
        <v>1859026000</v>
      </c>
      <c r="G25" s="73">
        <f t="shared" si="4"/>
        <v>276652912</v>
      </c>
      <c r="H25" s="73">
        <f t="shared" si="4"/>
        <v>54155921</v>
      </c>
      <c r="I25" s="73">
        <f t="shared" si="4"/>
        <v>62915724</v>
      </c>
      <c r="J25" s="73">
        <f t="shared" si="4"/>
        <v>393724557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393724557</v>
      </c>
      <c r="X25" s="73">
        <f t="shared" si="4"/>
        <v>464756500</v>
      </c>
      <c r="Y25" s="73">
        <f t="shared" si="4"/>
        <v>-71031943</v>
      </c>
      <c r="Z25" s="170">
        <f>+IF(X25&lt;&gt;0,+(Y25/X25)*100,0)</f>
        <v>-15.28369006135471</v>
      </c>
      <c r="AA25" s="168">
        <f>+AA5+AA9+AA15+AA19+AA24</f>
        <v>1859026000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679266936</v>
      </c>
      <c r="D28" s="153">
        <f>SUM(D29:D31)</f>
        <v>0</v>
      </c>
      <c r="E28" s="154">
        <f t="shared" si="5"/>
        <v>767712527</v>
      </c>
      <c r="F28" s="100">
        <f t="shared" si="5"/>
        <v>767712527</v>
      </c>
      <c r="G28" s="100">
        <f t="shared" si="5"/>
        <v>11663715</v>
      </c>
      <c r="H28" s="100">
        <f t="shared" si="5"/>
        <v>33898064</v>
      </c>
      <c r="I28" s="100">
        <f t="shared" si="5"/>
        <v>22383434</v>
      </c>
      <c r="J28" s="100">
        <f t="shared" si="5"/>
        <v>67945213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67945213</v>
      </c>
      <c r="X28" s="100">
        <f t="shared" si="5"/>
        <v>191928132</v>
      </c>
      <c r="Y28" s="100">
        <f t="shared" si="5"/>
        <v>-123982919</v>
      </c>
      <c r="Z28" s="137">
        <f>+IF(X28&lt;&gt;0,+(Y28/X28)*100,0)</f>
        <v>-64.59861704901083</v>
      </c>
      <c r="AA28" s="153">
        <f>SUM(AA29:AA31)</f>
        <v>767712527</v>
      </c>
    </row>
    <row r="29" spans="1:27" ht="13.5">
      <c r="A29" s="138" t="s">
        <v>75</v>
      </c>
      <c r="B29" s="136"/>
      <c r="C29" s="155">
        <v>44299932</v>
      </c>
      <c r="D29" s="155"/>
      <c r="E29" s="156">
        <v>63278776</v>
      </c>
      <c r="F29" s="60">
        <v>63278776</v>
      </c>
      <c r="G29" s="60">
        <v>3857684</v>
      </c>
      <c r="H29" s="60">
        <v>4073897</v>
      </c>
      <c r="I29" s="60">
        <v>4901497</v>
      </c>
      <c r="J29" s="60">
        <v>12833078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12833078</v>
      </c>
      <c r="X29" s="60">
        <v>15819694</v>
      </c>
      <c r="Y29" s="60">
        <v>-2986616</v>
      </c>
      <c r="Z29" s="140">
        <v>-18.88</v>
      </c>
      <c r="AA29" s="155">
        <v>63278776</v>
      </c>
    </row>
    <row r="30" spans="1:27" ht="13.5">
      <c r="A30" s="138" t="s">
        <v>76</v>
      </c>
      <c r="B30" s="136"/>
      <c r="C30" s="157">
        <v>607725659</v>
      </c>
      <c r="D30" s="157"/>
      <c r="E30" s="158">
        <v>660499999</v>
      </c>
      <c r="F30" s="159">
        <v>660499999</v>
      </c>
      <c r="G30" s="159">
        <v>6431306</v>
      </c>
      <c r="H30" s="159">
        <v>28114194</v>
      </c>
      <c r="I30" s="159">
        <v>15450981</v>
      </c>
      <c r="J30" s="159">
        <v>49996481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49996481</v>
      </c>
      <c r="X30" s="159">
        <v>165125000</v>
      </c>
      <c r="Y30" s="159">
        <v>-115128519</v>
      </c>
      <c r="Z30" s="141">
        <v>-69.72</v>
      </c>
      <c r="AA30" s="157">
        <v>660499999</v>
      </c>
    </row>
    <row r="31" spans="1:27" ht="13.5">
      <c r="A31" s="138" t="s">
        <v>77</v>
      </c>
      <c r="B31" s="136"/>
      <c r="C31" s="155">
        <v>27241345</v>
      </c>
      <c r="D31" s="155"/>
      <c r="E31" s="156">
        <v>43933752</v>
      </c>
      <c r="F31" s="60">
        <v>43933752</v>
      </c>
      <c r="G31" s="60">
        <v>1374725</v>
      </c>
      <c r="H31" s="60">
        <v>1709973</v>
      </c>
      <c r="I31" s="60">
        <v>2030956</v>
      </c>
      <c r="J31" s="60">
        <v>5115654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5115654</v>
      </c>
      <c r="X31" s="60">
        <v>10983438</v>
      </c>
      <c r="Y31" s="60">
        <v>-5867784</v>
      </c>
      <c r="Z31" s="140">
        <v>-53.42</v>
      </c>
      <c r="AA31" s="155">
        <v>43933752</v>
      </c>
    </row>
    <row r="32" spans="1:27" ht="13.5">
      <c r="A32" s="135" t="s">
        <v>78</v>
      </c>
      <c r="B32" s="136"/>
      <c r="C32" s="153">
        <f aca="true" t="shared" si="6" ref="C32:Y32">SUM(C33:C37)</f>
        <v>97776455</v>
      </c>
      <c r="D32" s="153">
        <f>SUM(D33:D37)</f>
        <v>0</v>
      </c>
      <c r="E32" s="154">
        <f t="shared" si="6"/>
        <v>118125116</v>
      </c>
      <c r="F32" s="100">
        <f t="shared" si="6"/>
        <v>118125116</v>
      </c>
      <c r="G32" s="100">
        <f t="shared" si="6"/>
        <v>9457461</v>
      </c>
      <c r="H32" s="100">
        <f t="shared" si="6"/>
        <v>7454923</v>
      </c>
      <c r="I32" s="100">
        <f t="shared" si="6"/>
        <v>8405876</v>
      </c>
      <c r="J32" s="100">
        <f t="shared" si="6"/>
        <v>25318260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25318260</v>
      </c>
      <c r="X32" s="100">
        <f t="shared" si="6"/>
        <v>29531279</v>
      </c>
      <c r="Y32" s="100">
        <f t="shared" si="6"/>
        <v>-4213019</v>
      </c>
      <c r="Z32" s="137">
        <f>+IF(X32&lt;&gt;0,+(Y32/X32)*100,0)</f>
        <v>-14.26629371521633</v>
      </c>
      <c r="AA32" s="153">
        <f>SUM(AA33:AA37)</f>
        <v>118125116</v>
      </c>
    </row>
    <row r="33" spans="1:27" ht="13.5">
      <c r="A33" s="138" t="s">
        <v>79</v>
      </c>
      <c r="B33" s="136"/>
      <c r="C33" s="155">
        <v>4909194</v>
      </c>
      <c r="D33" s="155"/>
      <c r="E33" s="156">
        <v>15425129</v>
      </c>
      <c r="F33" s="60">
        <v>15425129</v>
      </c>
      <c r="G33" s="60">
        <v>1192753</v>
      </c>
      <c r="H33" s="60">
        <v>1083221</v>
      </c>
      <c r="I33" s="60">
        <v>1244264</v>
      </c>
      <c r="J33" s="60">
        <v>3520238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3520238</v>
      </c>
      <c r="X33" s="60">
        <v>3856282</v>
      </c>
      <c r="Y33" s="60">
        <v>-336044</v>
      </c>
      <c r="Z33" s="140">
        <v>-8.71</v>
      </c>
      <c r="AA33" s="155">
        <v>15425129</v>
      </c>
    </row>
    <row r="34" spans="1:27" ht="13.5">
      <c r="A34" s="138" t="s">
        <v>80</v>
      </c>
      <c r="B34" s="136"/>
      <c r="C34" s="155">
        <v>29583098</v>
      </c>
      <c r="D34" s="155"/>
      <c r="E34" s="156">
        <v>29000000</v>
      </c>
      <c r="F34" s="60">
        <v>29000000</v>
      </c>
      <c r="G34" s="60">
        <v>2842193</v>
      </c>
      <c r="H34" s="60">
        <v>2457668</v>
      </c>
      <c r="I34" s="60">
        <v>3360304</v>
      </c>
      <c r="J34" s="60">
        <v>8660165</v>
      </c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>
        <v>8660165</v>
      </c>
      <c r="X34" s="60">
        <v>7250000</v>
      </c>
      <c r="Y34" s="60">
        <v>1410165</v>
      </c>
      <c r="Z34" s="140">
        <v>19.45</v>
      </c>
      <c r="AA34" s="155">
        <v>29000000</v>
      </c>
    </row>
    <row r="35" spans="1:27" ht="13.5">
      <c r="A35" s="138" t="s">
        <v>81</v>
      </c>
      <c r="B35" s="136"/>
      <c r="C35" s="155">
        <v>57859749</v>
      </c>
      <c r="D35" s="155"/>
      <c r="E35" s="156">
        <v>64064281</v>
      </c>
      <c r="F35" s="60">
        <v>64064281</v>
      </c>
      <c r="G35" s="60">
        <v>4417061</v>
      </c>
      <c r="H35" s="60">
        <v>3379274</v>
      </c>
      <c r="I35" s="60">
        <v>3068166</v>
      </c>
      <c r="J35" s="60">
        <v>10864501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10864501</v>
      </c>
      <c r="X35" s="60">
        <v>16016070</v>
      </c>
      <c r="Y35" s="60">
        <v>-5151569</v>
      </c>
      <c r="Z35" s="140">
        <v>-32.17</v>
      </c>
      <c r="AA35" s="155">
        <v>64064281</v>
      </c>
    </row>
    <row r="36" spans="1:27" ht="13.5">
      <c r="A36" s="138" t="s">
        <v>82</v>
      </c>
      <c r="B36" s="136"/>
      <c r="C36" s="155">
        <v>4321961</v>
      </c>
      <c r="D36" s="155"/>
      <c r="E36" s="156">
        <v>9635706</v>
      </c>
      <c r="F36" s="60">
        <v>9635706</v>
      </c>
      <c r="G36" s="60">
        <v>1005454</v>
      </c>
      <c r="H36" s="60">
        <v>534760</v>
      </c>
      <c r="I36" s="60">
        <v>733142</v>
      </c>
      <c r="J36" s="60">
        <v>2273356</v>
      </c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>
        <v>2273356</v>
      </c>
      <c r="X36" s="60">
        <v>2408927</v>
      </c>
      <c r="Y36" s="60">
        <v>-135571</v>
      </c>
      <c r="Z36" s="140">
        <v>-5.63</v>
      </c>
      <c r="AA36" s="155">
        <v>9635706</v>
      </c>
    </row>
    <row r="37" spans="1:27" ht="13.5">
      <c r="A37" s="138" t="s">
        <v>83</v>
      </c>
      <c r="B37" s="136"/>
      <c r="C37" s="157">
        <v>1102453</v>
      </c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62121545</v>
      </c>
      <c r="D38" s="153">
        <f>SUM(D39:D41)</f>
        <v>0</v>
      </c>
      <c r="E38" s="154">
        <f t="shared" si="7"/>
        <v>70816676</v>
      </c>
      <c r="F38" s="100">
        <f t="shared" si="7"/>
        <v>70816676</v>
      </c>
      <c r="G38" s="100">
        <f t="shared" si="7"/>
        <v>8737569</v>
      </c>
      <c r="H38" s="100">
        <f t="shared" si="7"/>
        <v>10598239</v>
      </c>
      <c r="I38" s="100">
        <f t="shared" si="7"/>
        <v>7168957</v>
      </c>
      <c r="J38" s="100">
        <f t="shared" si="7"/>
        <v>26504765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26504765</v>
      </c>
      <c r="X38" s="100">
        <f t="shared" si="7"/>
        <v>17704170</v>
      </c>
      <c r="Y38" s="100">
        <f t="shared" si="7"/>
        <v>8800595</v>
      </c>
      <c r="Z38" s="137">
        <f>+IF(X38&lt;&gt;0,+(Y38/X38)*100,0)</f>
        <v>49.70916456405468</v>
      </c>
      <c r="AA38" s="153">
        <f>SUM(AA39:AA41)</f>
        <v>70816676</v>
      </c>
    </row>
    <row r="39" spans="1:27" ht="13.5">
      <c r="A39" s="138" t="s">
        <v>85</v>
      </c>
      <c r="B39" s="136"/>
      <c r="C39" s="155">
        <v>10155606</v>
      </c>
      <c r="D39" s="155"/>
      <c r="E39" s="156">
        <v>17424930</v>
      </c>
      <c r="F39" s="60">
        <v>17424930</v>
      </c>
      <c r="G39" s="60">
        <v>142890</v>
      </c>
      <c r="H39" s="60">
        <v>567393</v>
      </c>
      <c r="I39" s="60">
        <v>636849</v>
      </c>
      <c r="J39" s="60">
        <v>1347132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1347132</v>
      </c>
      <c r="X39" s="60">
        <v>4356233</v>
      </c>
      <c r="Y39" s="60">
        <v>-3009101</v>
      </c>
      <c r="Z39" s="140">
        <v>-69.08</v>
      </c>
      <c r="AA39" s="155">
        <v>17424930</v>
      </c>
    </row>
    <row r="40" spans="1:27" ht="13.5">
      <c r="A40" s="138" t="s">
        <v>86</v>
      </c>
      <c r="B40" s="136"/>
      <c r="C40" s="155">
        <v>51965939</v>
      </c>
      <c r="D40" s="155"/>
      <c r="E40" s="156">
        <v>53391746</v>
      </c>
      <c r="F40" s="60">
        <v>53391746</v>
      </c>
      <c r="G40" s="60">
        <v>8594679</v>
      </c>
      <c r="H40" s="60">
        <v>10030846</v>
      </c>
      <c r="I40" s="60">
        <v>6532108</v>
      </c>
      <c r="J40" s="60">
        <v>25157633</v>
      </c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>
        <v>25157633</v>
      </c>
      <c r="X40" s="60">
        <v>13347937</v>
      </c>
      <c r="Y40" s="60">
        <v>11809696</v>
      </c>
      <c r="Z40" s="140">
        <v>88.48</v>
      </c>
      <c r="AA40" s="155">
        <v>53391746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426461610</v>
      </c>
      <c r="D42" s="153">
        <f>SUM(D43:D46)</f>
        <v>0</v>
      </c>
      <c r="E42" s="154">
        <f t="shared" si="8"/>
        <v>624238500</v>
      </c>
      <c r="F42" s="100">
        <f t="shared" si="8"/>
        <v>624238500</v>
      </c>
      <c r="G42" s="100">
        <f t="shared" si="8"/>
        <v>20239027</v>
      </c>
      <c r="H42" s="100">
        <f t="shared" si="8"/>
        <v>22151304</v>
      </c>
      <c r="I42" s="100">
        <f t="shared" si="8"/>
        <v>34246784</v>
      </c>
      <c r="J42" s="100">
        <f t="shared" si="8"/>
        <v>76637115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76637115</v>
      </c>
      <c r="X42" s="100">
        <f t="shared" si="8"/>
        <v>156059625</v>
      </c>
      <c r="Y42" s="100">
        <f t="shared" si="8"/>
        <v>-79422510</v>
      </c>
      <c r="Z42" s="137">
        <f>+IF(X42&lt;&gt;0,+(Y42/X42)*100,0)</f>
        <v>-50.89241371687264</v>
      </c>
      <c r="AA42" s="153">
        <f>SUM(AA43:AA46)</f>
        <v>624238500</v>
      </c>
    </row>
    <row r="43" spans="1:27" ht="13.5">
      <c r="A43" s="138" t="s">
        <v>89</v>
      </c>
      <c r="B43" s="136"/>
      <c r="C43" s="155">
        <v>392389028</v>
      </c>
      <c r="D43" s="155"/>
      <c r="E43" s="156">
        <v>448845500</v>
      </c>
      <c r="F43" s="60">
        <v>448845500</v>
      </c>
      <c r="G43" s="60">
        <v>9305195</v>
      </c>
      <c r="H43" s="60">
        <v>9393604</v>
      </c>
      <c r="I43" s="60">
        <v>20591491</v>
      </c>
      <c r="J43" s="60">
        <v>39290290</v>
      </c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>
        <v>39290290</v>
      </c>
      <c r="X43" s="60">
        <v>112211375</v>
      </c>
      <c r="Y43" s="60">
        <v>-72921085</v>
      </c>
      <c r="Z43" s="140">
        <v>-64.99</v>
      </c>
      <c r="AA43" s="155">
        <v>448845500</v>
      </c>
    </row>
    <row r="44" spans="1:27" ht="13.5">
      <c r="A44" s="138" t="s">
        <v>90</v>
      </c>
      <c r="B44" s="136"/>
      <c r="C44" s="155"/>
      <c r="D44" s="155"/>
      <c r="E44" s="156">
        <v>125393000</v>
      </c>
      <c r="F44" s="60">
        <v>125393000</v>
      </c>
      <c r="G44" s="60">
        <v>8170219</v>
      </c>
      <c r="H44" s="60">
        <v>9776651</v>
      </c>
      <c r="I44" s="60">
        <v>10882262</v>
      </c>
      <c r="J44" s="60">
        <v>28829132</v>
      </c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>
        <v>28829132</v>
      </c>
      <c r="X44" s="60">
        <v>31348250</v>
      </c>
      <c r="Y44" s="60">
        <v>-2519118</v>
      </c>
      <c r="Z44" s="140">
        <v>-8.04</v>
      </c>
      <c r="AA44" s="155">
        <v>125393000</v>
      </c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>
        <v>34072582</v>
      </c>
      <c r="D46" s="155"/>
      <c r="E46" s="156">
        <v>50000000</v>
      </c>
      <c r="F46" s="60">
        <v>50000000</v>
      </c>
      <c r="G46" s="60">
        <v>2763613</v>
      </c>
      <c r="H46" s="60">
        <v>2981049</v>
      </c>
      <c r="I46" s="60">
        <v>2773031</v>
      </c>
      <c r="J46" s="60">
        <v>8517693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8517693</v>
      </c>
      <c r="X46" s="60">
        <v>12500000</v>
      </c>
      <c r="Y46" s="60">
        <v>-3982307</v>
      </c>
      <c r="Z46" s="140">
        <v>-31.86</v>
      </c>
      <c r="AA46" s="155">
        <v>50000000</v>
      </c>
    </row>
    <row r="47" spans="1:27" ht="13.5">
      <c r="A47" s="135" t="s">
        <v>93</v>
      </c>
      <c r="B47" s="142" t="s">
        <v>94</v>
      </c>
      <c r="C47" s="153">
        <v>763185</v>
      </c>
      <c r="D47" s="153"/>
      <c r="E47" s="154">
        <v>9000001</v>
      </c>
      <c r="F47" s="100">
        <v>9000001</v>
      </c>
      <c r="G47" s="100">
        <v>183112</v>
      </c>
      <c r="H47" s="100">
        <v>599121</v>
      </c>
      <c r="I47" s="100">
        <v>137629</v>
      </c>
      <c r="J47" s="100">
        <v>919862</v>
      </c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>
        <v>919862</v>
      </c>
      <c r="X47" s="100">
        <v>2250000</v>
      </c>
      <c r="Y47" s="100">
        <v>-1330138</v>
      </c>
      <c r="Z47" s="137">
        <v>-59.12</v>
      </c>
      <c r="AA47" s="153">
        <v>9000001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1266389731</v>
      </c>
      <c r="D48" s="168">
        <f>+D28+D32+D38+D42+D47</f>
        <v>0</v>
      </c>
      <c r="E48" s="169">
        <f t="shared" si="9"/>
        <v>1589892820</v>
      </c>
      <c r="F48" s="73">
        <f t="shared" si="9"/>
        <v>1589892820</v>
      </c>
      <c r="G48" s="73">
        <f t="shared" si="9"/>
        <v>50280884</v>
      </c>
      <c r="H48" s="73">
        <f t="shared" si="9"/>
        <v>74701651</v>
      </c>
      <c r="I48" s="73">
        <f t="shared" si="9"/>
        <v>72342680</v>
      </c>
      <c r="J48" s="73">
        <f t="shared" si="9"/>
        <v>197325215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197325215</v>
      </c>
      <c r="X48" s="73">
        <f t="shared" si="9"/>
        <v>397473206</v>
      </c>
      <c r="Y48" s="73">
        <f t="shared" si="9"/>
        <v>-200147991</v>
      </c>
      <c r="Z48" s="170">
        <f>+IF(X48&lt;&gt;0,+(Y48/X48)*100,0)</f>
        <v>-50.35509009882795</v>
      </c>
      <c r="AA48" s="168">
        <f>+AA28+AA32+AA38+AA42+AA47</f>
        <v>1589892820</v>
      </c>
    </row>
    <row r="49" spans="1:27" ht="13.5">
      <c r="A49" s="148" t="s">
        <v>49</v>
      </c>
      <c r="B49" s="149"/>
      <c r="C49" s="171">
        <f aca="true" t="shared" si="10" ref="C49:Y49">+C25-C48</f>
        <v>-128121341</v>
      </c>
      <c r="D49" s="171">
        <f>+D25-D48</f>
        <v>0</v>
      </c>
      <c r="E49" s="172">
        <f t="shared" si="10"/>
        <v>269133180</v>
      </c>
      <c r="F49" s="173">
        <f t="shared" si="10"/>
        <v>269133180</v>
      </c>
      <c r="G49" s="173">
        <f t="shared" si="10"/>
        <v>226372028</v>
      </c>
      <c r="H49" s="173">
        <f t="shared" si="10"/>
        <v>-20545730</v>
      </c>
      <c r="I49" s="173">
        <f t="shared" si="10"/>
        <v>-9426956</v>
      </c>
      <c r="J49" s="173">
        <f t="shared" si="10"/>
        <v>196399342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196399342</v>
      </c>
      <c r="X49" s="173">
        <f>IF(F25=F48,0,X25-X48)</f>
        <v>67283294</v>
      </c>
      <c r="Y49" s="173">
        <f t="shared" si="10"/>
        <v>129116048</v>
      </c>
      <c r="Z49" s="174">
        <f>+IF(X49&lt;&gt;0,+(Y49/X49)*100,0)</f>
        <v>191.89911837550642</v>
      </c>
      <c r="AA49" s="171">
        <f>+AA25-AA48</f>
        <v>269133180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147150223</v>
      </c>
      <c r="D5" s="155">
        <v>0</v>
      </c>
      <c r="E5" s="156">
        <v>204500000</v>
      </c>
      <c r="F5" s="60">
        <v>204500000</v>
      </c>
      <c r="G5" s="60">
        <v>20219253</v>
      </c>
      <c r="H5" s="60">
        <v>11774926</v>
      </c>
      <c r="I5" s="60">
        <v>12497568</v>
      </c>
      <c r="J5" s="60">
        <v>44491747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44491747</v>
      </c>
      <c r="X5" s="60">
        <v>51125000</v>
      </c>
      <c r="Y5" s="60">
        <v>-6633253</v>
      </c>
      <c r="Z5" s="140">
        <v>-12.97</v>
      </c>
      <c r="AA5" s="155">
        <v>204500000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222996107</v>
      </c>
      <c r="D7" s="155">
        <v>0</v>
      </c>
      <c r="E7" s="156">
        <v>350000000</v>
      </c>
      <c r="F7" s="60">
        <v>350000000</v>
      </c>
      <c r="G7" s="60">
        <v>29051127</v>
      </c>
      <c r="H7" s="60">
        <v>23883044</v>
      </c>
      <c r="I7" s="60">
        <v>18715380</v>
      </c>
      <c r="J7" s="60">
        <v>71649551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71649551</v>
      </c>
      <c r="X7" s="60">
        <v>87500000</v>
      </c>
      <c r="Y7" s="60">
        <v>-15850449</v>
      </c>
      <c r="Z7" s="140">
        <v>-18.11</v>
      </c>
      <c r="AA7" s="155">
        <v>350000000</v>
      </c>
    </row>
    <row r="8" spans="1:27" ht="13.5">
      <c r="A8" s="183" t="s">
        <v>104</v>
      </c>
      <c r="B8" s="182"/>
      <c r="C8" s="155">
        <v>47914971</v>
      </c>
      <c r="D8" s="155">
        <v>0</v>
      </c>
      <c r="E8" s="156">
        <v>49000000</v>
      </c>
      <c r="F8" s="60">
        <v>49000000</v>
      </c>
      <c r="G8" s="60">
        <v>8371716</v>
      </c>
      <c r="H8" s="60">
        <v>2400669</v>
      </c>
      <c r="I8" s="60">
        <v>4346609</v>
      </c>
      <c r="J8" s="60">
        <v>15118994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15118994</v>
      </c>
      <c r="X8" s="60">
        <v>12250000</v>
      </c>
      <c r="Y8" s="60">
        <v>2868994</v>
      </c>
      <c r="Z8" s="140">
        <v>23.42</v>
      </c>
      <c r="AA8" s="155">
        <v>49000000</v>
      </c>
    </row>
    <row r="9" spans="1:27" ht="13.5">
      <c r="A9" s="183" t="s">
        <v>105</v>
      </c>
      <c r="B9" s="182"/>
      <c r="C9" s="155">
        <v>27615295</v>
      </c>
      <c r="D9" s="155">
        <v>0</v>
      </c>
      <c r="E9" s="156">
        <v>25000000</v>
      </c>
      <c r="F9" s="60">
        <v>25000000</v>
      </c>
      <c r="G9" s="60">
        <v>2430053</v>
      </c>
      <c r="H9" s="60">
        <v>2575815</v>
      </c>
      <c r="I9" s="60">
        <v>2727717</v>
      </c>
      <c r="J9" s="60">
        <v>7733585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7733585</v>
      </c>
      <c r="X9" s="60">
        <v>6250000</v>
      </c>
      <c r="Y9" s="60">
        <v>1483585</v>
      </c>
      <c r="Z9" s="140">
        <v>23.74</v>
      </c>
      <c r="AA9" s="155">
        <v>25000000</v>
      </c>
    </row>
    <row r="10" spans="1:27" ht="13.5">
      <c r="A10" s="183" t="s">
        <v>106</v>
      </c>
      <c r="B10" s="182"/>
      <c r="C10" s="155">
        <v>20450553</v>
      </c>
      <c r="D10" s="155">
        <v>0</v>
      </c>
      <c r="E10" s="156">
        <v>20000000</v>
      </c>
      <c r="F10" s="54">
        <v>20000000</v>
      </c>
      <c r="G10" s="54">
        <v>1896376</v>
      </c>
      <c r="H10" s="54">
        <v>1894494</v>
      </c>
      <c r="I10" s="54">
        <v>1900185</v>
      </c>
      <c r="J10" s="54">
        <v>5691055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5691055</v>
      </c>
      <c r="X10" s="54">
        <v>5000000</v>
      </c>
      <c r="Y10" s="54">
        <v>691055</v>
      </c>
      <c r="Z10" s="184">
        <v>13.82</v>
      </c>
      <c r="AA10" s="130">
        <v>20000000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45393000</v>
      </c>
      <c r="F11" s="60">
        <v>45393000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11348250</v>
      </c>
      <c r="Y11" s="60">
        <v>-11348250</v>
      </c>
      <c r="Z11" s="140">
        <v>-100</v>
      </c>
      <c r="AA11" s="155">
        <v>45393000</v>
      </c>
    </row>
    <row r="12" spans="1:27" ht="13.5">
      <c r="A12" s="183" t="s">
        <v>108</v>
      </c>
      <c r="B12" s="185"/>
      <c r="C12" s="155">
        <v>1000634</v>
      </c>
      <c r="D12" s="155">
        <v>0</v>
      </c>
      <c r="E12" s="156">
        <v>1250000</v>
      </c>
      <c r="F12" s="60">
        <v>1250000</v>
      </c>
      <c r="G12" s="60">
        <v>62300</v>
      </c>
      <c r="H12" s="60">
        <v>27096</v>
      </c>
      <c r="I12" s="60">
        <v>40215</v>
      </c>
      <c r="J12" s="60">
        <v>129611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129611</v>
      </c>
      <c r="X12" s="60">
        <v>312500</v>
      </c>
      <c r="Y12" s="60">
        <v>-182889</v>
      </c>
      <c r="Z12" s="140">
        <v>-58.52</v>
      </c>
      <c r="AA12" s="155">
        <v>1250000</v>
      </c>
    </row>
    <row r="13" spans="1:27" ht="13.5">
      <c r="A13" s="181" t="s">
        <v>109</v>
      </c>
      <c r="B13" s="185"/>
      <c r="C13" s="155">
        <v>1902787</v>
      </c>
      <c r="D13" s="155">
        <v>0</v>
      </c>
      <c r="E13" s="156">
        <v>1800000</v>
      </c>
      <c r="F13" s="60">
        <v>1800000</v>
      </c>
      <c r="G13" s="60">
        <v>240035</v>
      </c>
      <c r="H13" s="60">
        <v>76144</v>
      </c>
      <c r="I13" s="60">
        <v>407021</v>
      </c>
      <c r="J13" s="60">
        <v>723200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723200</v>
      </c>
      <c r="X13" s="60">
        <v>450000</v>
      </c>
      <c r="Y13" s="60">
        <v>273200</v>
      </c>
      <c r="Z13" s="140">
        <v>60.71</v>
      </c>
      <c r="AA13" s="155">
        <v>1800000</v>
      </c>
    </row>
    <row r="14" spans="1:27" ht="13.5">
      <c r="A14" s="181" t="s">
        <v>110</v>
      </c>
      <c r="B14" s="185"/>
      <c r="C14" s="155">
        <v>22438128</v>
      </c>
      <c r="D14" s="155">
        <v>0</v>
      </c>
      <c r="E14" s="156">
        <v>22940000</v>
      </c>
      <c r="F14" s="60">
        <v>22940000</v>
      </c>
      <c r="G14" s="60">
        <v>79427</v>
      </c>
      <c r="H14" s="60">
        <v>2138030</v>
      </c>
      <c r="I14" s="60">
        <v>2169226</v>
      </c>
      <c r="J14" s="60">
        <v>4386683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4386683</v>
      </c>
      <c r="X14" s="60">
        <v>5735000</v>
      </c>
      <c r="Y14" s="60">
        <v>-1348317</v>
      </c>
      <c r="Z14" s="140">
        <v>-23.51</v>
      </c>
      <c r="AA14" s="155">
        <v>22940000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938254</v>
      </c>
      <c r="D16" s="155">
        <v>0</v>
      </c>
      <c r="E16" s="156">
        <v>3200000</v>
      </c>
      <c r="F16" s="60">
        <v>3200000</v>
      </c>
      <c r="G16" s="60">
        <v>64080</v>
      </c>
      <c r="H16" s="60">
        <v>48140</v>
      </c>
      <c r="I16" s="60">
        <v>56385</v>
      </c>
      <c r="J16" s="60">
        <v>168605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168605</v>
      </c>
      <c r="X16" s="60">
        <v>800000</v>
      </c>
      <c r="Y16" s="60">
        <v>-631395</v>
      </c>
      <c r="Z16" s="140">
        <v>-78.92</v>
      </c>
      <c r="AA16" s="155">
        <v>3200000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348012897</v>
      </c>
      <c r="D19" s="155">
        <v>0</v>
      </c>
      <c r="E19" s="156">
        <v>449210000</v>
      </c>
      <c r="F19" s="60">
        <v>449210000</v>
      </c>
      <c r="G19" s="60">
        <v>150309000</v>
      </c>
      <c r="H19" s="60">
        <v>890000</v>
      </c>
      <c r="I19" s="60">
        <v>8332667</v>
      </c>
      <c r="J19" s="60">
        <v>159531667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159531667</v>
      </c>
      <c r="X19" s="60">
        <v>112302500</v>
      </c>
      <c r="Y19" s="60">
        <v>47229167</v>
      </c>
      <c r="Z19" s="140">
        <v>42.06</v>
      </c>
      <c r="AA19" s="155">
        <v>449210000</v>
      </c>
    </row>
    <row r="20" spans="1:27" ht="13.5">
      <c r="A20" s="181" t="s">
        <v>35</v>
      </c>
      <c r="B20" s="185"/>
      <c r="C20" s="155">
        <v>11859029</v>
      </c>
      <c r="D20" s="155">
        <v>0</v>
      </c>
      <c r="E20" s="156">
        <v>417600000</v>
      </c>
      <c r="F20" s="54">
        <v>417600000</v>
      </c>
      <c r="G20" s="54">
        <v>317556</v>
      </c>
      <c r="H20" s="54">
        <v>363563</v>
      </c>
      <c r="I20" s="54">
        <v>133374</v>
      </c>
      <c r="J20" s="54">
        <v>814493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814493</v>
      </c>
      <c r="X20" s="54">
        <v>104400000</v>
      </c>
      <c r="Y20" s="54">
        <v>-103585507</v>
      </c>
      <c r="Z20" s="184">
        <v>-99.22</v>
      </c>
      <c r="AA20" s="130">
        <v>417600000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852278878</v>
      </c>
      <c r="D22" s="188">
        <f>SUM(D5:D21)</f>
        <v>0</v>
      </c>
      <c r="E22" s="189">
        <f t="shared" si="0"/>
        <v>1589893000</v>
      </c>
      <c r="F22" s="190">
        <f t="shared" si="0"/>
        <v>1589893000</v>
      </c>
      <c r="G22" s="190">
        <f t="shared" si="0"/>
        <v>213040923</v>
      </c>
      <c r="H22" s="190">
        <f t="shared" si="0"/>
        <v>46071921</v>
      </c>
      <c r="I22" s="190">
        <f t="shared" si="0"/>
        <v>51326347</v>
      </c>
      <c r="J22" s="190">
        <f t="shared" si="0"/>
        <v>310439191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310439191</v>
      </c>
      <c r="X22" s="190">
        <f t="shared" si="0"/>
        <v>397473250</v>
      </c>
      <c r="Y22" s="190">
        <f t="shared" si="0"/>
        <v>-87034059</v>
      </c>
      <c r="Z22" s="191">
        <f>+IF(X22&lt;&gt;0,+(Y22/X22)*100,0)</f>
        <v>-21.89683431526524</v>
      </c>
      <c r="AA22" s="188">
        <f>SUM(AA5:AA21)</f>
        <v>1589893000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198611117</v>
      </c>
      <c r="D25" s="155">
        <v>0</v>
      </c>
      <c r="E25" s="156">
        <v>323755820</v>
      </c>
      <c r="F25" s="60">
        <v>323755820</v>
      </c>
      <c r="G25" s="60">
        <v>25466635</v>
      </c>
      <c r="H25" s="60">
        <v>25159791</v>
      </c>
      <c r="I25" s="60">
        <v>26361732</v>
      </c>
      <c r="J25" s="60">
        <v>76988158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76988158</v>
      </c>
      <c r="X25" s="60">
        <v>80938955</v>
      </c>
      <c r="Y25" s="60">
        <v>-3950797</v>
      </c>
      <c r="Z25" s="140">
        <v>-4.88</v>
      </c>
      <c r="AA25" s="155">
        <v>323755820</v>
      </c>
    </row>
    <row r="26" spans="1:27" ht="13.5">
      <c r="A26" s="183" t="s">
        <v>38</v>
      </c>
      <c r="B26" s="182"/>
      <c r="C26" s="155">
        <v>19389954</v>
      </c>
      <c r="D26" s="155">
        <v>0</v>
      </c>
      <c r="E26" s="156">
        <v>24000000</v>
      </c>
      <c r="F26" s="60">
        <v>24000000</v>
      </c>
      <c r="G26" s="60">
        <v>1591084</v>
      </c>
      <c r="H26" s="60">
        <v>1599265</v>
      </c>
      <c r="I26" s="60">
        <v>1714585</v>
      </c>
      <c r="J26" s="60">
        <v>4904934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4904934</v>
      </c>
      <c r="X26" s="60">
        <v>6000000</v>
      </c>
      <c r="Y26" s="60">
        <v>-1095066</v>
      </c>
      <c r="Z26" s="140">
        <v>-18.25</v>
      </c>
      <c r="AA26" s="155">
        <v>24000000</v>
      </c>
    </row>
    <row r="27" spans="1:27" ht="13.5">
      <c r="A27" s="183" t="s">
        <v>118</v>
      </c>
      <c r="B27" s="182"/>
      <c r="C27" s="155">
        <v>56209276</v>
      </c>
      <c r="D27" s="155">
        <v>0</v>
      </c>
      <c r="E27" s="156">
        <v>55000000</v>
      </c>
      <c r="F27" s="60">
        <v>55000000</v>
      </c>
      <c r="G27" s="60">
        <v>622317</v>
      </c>
      <c r="H27" s="60">
        <v>194787</v>
      </c>
      <c r="I27" s="60">
        <v>28468</v>
      </c>
      <c r="J27" s="60">
        <v>845572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845572</v>
      </c>
      <c r="X27" s="60">
        <v>13750000</v>
      </c>
      <c r="Y27" s="60">
        <v>-12904428</v>
      </c>
      <c r="Z27" s="140">
        <v>-93.85</v>
      </c>
      <c r="AA27" s="155">
        <v>55000000</v>
      </c>
    </row>
    <row r="28" spans="1:27" ht="13.5">
      <c r="A28" s="183" t="s">
        <v>39</v>
      </c>
      <c r="B28" s="182"/>
      <c r="C28" s="155">
        <v>295600062</v>
      </c>
      <c r="D28" s="155">
        <v>0</v>
      </c>
      <c r="E28" s="156">
        <v>350000000</v>
      </c>
      <c r="F28" s="60">
        <v>350000000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87500000</v>
      </c>
      <c r="Y28" s="60">
        <v>-87500000</v>
      </c>
      <c r="Z28" s="140">
        <v>-100</v>
      </c>
      <c r="AA28" s="155">
        <v>350000000</v>
      </c>
    </row>
    <row r="29" spans="1:27" ht="13.5">
      <c r="A29" s="183" t="s">
        <v>40</v>
      </c>
      <c r="B29" s="182"/>
      <c r="C29" s="155">
        <v>8919020</v>
      </c>
      <c r="D29" s="155">
        <v>0</v>
      </c>
      <c r="E29" s="156">
        <v>8000000</v>
      </c>
      <c r="F29" s="60">
        <v>8000000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2000000</v>
      </c>
      <c r="Y29" s="60">
        <v>-2000000</v>
      </c>
      <c r="Z29" s="140">
        <v>-100</v>
      </c>
      <c r="AA29" s="155">
        <v>8000000</v>
      </c>
    </row>
    <row r="30" spans="1:27" ht="13.5">
      <c r="A30" s="183" t="s">
        <v>119</v>
      </c>
      <c r="B30" s="182"/>
      <c r="C30" s="155">
        <v>293228119</v>
      </c>
      <c r="D30" s="155">
        <v>0</v>
      </c>
      <c r="E30" s="156">
        <v>311466000</v>
      </c>
      <c r="F30" s="60">
        <v>311466000</v>
      </c>
      <c r="G30" s="60">
        <v>0</v>
      </c>
      <c r="H30" s="60">
        <v>0</v>
      </c>
      <c r="I30" s="60">
        <v>10526316</v>
      </c>
      <c r="J30" s="60">
        <v>10526316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10526316</v>
      </c>
      <c r="X30" s="60">
        <v>77866500</v>
      </c>
      <c r="Y30" s="60">
        <v>-67340184</v>
      </c>
      <c r="Z30" s="140">
        <v>-86.48</v>
      </c>
      <c r="AA30" s="155">
        <v>311466000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155178001</v>
      </c>
      <c r="D32" s="155">
        <v>0</v>
      </c>
      <c r="E32" s="156">
        <v>105000000</v>
      </c>
      <c r="F32" s="60">
        <v>105000000</v>
      </c>
      <c r="G32" s="60">
        <v>6689206</v>
      </c>
      <c r="H32" s="60">
        <v>21474753</v>
      </c>
      <c r="I32" s="60">
        <v>5542259</v>
      </c>
      <c r="J32" s="60">
        <v>33706218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33706218</v>
      </c>
      <c r="X32" s="60">
        <v>26250000</v>
      </c>
      <c r="Y32" s="60">
        <v>7456218</v>
      </c>
      <c r="Z32" s="140">
        <v>28.4</v>
      </c>
      <c r="AA32" s="155">
        <v>105000000</v>
      </c>
    </row>
    <row r="33" spans="1:27" ht="13.5">
      <c r="A33" s="183" t="s">
        <v>42</v>
      </c>
      <c r="B33" s="182"/>
      <c r="C33" s="155">
        <v>77723000</v>
      </c>
      <c r="D33" s="155">
        <v>0</v>
      </c>
      <c r="E33" s="156">
        <v>80000000</v>
      </c>
      <c r="F33" s="60">
        <v>80000000</v>
      </c>
      <c r="G33" s="60">
        <v>0</v>
      </c>
      <c r="H33" s="60">
        <v>0</v>
      </c>
      <c r="I33" s="60">
        <v>6666667</v>
      </c>
      <c r="J33" s="60">
        <v>6666667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6666667</v>
      </c>
      <c r="X33" s="60">
        <v>20000000</v>
      </c>
      <c r="Y33" s="60">
        <v>-13333333</v>
      </c>
      <c r="Z33" s="140">
        <v>-66.67</v>
      </c>
      <c r="AA33" s="155">
        <v>80000000</v>
      </c>
    </row>
    <row r="34" spans="1:27" ht="13.5">
      <c r="A34" s="183" t="s">
        <v>43</v>
      </c>
      <c r="B34" s="182"/>
      <c r="C34" s="155">
        <v>147351787</v>
      </c>
      <c r="D34" s="155">
        <v>0</v>
      </c>
      <c r="E34" s="156">
        <v>332671000</v>
      </c>
      <c r="F34" s="60">
        <v>332671000</v>
      </c>
      <c r="G34" s="60">
        <v>15911642</v>
      </c>
      <c r="H34" s="60">
        <v>26273055</v>
      </c>
      <c r="I34" s="60">
        <v>21502653</v>
      </c>
      <c r="J34" s="60">
        <v>63687350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63687350</v>
      </c>
      <c r="X34" s="60">
        <v>83167750</v>
      </c>
      <c r="Y34" s="60">
        <v>-19480400</v>
      </c>
      <c r="Z34" s="140">
        <v>-23.42</v>
      </c>
      <c r="AA34" s="155">
        <v>332671000</v>
      </c>
    </row>
    <row r="35" spans="1:27" ht="13.5">
      <c r="A35" s="181" t="s">
        <v>122</v>
      </c>
      <c r="B35" s="185"/>
      <c r="C35" s="155">
        <v>14179395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1266389731</v>
      </c>
      <c r="D36" s="188">
        <f>SUM(D25:D35)</f>
        <v>0</v>
      </c>
      <c r="E36" s="189">
        <f t="shared" si="1"/>
        <v>1589892820</v>
      </c>
      <c r="F36" s="190">
        <f t="shared" si="1"/>
        <v>1589892820</v>
      </c>
      <c r="G36" s="190">
        <f t="shared" si="1"/>
        <v>50280884</v>
      </c>
      <c r="H36" s="190">
        <f t="shared" si="1"/>
        <v>74701651</v>
      </c>
      <c r="I36" s="190">
        <f t="shared" si="1"/>
        <v>72342680</v>
      </c>
      <c r="J36" s="190">
        <f t="shared" si="1"/>
        <v>197325215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197325215</v>
      </c>
      <c r="X36" s="190">
        <f t="shared" si="1"/>
        <v>397473205</v>
      </c>
      <c r="Y36" s="190">
        <f t="shared" si="1"/>
        <v>-200147990</v>
      </c>
      <c r="Z36" s="191">
        <f>+IF(X36&lt;&gt;0,+(Y36/X36)*100,0)</f>
        <v>-50.35508997392667</v>
      </c>
      <c r="AA36" s="188">
        <f>SUM(AA25:AA35)</f>
        <v>1589892820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-414110853</v>
      </c>
      <c r="D38" s="199">
        <f>+D22-D36</f>
        <v>0</v>
      </c>
      <c r="E38" s="200">
        <f t="shared" si="2"/>
        <v>180</v>
      </c>
      <c r="F38" s="106">
        <f t="shared" si="2"/>
        <v>180</v>
      </c>
      <c r="G38" s="106">
        <f t="shared" si="2"/>
        <v>162760039</v>
      </c>
      <c r="H38" s="106">
        <f t="shared" si="2"/>
        <v>-28629730</v>
      </c>
      <c r="I38" s="106">
        <f t="shared" si="2"/>
        <v>-21016333</v>
      </c>
      <c r="J38" s="106">
        <f t="shared" si="2"/>
        <v>113113976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113113976</v>
      </c>
      <c r="X38" s="106">
        <f>IF(F22=F36,0,X22-X36)</f>
        <v>45</v>
      </c>
      <c r="Y38" s="106">
        <f t="shared" si="2"/>
        <v>113113931</v>
      </c>
      <c r="Z38" s="201">
        <f>+IF(X38&lt;&gt;0,+(Y38/X38)*100,0)</f>
        <v>251364291.11111113</v>
      </c>
      <c r="AA38" s="199">
        <f>+AA22-AA36</f>
        <v>180</v>
      </c>
    </row>
    <row r="39" spans="1:27" ht="13.5">
      <c r="A39" s="181" t="s">
        <v>46</v>
      </c>
      <c r="B39" s="185"/>
      <c r="C39" s="155">
        <v>285989512</v>
      </c>
      <c r="D39" s="155">
        <v>0</v>
      </c>
      <c r="E39" s="156">
        <v>269133000</v>
      </c>
      <c r="F39" s="60">
        <v>269133000</v>
      </c>
      <c r="G39" s="60">
        <v>63611989</v>
      </c>
      <c r="H39" s="60">
        <v>8084000</v>
      </c>
      <c r="I39" s="60">
        <v>11589377</v>
      </c>
      <c r="J39" s="60">
        <v>83285366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83285366</v>
      </c>
      <c r="X39" s="60">
        <v>67283250</v>
      </c>
      <c r="Y39" s="60">
        <v>16002116</v>
      </c>
      <c r="Z39" s="140">
        <v>23.78</v>
      </c>
      <c r="AA39" s="155">
        <v>269133000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-128121341</v>
      </c>
      <c r="D42" s="206">
        <f>SUM(D38:D41)</f>
        <v>0</v>
      </c>
      <c r="E42" s="207">
        <f t="shared" si="3"/>
        <v>269133180</v>
      </c>
      <c r="F42" s="88">
        <f t="shared" si="3"/>
        <v>269133180</v>
      </c>
      <c r="G42" s="88">
        <f t="shared" si="3"/>
        <v>226372028</v>
      </c>
      <c r="H42" s="88">
        <f t="shared" si="3"/>
        <v>-20545730</v>
      </c>
      <c r="I42" s="88">
        <f t="shared" si="3"/>
        <v>-9426956</v>
      </c>
      <c r="J42" s="88">
        <f t="shared" si="3"/>
        <v>196399342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196399342</v>
      </c>
      <c r="X42" s="88">
        <f t="shared" si="3"/>
        <v>67283295</v>
      </c>
      <c r="Y42" s="88">
        <f t="shared" si="3"/>
        <v>129116047</v>
      </c>
      <c r="Z42" s="208">
        <f>+IF(X42&lt;&gt;0,+(Y42/X42)*100,0)</f>
        <v>191.89911403714697</v>
      </c>
      <c r="AA42" s="206">
        <f>SUM(AA38:AA41)</f>
        <v>269133180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-128121341</v>
      </c>
      <c r="D44" s="210">
        <f>+D42-D43</f>
        <v>0</v>
      </c>
      <c r="E44" s="211">
        <f t="shared" si="4"/>
        <v>269133180</v>
      </c>
      <c r="F44" s="77">
        <f t="shared" si="4"/>
        <v>269133180</v>
      </c>
      <c r="G44" s="77">
        <f t="shared" si="4"/>
        <v>226372028</v>
      </c>
      <c r="H44" s="77">
        <f t="shared" si="4"/>
        <v>-20545730</v>
      </c>
      <c r="I44" s="77">
        <f t="shared" si="4"/>
        <v>-9426956</v>
      </c>
      <c r="J44" s="77">
        <f t="shared" si="4"/>
        <v>196399342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196399342</v>
      </c>
      <c r="X44" s="77">
        <f t="shared" si="4"/>
        <v>67283295</v>
      </c>
      <c r="Y44" s="77">
        <f t="shared" si="4"/>
        <v>129116047</v>
      </c>
      <c r="Z44" s="212">
        <f>+IF(X44&lt;&gt;0,+(Y44/X44)*100,0)</f>
        <v>191.89911403714697</v>
      </c>
      <c r="AA44" s="210">
        <f>+AA42-AA43</f>
        <v>269133180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-128121341</v>
      </c>
      <c r="D46" s="206">
        <f>SUM(D44:D45)</f>
        <v>0</v>
      </c>
      <c r="E46" s="207">
        <f t="shared" si="5"/>
        <v>269133180</v>
      </c>
      <c r="F46" s="88">
        <f t="shared" si="5"/>
        <v>269133180</v>
      </c>
      <c r="G46" s="88">
        <f t="shared" si="5"/>
        <v>226372028</v>
      </c>
      <c r="H46" s="88">
        <f t="shared" si="5"/>
        <v>-20545730</v>
      </c>
      <c r="I46" s="88">
        <f t="shared" si="5"/>
        <v>-9426956</v>
      </c>
      <c r="J46" s="88">
        <f t="shared" si="5"/>
        <v>196399342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196399342</v>
      </c>
      <c r="X46" s="88">
        <f t="shared" si="5"/>
        <v>67283295</v>
      </c>
      <c r="Y46" s="88">
        <f t="shared" si="5"/>
        <v>129116047</v>
      </c>
      <c r="Z46" s="208">
        <f>+IF(X46&lt;&gt;0,+(Y46/X46)*100,0)</f>
        <v>191.89911403714697</v>
      </c>
      <c r="AA46" s="206">
        <f>SUM(AA44:AA45)</f>
        <v>269133180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-128121341</v>
      </c>
      <c r="D48" s="217">
        <f>SUM(D46:D47)</f>
        <v>0</v>
      </c>
      <c r="E48" s="218">
        <f t="shared" si="6"/>
        <v>269133180</v>
      </c>
      <c r="F48" s="219">
        <f t="shared" si="6"/>
        <v>269133180</v>
      </c>
      <c r="G48" s="219">
        <f t="shared" si="6"/>
        <v>226372028</v>
      </c>
      <c r="H48" s="220">
        <f t="shared" si="6"/>
        <v>-20545730</v>
      </c>
      <c r="I48" s="220">
        <f t="shared" si="6"/>
        <v>-9426956</v>
      </c>
      <c r="J48" s="220">
        <f t="shared" si="6"/>
        <v>196399342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196399342</v>
      </c>
      <c r="X48" s="220">
        <f t="shared" si="6"/>
        <v>67283295</v>
      </c>
      <c r="Y48" s="220">
        <f t="shared" si="6"/>
        <v>129116047</v>
      </c>
      <c r="Z48" s="221">
        <f>+IF(X48&lt;&gt;0,+(Y48/X48)*100,0)</f>
        <v>191.89911403714697</v>
      </c>
      <c r="AA48" s="222">
        <f>SUM(AA46:AA47)</f>
        <v>269133180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22320125</v>
      </c>
      <c r="D5" s="153">
        <f>SUM(D6:D8)</f>
        <v>0</v>
      </c>
      <c r="E5" s="154">
        <f t="shared" si="0"/>
        <v>0</v>
      </c>
      <c r="F5" s="100">
        <f t="shared" si="0"/>
        <v>0</v>
      </c>
      <c r="G5" s="100">
        <f t="shared" si="0"/>
        <v>38733</v>
      </c>
      <c r="H5" s="100">
        <f t="shared" si="0"/>
        <v>1298731</v>
      </c>
      <c r="I5" s="100">
        <f t="shared" si="0"/>
        <v>1183920</v>
      </c>
      <c r="J5" s="100">
        <f t="shared" si="0"/>
        <v>2521384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2521384</v>
      </c>
      <c r="X5" s="100">
        <f t="shared" si="0"/>
        <v>0</v>
      </c>
      <c r="Y5" s="100">
        <f t="shared" si="0"/>
        <v>2521384</v>
      </c>
      <c r="Z5" s="137">
        <f>+IF(X5&lt;&gt;0,+(Y5/X5)*100,0)</f>
        <v>0</v>
      </c>
      <c r="AA5" s="153">
        <f>SUM(AA6:AA8)</f>
        <v>0</v>
      </c>
    </row>
    <row r="6" spans="1:27" ht="13.5">
      <c r="A6" s="138" t="s">
        <v>75</v>
      </c>
      <c r="B6" s="136"/>
      <c r="C6" s="155">
        <v>20373104</v>
      </c>
      <c r="D6" s="155"/>
      <c r="E6" s="156"/>
      <c r="F6" s="60"/>
      <c r="G6" s="60">
        <v>38733</v>
      </c>
      <c r="H6" s="60">
        <v>1298731</v>
      </c>
      <c r="I6" s="60">
        <v>1183920</v>
      </c>
      <c r="J6" s="60">
        <v>2521384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2521384</v>
      </c>
      <c r="X6" s="60"/>
      <c r="Y6" s="60">
        <v>2521384</v>
      </c>
      <c r="Z6" s="140"/>
      <c r="AA6" s="62"/>
    </row>
    <row r="7" spans="1:27" ht="13.5">
      <c r="A7" s="138" t="s">
        <v>76</v>
      </c>
      <c r="B7" s="136"/>
      <c r="C7" s="157">
        <v>329530</v>
      </c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>
        <v>1617491</v>
      </c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36935783</v>
      </c>
      <c r="D9" s="153">
        <f>SUM(D10:D14)</f>
        <v>0</v>
      </c>
      <c r="E9" s="154">
        <f t="shared" si="1"/>
        <v>47397103</v>
      </c>
      <c r="F9" s="100">
        <f t="shared" si="1"/>
        <v>47397103</v>
      </c>
      <c r="G9" s="100">
        <f t="shared" si="1"/>
        <v>1270171</v>
      </c>
      <c r="H9" s="100">
        <f t="shared" si="1"/>
        <v>1508973</v>
      </c>
      <c r="I9" s="100">
        <f t="shared" si="1"/>
        <v>2147154</v>
      </c>
      <c r="J9" s="100">
        <f t="shared" si="1"/>
        <v>4926298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4926298</v>
      </c>
      <c r="X9" s="100">
        <f t="shared" si="1"/>
        <v>11849276</v>
      </c>
      <c r="Y9" s="100">
        <f t="shared" si="1"/>
        <v>-6922978</v>
      </c>
      <c r="Z9" s="137">
        <f>+IF(X9&lt;&gt;0,+(Y9/X9)*100,0)</f>
        <v>-58.42532488904807</v>
      </c>
      <c r="AA9" s="102">
        <f>SUM(AA10:AA14)</f>
        <v>47397103</v>
      </c>
    </row>
    <row r="10" spans="1:27" ht="13.5">
      <c r="A10" s="138" t="s">
        <v>79</v>
      </c>
      <c r="B10" s="136"/>
      <c r="C10" s="155">
        <v>17307077</v>
      </c>
      <c r="D10" s="155"/>
      <c r="E10" s="156">
        <v>16882000</v>
      </c>
      <c r="F10" s="60">
        <v>16882000</v>
      </c>
      <c r="G10" s="60">
        <v>1270171</v>
      </c>
      <c r="H10" s="60">
        <v>1508973</v>
      </c>
      <c r="I10" s="60">
        <v>2147154</v>
      </c>
      <c r="J10" s="60">
        <v>4926298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4926298</v>
      </c>
      <c r="X10" s="60">
        <v>4220500</v>
      </c>
      <c r="Y10" s="60">
        <v>705798</v>
      </c>
      <c r="Z10" s="140">
        <v>16.72</v>
      </c>
      <c r="AA10" s="62">
        <v>16882000</v>
      </c>
    </row>
    <row r="11" spans="1:27" ht="13.5">
      <c r="A11" s="138" t="s">
        <v>80</v>
      </c>
      <c r="B11" s="136"/>
      <c r="C11" s="155">
        <v>19628706</v>
      </c>
      <c r="D11" s="155"/>
      <c r="E11" s="156">
        <v>26515103</v>
      </c>
      <c r="F11" s="60">
        <v>26515103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6628776</v>
      </c>
      <c r="Y11" s="60">
        <v>-6628776</v>
      </c>
      <c r="Z11" s="140">
        <v>-100</v>
      </c>
      <c r="AA11" s="62">
        <v>26515103</v>
      </c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>
        <v>4000000</v>
      </c>
      <c r="F13" s="60">
        <v>4000000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1000000</v>
      </c>
      <c r="Y13" s="60">
        <v>-1000000</v>
      </c>
      <c r="Z13" s="140">
        <v>-100</v>
      </c>
      <c r="AA13" s="62">
        <v>4000000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50793966</v>
      </c>
      <c r="D15" s="153">
        <f>SUM(D16:D18)</f>
        <v>0</v>
      </c>
      <c r="E15" s="154">
        <f t="shared" si="2"/>
        <v>48484543</v>
      </c>
      <c r="F15" s="100">
        <f t="shared" si="2"/>
        <v>48484543</v>
      </c>
      <c r="G15" s="100">
        <f t="shared" si="2"/>
        <v>963230</v>
      </c>
      <c r="H15" s="100">
        <f t="shared" si="2"/>
        <v>8802134</v>
      </c>
      <c r="I15" s="100">
        <f t="shared" si="2"/>
        <v>415463</v>
      </c>
      <c r="J15" s="100">
        <f t="shared" si="2"/>
        <v>10180827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10180827</v>
      </c>
      <c r="X15" s="100">
        <f t="shared" si="2"/>
        <v>12121136</v>
      </c>
      <c r="Y15" s="100">
        <f t="shared" si="2"/>
        <v>-1940309</v>
      </c>
      <c r="Z15" s="137">
        <f>+IF(X15&lt;&gt;0,+(Y15/X15)*100,0)</f>
        <v>-16.007649778040605</v>
      </c>
      <c r="AA15" s="102">
        <f>SUM(AA16:AA18)</f>
        <v>48484543</v>
      </c>
    </row>
    <row r="16" spans="1:27" ht="13.5">
      <c r="A16" s="138" t="s">
        <v>85</v>
      </c>
      <c r="B16" s="136"/>
      <c r="C16" s="155"/>
      <c r="D16" s="155"/>
      <c r="E16" s="156">
        <v>23000000</v>
      </c>
      <c r="F16" s="60">
        <v>23000000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5750000</v>
      </c>
      <c r="Y16" s="60">
        <v>-5750000</v>
      </c>
      <c r="Z16" s="140">
        <v>-100</v>
      </c>
      <c r="AA16" s="62">
        <v>23000000</v>
      </c>
    </row>
    <row r="17" spans="1:27" ht="13.5">
      <c r="A17" s="138" t="s">
        <v>86</v>
      </c>
      <c r="B17" s="136"/>
      <c r="C17" s="155">
        <v>50793966</v>
      </c>
      <c r="D17" s="155"/>
      <c r="E17" s="156">
        <v>25484543</v>
      </c>
      <c r="F17" s="60">
        <v>25484543</v>
      </c>
      <c r="G17" s="60">
        <v>963230</v>
      </c>
      <c r="H17" s="60">
        <v>8802134</v>
      </c>
      <c r="I17" s="60">
        <v>415463</v>
      </c>
      <c r="J17" s="60">
        <v>10180827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10180827</v>
      </c>
      <c r="X17" s="60">
        <v>6371136</v>
      </c>
      <c r="Y17" s="60">
        <v>3809691</v>
      </c>
      <c r="Z17" s="140">
        <v>59.8</v>
      </c>
      <c r="AA17" s="62">
        <v>25484543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151397044</v>
      </c>
      <c r="D19" s="153">
        <f>SUM(D20:D23)</f>
        <v>0</v>
      </c>
      <c r="E19" s="154">
        <f t="shared" si="3"/>
        <v>220819325</v>
      </c>
      <c r="F19" s="100">
        <f t="shared" si="3"/>
        <v>220819325</v>
      </c>
      <c r="G19" s="100">
        <f t="shared" si="3"/>
        <v>7473057</v>
      </c>
      <c r="H19" s="100">
        <f t="shared" si="3"/>
        <v>21559222</v>
      </c>
      <c r="I19" s="100">
        <f t="shared" si="3"/>
        <v>9359765</v>
      </c>
      <c r="J19" s="100">
        <f t="shared" si="3"/>
        <v>38392044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38392044</v>
      </c>
      <c r="X19" s="100">
        <f t="shared" si="3"/>
        <v>55204832</v>
      </c>
      <c r="Y19" s="100">
        <f t="shared" si="3"/>
        <v>-16812788</v>
      </c>
      <c r="Z19" s="137">
        <f>+IF(X19&lt;&gt;0,+(Y19/X19)*100,0)</f>
        <v>-30.455283334618244</v>
      </c>
      <c r="AA19" s="102">
        <f>SUM(AA20:AA23)</f>
        <v>220819325</v>
      </c>
    </row>
    <row r="20" spans="1:27" ht="13.5">
      <c r="A20" s="138" t="s">
        <v>89</v>
      </c>
      <c r="B20" s="136"/>
      <c r="C20" s="155">
        <v>16187382</v>
      </c>
      <c r="D20" s="155"/>
      <c r="E20" s="156">
        <v>41403443</v>
      </c>
      <c r="F20" s="60">
        <v>41403443</v>
      </c>
      <c r="G20" s="60">
        <v>1814061</v>
      </c>
      <c r="H20" s="60">
        <v>6833347</v>
      </c>
      <c r="I20" s="60">
        <v>1325000</v>
      </c>
      <c r="J20" s="60">
        <v>9972408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9972408</v>
      </c>
      <c r="X20" s="60">
        <v>10350861</v>
      </c>
      <c r="Y20" s="60">
        <v>-378453</v>
      </c>
      <c r="Z20" s="140">
        <v>-3.66</v>
      </c>
      <c r="AA20" s="62">
        <v>41403443</v>
      </c>
    </row>
    <row r="21" spans="1:27" ht="13.5">
      <c r="A21" s="138" t="s">
        <v>90</v>
      </c>
      <c r="B21" s="136"/>
      <c r="C21" s="155">
        <v>89522630</v>
      </c>
      <c r="D21" s="155"/>
      <c r="E21" s="156">
        <v>94516978</v>
      </c>
      <c r="F21" s="60">
        <v>94516978</v>
      </c>
      <c r="G21" s="60">
        <v>2012217</v>
      </c>
      <c r="H21" s="60">
        <v>7065576</v>
      </c>
      <c r="I21" s="60">
        <v>4868123</v>
      </c>
      <c r="J21" s="60">
        <v>13945916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13945916</v>
      </c>
      <c r="X21" s="60">
        <v>23629245</v>
      </c>
      <c r="Y21" s="60">
        <v>-9683329</v>
      </c>
      <c r="Z21" s="140">
        <v>-40.98</v>
      </c>
      <c r="AA21" s="62">
        <v>94516978</v>
      </c>
    </row>
    <row r="22" spans="1:27" ht="13.5">
      <c r="A22" s="138" t="s">
        <v>91</v>
      </c>
      <c r="B22" s="136"/>
      <c r="C22" s="157">
        <v>45687032</v>
      </c>
      <c r="D22" s="157"/>
      <c r="E22" s="158">
        <v>84898904</v>
      </c>
      <c r="F22" s="159">
        <v>84898904</v>
      </c>
      <c r="G22" s="159">
        <v>3646779</v>
      </c>
      <c r="H22" s="159">
        <v>7660299</v>
      </c>
      <c r="I22" s="159">
        <v>3166642</v>
      </c>
      <c r="J22" s="159">
        <v>14473720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14473720</v>
      </c>
      <c r="X22" s="159">
        <v>21224726</v>
      </c>
      <c r="Y22" s="159">
        <v>-6751006</v>
      </c>
      <c r="Z22" s="141">
        <v>-31.81</v>
      </c>
      <c r="AA22" s="225">
        <v>84898904</v>
      </c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>
        <v>80432029</v>
      </c>
      <c r="F24" s="100">
        <v>80432029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20108007</v>
      </c>
      <c r="Y24" s="100">
        <v>-20108007</v>
      </c>
      <c r="Z24" s="137">
        <v>-100</v>
      </c>
      <c r="AA24" s="102">
        <v>80432029</v>
      </c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261446918</v>
      </c>
      <c r="D25" s="217">
        <f>+D5+D9+D15+D19+D24</f>
        <v>0</v>
      </c>
      <c r="E25" s="230">
        <f t="shared" si="4"/>
        <v>397133000</v>
      </c>
      <c r="F25" s="219">
        <f t="shared" si="4"/>
        <v>397133000</v>
      </c>
      <c r="G25" s="219">
        <f t="shared" si="4"/>
        <v>9745191</v>
      </c>
      <c r="H25" s="219">
        <f t="shared" si="4"/>
        <v>33169060</v>
      </c>
      <c r="I25" s="219">
        <f t="shared" si="4"/>
        <v>13106302</v>
      </c>
      <c r="J25" s="219">
        <f t="shared" si="4"/>
        <v>56020553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56020553</v>
      </c>
      <c r="X25" s="219">
        <f t="shared" si="4"/>
        <v>99283251</v>
      </c>
      <c r="Y25" s="219">
        <f t="shared" si="4"/>
        <v>-43262698</v>
      </c>
      <c r="Z25" s="231">
        <f>+IF(X25&lt;&gt;0,+(Y25/X25)*100,0)</f>
        <v>-43.57502153107375</v>
      </c>
      <c r="AA25" s="232">
        <f>+AA5+AA9+AA15+AA19+AA24</f>
        <v>397133000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231333985</v>
      </c>
      <c r="D28" s="155"/>
      <c r="E28" s="156">
        <v>269133000</v>
      </c>
      <c r="F28" s="60">
        <v>269133000</v>
      </c>
      <c r="G28" s="60">
        <v>9706458</v>
      </c>
      <c r="H28" s="60">
        <v>29088227</v>
      </c>
      <c r="I28" s="60">
        <v>10597382</v>
      </c>
      <c r="J28" s="60">
        <v>49392067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>
        <v>49392067</v>
      </c>
      <c r="X28" s="60">
        <v>67283250</v>
      </c>
      <c r="Y28" s="60">
        <v>-17891183</v>
      </c>
      <c r="Z28" s="140">
        <v>-26.59</v>
      </c>
      <c r="AA28" s="155">
        <v>269133000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231333985</v>
      </c>
      <c r="D32" s="210">
        <f>SUM(D28:D31)</f>
        <v>0</v>
      </c>
      <c r="E32" s="211">
        <f t="shared" si="5"/>
        <v>269133000</v>
      </c>
      <c r="F32" s="77">
        <f t="shared" si="5"/>
        <v>269133000</v>
      </c>
      <c r="G32" s="77">
        <f t="shared" si="5"/>
        <v>9706458</v>
      </c>
      <c r="H32" s="77">
        <f t="shared" si="5"/>
        <v>29088227</v>
      </c>
      <c r="I32" s="77">
        <f t="shared" si="5"/>
        <v>10597382</v>
      </c>
      <c r="J32" s="77">
        <f t="shared" si="5"/>
        <v>49392067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49392067</v>
      </c>
      <c r="X32" s="77">
        <f t="shared" si="5"/>
        <v>67283250</v>
      </c>
      <c r="Y32" s="77">
        <f t="shared" si="5"/>
        <v>-17891183</v>
      </c>
      <c r="Z32" s="212">
        <f>+IF(X32&lt;&gt;0,+(Y32/X32)*100,0)</f>
        <v>-26.59084244592822</v>
      </c>
      <c r="AA32" s="79">
        <f>SUM(AA28:AA31)</f>
        <v>269133000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>
        <v>20093294</v>
      </c>
      <c r="D34" s="155"/>
      <c r="E34" s="156">
        <v>98000000</v>
      </c>
      <c r="F34" s="60">
        <v>98000000</v>
      </c>
      <c r="G34" s="60"/>
      <c r="H34" s="60">
        <v>1272267</v>
      </c>
      <c r="I34" s="60">
        <v>998351</v>
      </c>
      <c r="J34" s="60">
        <v>2270618</v>
      </c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>
        <v>2270618</v>
      </c>
      <c r="X34" s="60">
        <v>24500000</v>
      </c>
      <c r="Y34" s="60">
        <v>-22229382</v>
      </c>
      <c r="Z34" s="140">
        <v>-90.73</v>
      </c>
      <c r="AA34" s="62">
        <v>98000000</v>
      </c>
    </row>
    <row r="35" spans="1:27" ht="13.5">
      <c r="A35" s="237" t="s">
        <v>53</v>
      </c>
      <c r="B35" s="136"/>
      <c r="C35" s="155">
        <v>10019639</v>
      </c>
      <c r="D35" s="155"/>
      <c r="E35" s="156">
        <v>30000000</v>
      </c>
      <c r="F35" s="60">
        <v>30000000</v>
      </c>
      <c r="G35" s="60">
        <v>38733</v>
      </c>
      <c r="H35" s="60">
        <v>2808566</v>
      </c>
      <c r="I35" s="60">
        <v>1510569</v>
      </c>
      <c r="J35" s="60">
        <v>4357868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4357868</v>
      </c>
      <c r="X35" s="60">
        <v>7500000</v>
      </c>
      <c r="Y35" s="60">
        <v>-3142132</v>
      </c>
      <c r="Z35" s="140">
        <v>-41.9</v>
      </c>
      <c r="AA35" s="62">
        <v>30000000</v>
      </c>
    </row>
    <row r="36" spans="1:27" ht="13.5">
      <c r="A36" s="238" t="s">
        <v>139</v>
      </c>
      <c r="B36" s="149"/>
      <c r="C36" s="222">
        <f aca="true" t="shared" si="6" ref="C36:Y36">SUM(C32:C35)</f>
        <v>261446918</v>
      </c>
      <c r="D36" s="222">
        <f>SUM(D32:D35)</f>
        <v>0</v>
      </c>
      <c r="E36" s="218">
        <f t="shared" si="6"/>
        <v>397133000</v>
      </c>
      <c r="F36" s="220">
        <f t="shared" si="6"/>
        <v>397133000</v>
      </c>
      <c r="G36" s="220">
        <f t="shared" si="6"/>
        <v>9745191</v>
      </c>
      <c r="H36" s="220">
        <f t="shared" si="6"/>
        <v>33169060</v>
      </c>
      <c r="I36" s="220">
        <f t="shared" si="6"/>
        <v>13106302</v>
      </c>
      <c r="J36" s="220">
        <f t="shared" si="6"/>
        <v>56020553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56020553</v>
      </c>
      <c r="X36" s="220">
        <f t="shared" si="6"/>
        <v>99283250</v>
      </c>
      <c r="Y36" s="220">
        <f t="shared" si="6"/>
        <v>-43262697</v>
      </c>
      <c r="Z36" s="221">
        <f>+IF(X36&lt;&gt;0,+(Y36/X36)*100,0)</f>
        <v>-43.575020962750514</v>
      </c>
      <c r="AA36" s="239">
        <f>SUM(AA32:AA35)</f>
        <v>397133000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3332493</v>
      </c>
      <c r="D6" s="155"/>
      <c r="E6" s="59">
        <v>14509683</v>
      </c>
      <c r="F6" s="60">
        <v>14509683</v>
      </c>
      <c r="G6" s="60">
        <v>-6633</v>
      </c>
      <c r="H6" s="60"/>
      <c r="I6" s="60"/>
      <c r="J6" s="60">
        <v>-6633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-6633</v>
      </c>
      <c r="X6" s="60">
        <v>3627421</v>
      </c>
      <c r="Y6" s="60">
        <v>-3634054</v>
      </c>
      <c r="Z6" s="140">
        <v>-100.18</v>
      </c>
      <c r="AA6" s="62">
        <v>14509683</v>
      </c>
    </row>
    <row r="7" spans="1:27" ht="13.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3.5">
      <c r="A8" s="249" t="s">
        <v>145</v>
      </c>
      <c r="B8" s="182"/>
      <c r="C8" s="155">
        <v>130795325</v>
      </c>
      <c r="D8" s="155"/>
      <c r="E8" s="59">
        <v>170287639</v>
      </c>
      <c r="F8" s="60">
        <v>170287639</v>
      </c>
      <c r="G8" s="60">
        <v>-11318019</v>
      </c>
      <c r="H8" s="60"/>
      <c r="I8" s="60"/>
      <c r="J8" s="60">
        <v>-11318019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-11318019</v>
      </c>
      <c r="X8" s="60">
        <v>42571910</v>
      </c>
      <c r="Y8" s="60">
        <v>-53889929</v>
      </c>
      <c r="Z8" s="140">
        <v>-126.59</v>
      </c>
      <c r="AA8" s="62">
        <v>170287639</v>
      </c>
    </row>
    <row r="9" spans="1:27" ht="13.5">
      <c r="A9" s="249" t="s">
        <v>146</v>
      </c>
      <c r="B9" s="182"/>
      <c r="C9" s="155">
        <v>24462670</v>
      </c>
      <c r="D9" s="155"/>
      <c r="E9" s="59">
        <v>21000000</v>
      </c>
      <c r="F9" s="60">
        <v>21000000</v>
      </c>
      <c r="G9" s="60">
        <v>3115295</v>
      </c>
      <c r="H9" s="60"/>
      <c r="I9" s="60"/>
      <c r="J9" s="60">
        <v>3115295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3115295</v>
      </c>
      <c r="X9" s="60">
        <v>5250000</v>
      </c>
      <c r="Y9" s="60">
        <v>-2134705</v>
      </c>
      <c r="Z9" s="140">
        <v>-40.66</v>
      </c>
      <c r="AA9" s="62">
        <v>21000000</v>
      </c>
    </row>
    <row r="10" spans="1:27" ht="13.5">
      <c r="A10" s="249" t="s">
        <v>147</v>
      </c>
      <c r="B10" s="182"/>
      <c r="C10" s="155">
        <v>12866400</v>
      </c>
      <c r="D10" s="155"/>
      <c r="E10" s="59">
        <v>9450000</v>
      </c>
      <c r="F10" s="60">
        <v>9450000</v>
      </c>
      <c r="G10" s="159">
        <v>-31000000</v>
      </c>
      <c r="H10" s="159"/>
      <c r="I10" s="159"/>
      <c r="J10" s="60">
        <v>-31000000</v>
      </c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>
        <v>-31000000</v>
      </c>
      <c r="X10" s="60">
        <v>2362500</v>
      </c>
      <c r="Y10" s="159">
        <v>-33362500</v>
      </c>
      <c r="Z10" s="141">
        <v>-1412.17</v>
      </c>
      <c r="AA10" s="225">
        <v>9450000</v>
      </c>
    </row>
    <row r="11" spans="1:27" ht="13.5">
      <c r="A11" s="249" t="s">
        <v>148</v>
      </c>
      <c r="B11" s="182"/>
      <c r="C11" s="155">
        <v>2672590</v>
      </c>
      <c r="D11" s="155"/>
      <c r="E11" s="59">
        <v>2100000</v>
      </c>
      <c r="F11" s="60">
        <v>2100000</v>
      </c>
      <c r="G11" s="60">
        <v>273487</v>
      </c>
      <c r="H11" s="60"/>
      <c r="I11" s="60"/>
      <c r="J11" s="60">
        <v>273487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273487</v>
      </c>
      <c r="X11" s="60">
        <v>525000</v>
      </c>
      <c r="Y11" s="60">
        <v>-251513</v>
      </c>
      <c r="Z11" s="140">
        <v>-47.91</v>
      </c>
      <c r="AA11" s="62">
        <v>2100000</v>
      </c>
    </row>
    <row r="12" spans="1:27" ht="13.5">
      <c r="A12" s="250" t="s">
        <v>56</v>
      </c>
      <c r="B12" s="251"/>
      <c r="C12" s="168">
        <f aca="true" t="shared" si="0" ref="C12:Y12">SUM(C6:C11)</f>
        <v>174129478</v>
      </c>
      <c r="D12" s="168">
        <f>SUM(D6:D11)</f>
        <v>0</v>
      </c>
      <c r="E12" s="72">
        <f t="shared" si="0"/>
        <v>217347322</v>
      </c>
      <c r="F12" s="73">
        <f t="shared" si="0"/>
        <v>217347322</v>
      </c>
      <c r="G12" s="73">
        <f t="shared" si="0"/>
        <v>-38935870</v>
      </c>
      <c r="H12" s="73">
        <f t="shared" si="0"/>
        <v>0</v>
      </c>
      <c r="I12" s="73">
        <f t="shared" si="0"/>
        <v>0</v>
      </c>
      <c r="J12" s="73">
        <f t="shared" si="0"/>
        <v>-38935870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-38935870</v>
      </c>
      <c r="X12" s="73">
        <f t="shared" si="0"/>
        <v>54336831</v>
      </c>
      <c r="Y12" s="73">
        <f t="shared" si="0"/>
        <v>-93272701</v>
      </c>
      <c r="Z12" s="170">
        <f>+IF(X12&lt;&gt;0,+(Y12/X12)*100,0)</f>
        <v>-171.65649759736633</v>
      </c>
      <c r="AA12" s="74">
        <f>SUM(AA6:AA11)</f>
        <v>217347322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5922083</v>
      </c>
      <c r="D15" s="155"/>
      <c r="E15" s="59">
        <v>13177500</v>
      </c>
      <c r="F15" s="60">
        <v>13177500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3294375</v>
      </c>
      <c r="Y15" s="60">
        <v>-3294375</v>
      </c>
      <c r="Z15" s="140">
        <v>-100</v>
      </c>
      <c r="AA15" s="62">
        <v>13177500</v>
      </c>
    </row>
    <row r="16" spans="1:27" ht="13.5">
      <c r="A16" s="249" t="s">
        <v>151</v>
      </c>
      <c r="B16" s="182"/>
      <c r="C16" s="155"/>
      <c r="D16" s="155"/>
      <c r="E16" s="59">
        <v>315000</v>
      </c>
      <c r="F16" s="60">
        <v>315000</v>
      </c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>
        <v>78750</v>
      </c>
      <c r="Y16" s="159">
        <v>-78750</v>
      </c>
      <c r="Z16" s="141">
        <v>-100</v>
      </c>
      <c r="AA16" s="225">
        <v>315000</v>
      </c>
    </row>
    <row r="17" spans="1:27" ht="13.5">
      <c r="A17" s="249" t="s">
        <v>152</v>
      </c>
      <c r="B17" s="182"/>
      <c r="C17" s="155">
        <v>25102766</v>
      </c>
      <c r="D17" s="155"/>
      <c r="E17" s="59">
        <v>27722575</v>
      </c>
      <c r="F17" s="60">
        <v>27722575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6930644</v>
      </c>
      <c r="Y17" s="60">
        <v>-6930644</v>
      </c>
      <c r="Z17" s="140">
        <v>-100</v>
      </c>
      <c r="AA17" s="62">
        <v>27722575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4358092402</v>
      </c>
      <c r="D19" s="155"/>
      <c r="E19" s="59">
        <v>4101963244</v>
      </c>
      <c r="F19" s="60">
        <v>4101963244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>
        <v>1025490811</v>
      </c>
      <c r="Y19" s="60">
        <v>-1025490811</v>
      </c>
      <c r="Z19" s="140">
        <v>-100</v>
      </c>
      <c r="AA19" s="62">
        <v>4101963244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106246</v>
      </c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>
        <v>1699751</v>
      </c>
      <c r="D23" s="155"/>
      <c r="E23" s="59">
        <v>1642120</v>
      </c>
      <c r="F23" s="60">
        <v>1642120</v>
      </c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>
        <v>410530</v>
      </c>
      <c r="Y23" s="159">
        <v>-410530</v>
      </c>
      <c r="Z23" s="141">
        <v>-100</v>
      </c>
      <c r="AA23" s="225">
        <v>1642120</v>
      </c>
    </row>
    <row r="24" spans="1:27" ht="13.5">
      <c r="A24" s="250" t="s">
        <v>57</v>
      </c>
      <c r="B24" s="253"/>
      <c r="C24" s="168">
        <f aca="true" t="shared" si="1" ref="C24:Y24">SUM(C15:C23)</f>
        <v>4390923248</v>
      </c>
      <c r="D24" s="168">
        <f>SUM(D15:D23)</f>
        <v>0</v>
      </c>
      <c r="E24" s="76">
        <f t="shared" si="1"/>
        <v>4144820439</v>
      </c>
      <c r="F24" s="77">
        <f t="shared" si="1"/>
        <v>4144820439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1036205110</v>
      </c>
      <c r="Y24" s="77">
        <f t="shared" si="1"/>
        <v>-1036205110</v>
      </c>
      <c r="Z24" s="212">
        <f>+IF(X24&lt;&gt;0,+(Y24/X24)*100,0)</f>
        <v>-100</v>
      </c>
      <c r="AA24" s="79">
        <f>SUM(AA15:AA23)</f>
        <v>4144820439</v>
      </c>
    </row>
    <row r="25" spans="1:27" ht="13.5">
      <c r="A25" s="250" t="s">
        <v>159</v>
      </c>
      <c r="B25" s="251"/>
      <c r="C25" s="168">
        <f aca="true" t="shared" si="2" ref="C25:Y25">+C12+C24</f>
        <v>4565052726</v>
      </c>
      <c r="D25" s="168">
        <f>+D12+D24</f>
        <v>0</v>
      </c>
      <c r="E25" s="72">
        <f t="shared" si="2"/>
        <v>4362167761</v>
      </c>
      <c r="F25" s="73">
        <f t="shared" si="2"/>
        <v>4362167761</v>
      </c>
      <c r="G25" s="73">
        <f t="shared" si="2"/>
        <v>-38935870</v>
      </c>
      <c r="H25" s="73">
        <f t="shared" si="2"/>
        <v>0</v>
      </c>
      <c r="I25" s="73">
        <f t="shared" si="2"/>
        <v>0</v>
      </c>
      <c r="J25" s="73">
        <f t="shared" si="2"/>
        <v>-38935870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-38935870</v>
      </c>
      <c r="X25" s="73">
        <f t="shared" si="2"/>
        <v>1090541941</v>
      </c>
      <c r="Y25" s="73">
        <f t="shared" si="2"/>
        <v>-1129477811</v>
      </c>
      <c r="Z25" s="170">
        <f>+IF(X25&lt;&gt;0,+(Y25/X25)*100,0)</f>
        <v>-103.57032302345903</v>
      </c>
      <c r="AA25" s="74">
        <f>+AA12+AA24</f>
        <v>4362167761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>
        <v>37970227</v>
      </c>
      <c r="D29" s="155"/>
      <c r="E29" s="59"/>
      <c r="F29" s="60"/>
      <c r="G29" s="60">
        <v>3299117</v>
      </c>
      <c r="H29" s="60"/>
      <c r="I29" s="60"/>
      <c r="J29" s="60">
        <v>3299117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3299117</v>
      </c>
      <c r="X29" s="60"/>
      <c r="Y29" s="60">
        <v>3299117</v>
      </c>
      <c r="Z29" s="140"/>
      <c r="AA29" s="62"/>
    </row>
    <row r="30" spans="1:27" ht="13.5">
      <c r="A30" s="249" t="s">
        <v>52</v>
      </c>
      <c r="B30" s="182"/>
      <c r="C30" s="155">
        <v>3389208</v>
      </c>
      <c r="D30" s="155"/>
      <c r="E30" s="59">
        <v>10998596</v>
      </c>
      <c r="F30" s="60">
        <v>10998596</v>
      </c>
      <c r="G30" s="60">
        <v>3527472</v>
      </c>
      <c r="H30" s="60"/>
      <c r="I30" s="60"/>
      <c r="J30" s="60">
        <v>3527472</v>
      </c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>
        <v>3527472</v>
      </c>
      <c r="X30" s="60">
        <v>2749649</v>
      </c>
      <c r="Y30" s="60">
        <v>777823</v>
      </c>
      <c r="Z30" s="140">
        <v>28.29</v>
      </c>
      <c r="AA30" s="62">
        <v>10998596</v>
      </c>
    </row>
    <row r="31" spans="1:27" ht="13.5">
      <c r="A31" s="249" t="s">
        <v>163</v>
      </c>
      <c r="B31" s="182"/>
      <c r="C31" s="155">
        <v>11727832</v>
      </c>
      <c r="D31" s="155"/>
      <c r="E31" s="59">
        <v>12096000</v>
      </c>
      <c r="F31" s="60">
        <v>12096000</v>
      </c>
      <c r="G31" s="60">
        <v>-2456</v>
      </c>
      <c r="H31" s="60"/>
      <c r="I31" s="60"/>
      <c r="J31" s="60">
        <v>-2456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-2456</v>
      </c>
      <c r="X31" s="60">
        <v>3024000</v>
      </c>
      <c r="Y31" s="60">
        <v>-3026456</v>
      </c>
      <c r="Z31" s="140">
        <v>-100.08</v>
      </c>
      <c r="AA31" s="62">
        <v>12096000</v>
      </c>
    </row>
    <row r="32" spans="1:27" ht="13.5">
      <c r="A32" s="249" t="s">
        <v>164</v>
      </c>
      <c r="B32" s="182"/>
      <c r="C32" s="155">
        <v>238949790</v>
      </c>
      <c r="D32" s="155"/>
      <c r="E32" s="59">
        <v>58489820</v>
      </c>
      <c r="F32" s="60">
        <v>58489820</v>
      </c>
      <c r="G32" s="60">
        <v>-891570</v>
      </c>
      <c r="H32" s="60"/>
      <c r="I32" s="60"/>
      <c r="J32" s="60">
        <v>-891570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-891570</v>
      </c>
      <c r="X32" s="60">
        <v>14622455</v>
      </c>
      <c r="Y32" s="60">
        <v>-15514025</v>
      </c>
      <c r="Z32" s="140">
        <v>-106.1</v>
      </c>
      <c r="AA32" s="62">
        <v>58489820</v>
      </c>
    </row>
    <row r="33" spans="1:27" ht="13.5">
      <c r="A33" s="249" t="s">
        <v>165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292037057</v>
      </c>
      <c r="D34" s="168">
        <f>SUM(D29:D33)</f>
        <v>0</v>
      </c>
      <c r="E34" s="72">
        <f t="shared" si="3"/>
        <v>81584416</v>
      </c>
      <c r="F34" s="73">
        <f t="shared" si="3"/>
        <v>81584416</v>
      </c>
      <c r="G34" s="73">
        <f t="shared" si="3"/>
        <v>5932563</v>
      </c>
      <c r="H34" s="73">
        <f t="shared" si="3"/>
        <v>0</v>
      </c>
      <c r="I34" s="73">
        <f t="shared" si="3"/>
        <v>0</v>
      </c>
      <c r="J34" s="73">
        <f t="shared" si="3"/>
        <v>5932563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5932563</v>
      </c>
      <c r="X34" s="73">
        <f t="shared" si="3"/>
        <v>20396104</v>
      </c>
      <c r="Y34" s="73">
        <f t="shared" si="3"/>
        <v>-14463541</v>
      </c>
      <c r="Z34" s="170">
        <f>+IF(X34&lt;&gt;0,+(Y34/X34)*100,0)</f>
        <v>-70.9132538253384</v>
      </c>
      <c r="AA34" s="74">
        <f>SUM(AA29:AA33)</f>
        <v>81584416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20674338</v>
      </c>
      <c r="D37" s="155"/>
      <c r="E37" s="59">
        <v>22380727</v>
      </c>
      <c r="F37" s="60">
        <v>22380727</v>
      </c>
      <c r="G37" s="60">
        <v>-3289957</v>
      </c>
      <c r="H37" s="60"/>
      <c r="I37" s="60"/>
      <c r="J37" s="60">
        <v>-3289957</v>
      </c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>
        <v>-3289957</v>
      </c>
      <c r="X37" s="60">
        <v>5595182</v>
      </c>
      <c r="Y37" s="60">
        <v>-8885139</v>
      </c>
      <c r="Z37" s="140">
        <v>-158.8</v>
      </c>
      <c r="AA37" s="62">
        <v>22380727</v>
      </c>
    </row>
    <row r="38" spans="1:27" ht="13.5">
      <c r="A38" s="249" t="s">
        <v>165</v>
      </c>
      <c r="B38" s="182"/>
      <c r="C38" s="155">
        <v>65246911</v>
      </c>
      <c r="D38" s="155"/>
      <c r="E38" s="59">
        <v>59125512</v>
      </c>
      <c r="F38" s="60">
        <v>59125512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14781378</v>
      </c>
      <c r="Y38" s="60">
        <v>-14781378</v>
      </c>
      <c r="Z38" s="140">
        <v>-100</v>
      </c>
      <c r="AA38" s="62">
        <v>59125512</v>
      </c>
    </row>
    <row r="39" spans="1:27" ht="13.5">
      <c r="A39" s="250" t="s">
        <v>59</v>
      </c>
      <c r="B39" s="253"/>
      <c r="C39" s="168">
        <f aca="true" t="shared" si="4" ref="C39:Y39">SUM(C37:C38)</f>
        <v>85921249</v>
      </c>
      <c r="D39" s="168">
        <f>SUM(D37:D38)</f>
        <v>0</v>
      </c>
      <c r="E39" s="76">
        <f t="shared" si="4"/>
        <v>81506239</v>
      </c>
      <c r="F39" s="77">
        <f t="shared" si="4"/>
        <v>81506239</v>
      </c>
      <c r="G39" s="77">
        <f t="shared" si="4"/>
        <v>-3289957</v>
      </c>
      <c r="H39" s="77">
        <f t="shared" si="4"/>
        <v>0</v>
      </c>
      <c r="I39" s="77">
        <f t="shared" si="4"/>
        <v>0</v>
      </c>
      <c r="J39" s="77">
        <f t="shared" si="4"/>
        <v>-3289957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-3289957</v>
      </c>
      <c r="X39" s="77">
        <f t="shared" si="4"/>
        <v>20376560</v>
      </c>
      <c r="Y39" s="77">
        <f t="shared" si="4"/>
        <v>-23666517</v>
      </c>
      <c r="Z39" s="212">
        <f>+IF(X39&lt;&gt;0,+(Y39/X39)*100,0)</f>
        <v>-116.14579202770241</v>
      </c>
      <c r="AA39" s="79">
        <f>SUM(AA37:AA38)</f>
        <v>81506239</v>
      </c>
    </row>
    <row r="40" spans="1:27" ht="13.5">
      <c r="A40" s="250" t="s">
        <v>167</v>
      </c>
      <c r="B40" s="251"/>
      <c r="C40" s="168">
        <f aca="true" t="shared" si="5" ref="C40:Y40">+C34+C39</f>
        <v>377958306</v>
      </c>
      <c r="D40" s="168">
        <f>+D34+D39</f>
        <v>0</v>
      </c>
      <c r="E40" s="72">
        <f t="shared" si="5"/>
        <v>163090655</v>
      </c>
      <c r="F40" s="73">
        <f t="shared" si="5"/>
        <v>163090655</v>
      </c>
      <c r="G40" s="73">
        <f t="shared" si="5"/>
        <v>2642606</v>
      </c>
      <c r="H40" s="73">
        <f t="shared" si="5"/>
        <v>0</v>
      </c>
      <c r="I40" s="73">
        <f t="shared" si="5"/>
        <v>0</v>
      </c>
      <c r="J40" s="73">
        <f t="shared" si="5"/>
        <v>2642606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2642606</v>
      </c>
      <c r="X40" s="73">
        <f t="shared" si="5"/>
        <v>40772664</v>
      </c>
      <c r="Y40" s="73">
        <f t="shared" si="5"/>
        <v>-38130058</v>
      </c>
      <c r="Z40" s="170">
        <f>+IF(X40&lt;&gt;0,+(Y40/X40)*100,0)</f>
        <v>-93.51868202676185</v>
      </c>
      <c r="AA40" s="74">
        <f>+AA34+AA39</f>
        <v>163090655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4187094420</v>
      </c>
      <c r="D42" s="257">
        <f>+D25-D40</f>
        <v>0</v>
      </c>
      <c r="E42" s="258">
        <f t="shared" si="6"/>
        <v>4199077106</v>
      </c>
      <c r="F42" s="259">
        <f t="shared" si="6"/>
        <v>4199077106</v>
      </c>
      <c r="G42" s="259">
        <f t="shared" si="6"/>
        <v>-41578476</v>
      </c>
      <c r="H42" s="259">
        <f t="shared" si="6"/>
        <v>0</v>
      </c>
      <c r="I42" s="259">
        <f t="shared" si="6"/>
        <v>0</v>
      </c>
      <c r="J42" s="259">
        <f t="shared" si="6"/>
        <v>-41578476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-41578476</v>
      </c>
      <c r="X42" s="259">
        <f t="shared" si="6"/>
        <v>1049769277</v>
      </c>
      <c r="Y42" s="259">
        <f t="shared" si="6"/>
        <v>-1091347753</v>
      </c>
      <c r="Z42" s="260">
        <f>+IF(X42&lt;&gt;0,+(Y42/X42)*100,0)</f>
        <v>-103.96072517180363</v>
      </c>
      <c r="AA42" s="261">
        <f>+AA25-AA40</f>
        <v>4199077106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4187094420</v>
      </c>
      <c r="D45" s="155"/>
      <c r="E45" s="59">
        <v>4199077106</v>
      </c>
      <c r="F45" s="60">
        <v>4199077106</v>
      </c>
      <c r="G45" s="60">
        <v>-41578476</v>
      </c>
      <c r="H45" s="60"/>
      <c r="I45" s="60"/>
      <c r="J45" s="60">
        <v>-41578476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>
        <v>-41578476</v>
      </c>
      <c r="X45" s="60">
        <v>1049769277</v>
      </c>
      <c r="Y45" s="60">
        <v>-1091347753</v>
      </c>
      <c r="Z45" s="139">
        <v>-103.96</v>
      </c>
      <c r="AA45" s="62">
        <v>4199077106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4187094420</v>
      </c>
      <c r="D48" s="217">
        <f>SUM(D45:D47)</f>
        <v>0</v>
      </c>
      <c r="E48" s="264">
        <f t="shared" si="7"/>
        <v>4199077106</v>
      </c>
      <c r="F48" s="219">
        <f t="shared" si="7"/>
        <v>4199077106</v>
      </c>
      <c r="G48" s="219">
        <f t="shared" si="7"/>
        <v>-41578476</v>
      </c>
      <c r="H48" s="219">
        <f t="shared" si="7"/>
        <v>0</v>
      </c>
      <c r="I48" s="219">
        <f t="shared" si="7"/>
        <v>0</v>
      </c>
      <c r="J48" s="219">
        <f t="shared" si="7"/>
        <v>-41578476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-41578476</v>
      </c>
      <c r="X48" s="219">
        <f t="shared" si="7"/>
        <v>1049769277</v>
      </c>
      <c r="Y48" s="219">
        <f t="shared" si="7"/>
        <v>-1091347753</v>
      </c>
      <c r="Z48" s="265">
        <f>+IF(X48&lt;&gt;0,+(Y48/X48)*100,0)</f>
        <v>-103.96072517180363</v>
      </c>
      <c r="AA48" s="232">
        <f>SUM(AA45:AA47)</f>
        <v>4199077106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471891871</v>
      </c>
      <c r="D6" s="155"/>
      <c r="E6" s="59">
        <v>644857000</v>
      </c>
      <c r="F6" s="60">
        <v>644857000</v>
      </c>
      <c r="G6" s="60">
        <v>97224557</v>
      </c>
      <c r="H6" s="60">
        <v>17293903</v>
      </c>
      <c r="I6" s="60">
        <v>41634566</v>
      </c>
      <c r="J6" s="60">
        <v>156153026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156153026</v>
      </c>
      <c r="X6" s="60">
        <v>106742890</v>
      </c>
      <c r="Y6" s="60">
        <v>49410136</v>
      </c>
      <c r="Z6" s="140">
        <v>46.29</v>
      </c>
      <c r="AA6" s="62">
        <v>644857000</v>
      </c>
    </row>
    <row r="7" spans="1:27" ht="13.5">
      <c r="A7" s="249" t="s">
        <v>178</v>
      </c>
      <c r="B7" s="182"/>
      <c r="C7" s="155">
        <v>348007000</v>
      </c>
      <c r="D7" s="155"/>
      <c r="E7" s="59">
        <v>449210000</v>
      </c>
      <c r="F7" s="60">
        <v>449210000</v>
      </c>
      <c r="G7" s="60">
        <v>150309000</v>
      </c>
      <c r="H7" s="60">
        <v>890000</v>
      </c>
      <c r="I7" s="60">
        <v>8332667</v>
      </c>
      <c r="J7" s="60">
        <v>159531667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159531667</v>
      </c>
      <c r="X7" s="60">
        <v>164639918</v>
      </c>
      <c r="Y7" s="60">
        <v>-5108251</v>
      </c>
      <c r="Z7" s="140">
        <v>-3.1</v>
      </c>
      <c r="AA7" s="62">
        <v>449210000</v>
      </c>
    </row>
    <row r="8" spans="1:27" ht="13.5">
      <c r="A8" s="249" t="s">
        <v>179</v>
      </c>
      <c r="B8" s="182"/>
      <c r="C8" s="155">
        <v>284568916</v>
      </c>
      <c r="D8" s="155"/>
      <c r="E8" s="59">
        <v>260133000</v>
      </c>
      <c r="F8" s="60">
        <v>260133000</v>
      </c>
      <c r="G8" s="60">
        <v>63611989</v>
      </c>
      <c r="H8" s="60">
        <v>8084000</v>
      </c>
      <c r="I8" s="60">
        <v>11589377</v>
      </c>
      <c r="J8" s="60">
        <v>83285366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83285366</v>
      </c>
      <c r="X8" s="60">
        <v>94453941</v>
      </c>
      <c r="Y8" s="60">
        <v>-11168575</v>
      </c>
      <c r="Z8" s="140">
        <v>-11.82</v>
      </c>
      <c r="AA8" s="62">
        <v>260133000</v>
      </c>
    </row>
    <row r="9" spans="1:27" ht="13.5">
      <c r="A9" s="249" t="s">
        <v>180</v>
      </c>
      <c r="B9" s="182"/>
      <c r="C9" s="155">
        <v>1902787</v>
      </c>
      <c r="D9" s="155"/>
      <c r="E9" s="59">
        <v>1800000</v>
      </c>
      <c r="F9" s="60">
        <v>1800000</v>
      </c>
      <c r="G9" s="60">
        <v>125129</v>
      </c>
      <c r="H9" s="60">
        <v>504692</v>
      </c>
      <c r="I9" s="60">
        <v>2362429</v>
      </c>
      <c r="J9" s="60">
        <v>2992250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2992250</v>
      </c>
      <c r="X9" s="60">
        <v>715578</v>
      </c>
      <c r="Y9" s="60">
        <v>2276672</v>
      </c>
      <c r="Z9" s="140">
        <v>318.16</v>
      </c>
      <c r="AA9" s="62">
        <v>1800000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-868157610</v>
      </c>
      <c r="D12" s="155"/>
      <c r="E12" s="59">
        <v>-949000000</v>
      </c>
      <c r="F12" s="60">
        <v>-949000000</v>
      </c>
      <c r="G12" s="60">
        <v>-121018242</v>
      </c>
      <c r="H12" s="60">
        <v>-99054004</v>
      </c>
      <c r="I12" s="60">
        <v>-63371979</v>
      </c>
      <c r="J12" s="60">
        <v>-283444225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-283444225</v>
      </c>
      <c r="X12" s="60">
        <v>-207126300</v>
      </c>
      <c r="Y12" s="60">
        <v>-76317925</v>
      </c>
      <c r="Z12" s="140">
        <v>36.85</v>
      </c>
      <c r="AA12" s="62">
        <v>-949000000</v>
      </c>
    </row>
    <row r="13" spans="1:27" ht="13.5">
      <c r="A13" s="249" t="s">
        <v>40</v>
      </c>
      <c r="B13" s="182"/>
      <c r="C13" s="155">
        <v>-8919020</v>
      </c>
      <c r="D13" s="155"/>
      <c r="E13" s="59">
        <v>-8000000</v>
      </c>
      <c r="F13" s="60">
        <v>-8000000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-761979</v>
      </c>
      <c r="Y13" s="60">
        <v>761979</v>
      </c>
      <c r="Z13" s="140">
        <v>-100</v>
      </c>
      <c r="AA13" s="62">
        <v>-8000000</v>
      </c>
    </row>
    <row r="14" spans="1:27" ht="13.5">
      <c r="A14" s="249" t="s">
        <v>42</v>
      </c>
      <c r="B14" s="182"/>
      <c r="C14" s="155"/>
      <c r="D14" s="155"/>
      <c r="E14" s="59">
        <v>-80000000</v>
      </c>
      <c r="F14" s="60">
        <v>-80000000</v>
      </c>
      <c r="G14" s="60"/>
      <c r="H14" s="60"/>
      <c r="I14" s="60">
        <v>-6666667</v>
      </c>
      <c r="J14" s="60">
        <v>-6666667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>
        <v>-6666667</v>
      </c>
      <c r="X14" s="60">
        <v>-20001000</v>
      </c>
      <c r="Y14" s="60">
        <v>13334333</v>
      </c>
      <c r="Z14" s="140">
        <v>-66.67</v>
      </c>
      <c r="AA14" s="62">
        <v>-80000000</v>
      </c>
    </row>
    <row r="15" spans="1:27" ht="13.5">
      <c r="A15" s="250" t="s">
        <v>184</v>
      </c>
      <c r="B15" s="251"/>
      <c r="C15" s="168">
        <f aca="true" t="shared" si="0" ref="C15:Y15">SUM(C6:C14)</f>
        <v>229293944</v>
      </c>
      <c r="D15" s="168">
        <f>SUM(D6:D14)</f>
        <v>0</v>
      </c>
      <c r="E15" s="72">
        <f t="shared" si="0"/>
        <v>319000000</v>
      </c>
      <c r="F15" s="73">
        <f t="shared" si="0"/>
        <v>319000000</v>
      </c>
      <c r="G15" s="73">
        <f t="shared" si="0"/>
        <v>190252433</v>
      </c>
      <c r="H15" s="73">
        <f t="shared" si="0"/>
        <v>-72281409</v>
      </c>
      <c r="I15" s="73">
        <f t="shared" si="0"/>
        <v>-6119607</v>
      </c>
      <c r="J15" s="73">
        <f t="shared" si="0"/>
        <v>111851417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111851417</v>
      </c>
      <c r="X15" s="73">
        <f t="shared" si="0"/>
        <v>138663048</v>
      </c>
      <c r="Y15" s="73">
        <f t="shared" si="0"/>
        <v>-26811631</v>
      </c>
      <c r="Z15" s="170">
        <f>+IF(X15&lt;&gt;0,+(Y15/X15)*100,0)</f>
        <v>-19.335815407721313</v>
      </c>
      <c r="AA15" s="74">
        <f>SUM(AA6:AA14)</f>
        <v>319000000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>
        <v>43783000</v>
      </c>
      <c r="F19" s="60">
        <v>43783000</v>
      </c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>
        <v>43783000</v>
      </c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>
        <v>1396408</v>
      </c>
      <c r="D21" s="157"/>
      <c r="E21" s="59">
        <v>2568000</v>
      </c>
      <c r="F21" s="60">
        <v>2568000</v>
      </c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>
        <v>2568000</v>
      </c>
    </row>
    <row r="22" spans="1:27" ht="13.5">
      <c r="A22" s="249" t="s">
        <v>189</v>
      </c>
      <c r="B22" s="182"/>
      <c r="C22" s="155">
        <v>-872635</v>
      </c>
      <c r="D22" s="155"/>
      <c r="E22" s="59"/>
      <c r="F22" s="60"/>
      <c r="G22" s="60">
        <v>-90000000</v>
      </c>
      <c r="H22" s="60">
        <v>45000000</v>
      </c>
      <c r="I22" s="60">
        <v>16000000</v>
      </c>
      <c r="J22" s="60">
        <v>-29000000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-29000000</v>
      </c>
      <c r="X22" s="60"/>
      <c r="Y22" s="60">
        <v>-29000000</v>
      </c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-276387953</v>
      </c>
      <c r="D24" s="155"/>
      <c r="E24" s="59">
        <v>-269133000</v>
      </c>
      <c r="F24" s="60">
        <v>-269133000</v>
      </c>
      <c r="G24" s="60">
        <v>-43594176</v>
      </c>
      <c r="H24" s="60">
        <v>-33142596</v>
      </c>
      <c r="I24" s="60">
        <v>-13106301</v>
      </c>
      <c r="J24" s="60">
        <v>-89843073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-89843073</v>
      </c>
      <c r="X24" s="60">
        <v>-49288160</v>
      </c>
      <c r="Y24" s="60">
        <v>-40554913</v>
      </c>
      <c r="Z24" s="140">
        <v>82.28</v>
      </c>
      <c r="AA24" s="62">
        <v>-269133000</v>
      </c>
    </row>
    <row r="25" spans="1:27" ht="13.5">
      <c r="A25" s="250" t="s">
        <v>191</v>
      </c>
      <c r="B25" s="251"/>
      <c r="C25" s="168">
        <f aca="true" t="shared" si="1" ref="C25:Y25">SUM(C19:C24)</f>
        <v>-275864180</v>
      </c>
      <c r="D25" s="168">
        <f>SUM(D19:D24)</f>
        <v>0</v>
      </c>
      <c r="E25" s="72">
        <f t="shared" si="1"/>
        <v>-222782000</v>
      </c>
      <c r="F25" s="73">
        <f t="shared" si="1"/>
        <v>-222782000</v>
      </c>
      <c r="G25" s="73">
        <f t="shared" si="1"/>
        <v>-133594176</v>
      </c>
      <c r="H25" s="73">
        <f t="shared" si="1"/>
        <v>11857404</v>
      </c>
      <c r="I25" s="73">
        <f t="shared" si="1"/>
        <v>2893699</v>
      </c>
      <c r="J25" s="73">
        <f t="shared" si="1"/>
        <v>-118843073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-118843073</v>
      </c>
      <c r="X25" s="73">
        <f t="shared" si="1"/>
        <v>-49288160</v>
      </c>
      <c r="Y25" s="73">
        <f t="shared" si="1"/>
        <v>-69554913</v>
      </c>
      <c r="Z25" s="170">
        <f>+IF(X25&lt;&gt;0,+(Y25/X25)*100,0)</f>
        <v>141.11890766463995</v>
      </c>
      <c r="AA25" s="74">
        <f>SUM(AA19:AA24)</f>
        <v>-222782000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>
        <v>5047000</v>
      </c>
      <c r="D30" s="155"/>
      <c r="E30" s="59">
        <v>12029000</v>
      </c>
      <c r="F30" s="60">
        <v>12029000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12029000</v>
      </c>
      <c r="Y30" s="60">
        <v>-12029000</v>
      </c>
      <c r="Z30" s="140">
        <v>-100</v>
      </c>
      <c r="AA30" s="62">
        <v>12029000</v>
      </c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-5344308</v>
      </c>
      <c r="D33" s="155"/>
      <c r="E33" s="59">
        <v>-15000000</v>
      </c>
      <c r="F33" s="60">
        <v>-15000000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>
        <v>-15000000</v>
      </c>
    </row>
    <row r="34" spans="1:27" ht="13.5">
      <c r="A34" s="250" t="s">
        <v>197</v>
      </c>
      <c r="B34" s="251"/>
      <c r="C34" s="168">
        <f aca="true" t="shared" si="2" ref="C34:Y34">SUM(C29:C33)</f>
        <v>-297308</v>
      </c>
      <c r="D34" s="168">
        <f>SUM(D29:D33)</f>
        <v>0</v>
      </c>
      <c r="E34" s="72">
        <f t="shared" si="2"/>
        <v>-2971000</v>
      </c>
      <c r="F34" s="73">
        <f t="shared" si="2"/>
        <v>-2971000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12029000</v>
      </c>
      <c r="Y34" s="73">
        <f t="shared" si="2"/>
        <v>-12029000</v>
      </c>
      <c r="Z34" s="170">
        <f>+IF(X34&lt;&gt;0,+(Y34/X34)*100,0)</f>
        <v>-100</v>
      </c>
      <c r="AA34" s="74">
        <f>SUM(AA29:AA33)</f>
        <v>-2971000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-46867544</v>
      </c>
      <c r="D36" s="153">
        <f>+D15+D25+D34</f>
        <v>0</v>
      </c>
      <c r="E36" s="99">
        <f t="shared" si="3"/>
        <v>93247000</v>
      </c>
      <c r="F36" s="100">
        <f t="shared" si="3"/>
        <v>93247000</v>
      </c>
      <c r="G36" s="100">
        <f t="shared" si="3"/>
        <v>56658257</v>
      </c>
      <c r="H36" s="100">
        <f t="shared" si="3"/>
        <v>-60424005</v>
      </c>
      <c r="I36" s="100">
        <f t="shared" si="3"/>
        <v>-3225908</v>
      </c>
      <c r="J36" s="100">
        <f t="shared" si="3"/>
        <v>-6991656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-6991656</v>
      </c>
      <c r="X36" s="100">
        <f t="shared" si="3"/>
        <v>101403888</v>
      </c>
      <c r="Y36" s="100">
        <f t="shared" si="3"/>
        <v>-108395544</v>
      </c>
      <c r="Z36" s="137">
        <f>+IF(X36&lt;&gt;0,+(Y36/X36)*100,0)</f>
        <v>-106.89485988939596</v>
      </c>
      <c r="AA36" s="102">
        <f>+AA15+AA25+AA34</f>
        <v>93247000</v>
      </c>
    </row>
    <row r="37" spans="1:27" ht="13.5">
      <c r="A37" s="249" t="s">
        <v>199</v>
      </c>
      <c r="B37" s="182"/>
      <c r="C37" s="153">
        <v>12229810</v>
      </c>
      <c r="D37" s="153"/>
      <c r="E37" s="99">
        <v>-10015000</v>
      </c>
      <c r="F37" s="100">
        <v>-10015000</v>
      </c>
      <c r="G37" s="100">
        <v>-82468232</v>
      </c>
      <c r="H37" s="100">
        <v>-25809975</v>
      </c>
      <c r="I37" s="100">
        <v>-86233980</v>
      </c>
      <c r="J37" s="100">
        <v>-82468232</v>
      </c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>
        <v>-82468232</v>
      </c>
      <c r="X37" s="100">
        <v>-10015000</v>
      </c>
      <c r="Y37" s="100">
        <v>-72453232</v>
      </c>
      <c r="Z37" s="137">
        <v>723.45</v>
      </c>
      <c r="AA37" s="102">
        <v>-10015000</v>
      </c>
    </row>
    <row r="38" spans="1:27" ht="13.5">
      <c r="A38" s="269" t="s">
        <v>200</v>
      </c>
      <c r="B38" s="256"/>
      <c r="C38" s="257">
        <v>-34637734</v>
      </c>
      <c r="D38" s="257"/>
      <c r="E38" s="258">
        <v>83232000</v>
      </c>
      <c r="F38" s="259">
        <v>83232000</v>
      </c>
      <c r="G38" s="259">
        <v>-25809975</v>
      </c>
      <c r="H38" s="259">
        <v>-86233980</v>
      </c>
      <c r="I38" s="259">
        <v>-89459888</v>
      </c>
      <c r="J38" s="259">
        <v>-89459888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>
        <v>-89459888</v>
      </c>
      <c r="X38" s="259">
        <v>91388888</v>
      </c>
      <c r="Y38" s="259">
        <v>-180848776</v>
      </c>
      <c r="Z38" s="260">
        <v>-197.89</v>
      </c>
      <c r="AA38" s="261">
        <v>83232000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246356426</v>
      </c>
      <c r="D5" s="200">
        <f t="shared" si="0"/>
        <v>0</v>
      </c>
      <c r="E5" s="106">
        <f t="shared" si="0"/>
        <v>316831354</v>
      </c>
      <c r="F5" s="106">
        <f t="shared" si="0"/>
        <v>316831354</v>
      </c>
      <c r="G5" s="106">
        <f t="shared" si="0"/>
        <v>9745191</v>
      </c>
      <c r="H5" s="106">
        <f t="shared" si="0"/>
        <v>31896793</v>
      </c>
      <c r="I5" s="106">
        <f t="shared" si="0"/>
        <v>11204714</v>
      </c>
      <c r="J5" s="106">
        <f t="shared" si="0"/>
        <v>52846698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52846698</v>
      </c>
      <c r="X5" s="106">
        <f t="shared" si="0"/>
        <v>79207839</v>
      </c>
      <c r="Y5" s="106">
        <f t="shared" si="0"/>
        <v>-26361141</v>
      </c>
      <c r="Z5" s="201">
        <f>+IF(X5&lt;&gt;0,+(Y5/X5)*100,0)</f>
        <v>-33.28097487926669</v>
      </c>
      <c r="AA5" s="199">
        <f>SUM(AA11:AA18)</f>
        <v>316831354</v>
      </c>
    </row>
    <row r="6" spans="1:27" ht="13.5">
      <c r="A6" s="291" t="s">
        <v>204</v>
      </c>
      <c r="B6" s="142"/>
      <c r="C6" s="62">
        <v>42163441</v>
      </c>
      <c r="D6" s="156"/>
      <c r="E6" s="60">
        <v>4000000</v>
      </c>
      <c r="F6" s="60">
        <v>4000000</v>
      </c>
      <c r="G6" s="60">
        <v>566134</v>
      </c>
      <c r="H6" s="60">
        <v>5645317</v>
      </c>
      <c r="I6" s="60"/>
      <c r="J6" s="60">
        <v>6211451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6211451</v>
      </c>
      <c r="X6" s="60">
        <v>1000000</v>
      </c>
      <c r="Y6" s="60">
        <v>5211451</v>
      </c>
      <c r="Z6" s="140">
        <v>521.15</v>
      </c>
      <c r="AA6" s="155">
        <v>4000000</v>
      </c>
    </row>
    <row r="7" spans="1:27" ht="13.5">
      <c r="A7" s="291" t="s">
        <v>205</v>
      </c>
      <c r="B7" s="142"/>
      <c r="C7" s="62">
        <v>16187382</v>
      </c>
      <c r="D7" s="156"/>
      <c r="E7" s="60">
        <v>41403443</v>
      </c>
      <c r="F7" s="60">
        <v>41403443</v>
      </c>
      <c r="G7" s="60">
        <v>1814061</v>
      </c>
      <c r="H7" s="60">
        <v>6833347</v>
      </c>
      <c r="I7" s="60">
        <v>1325000</v>
      </c>
      <c r="J7" s="60">
        <v>9972408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9972408</v>
      </c>
      <c r="X7" s="60">
        <v>10350861</v>
      </c>
      <c r="Y7" s="60">
        <v>-378453</v>
      </c>
      <c r="Z7" s="140">
        <v>-3.66</v>
      </c>
      <c r="AA7" s="155">
        <v>41403443</v>
      </c>
    </row>
    <row r="8" spans="1:27" ht="13.5">
      <c r="A8" s="291" t="s">
        <v>206</v>
      </c>
      <c r="B8" s="142"/>
      <c r="C8" s="62">
        <v>89522630</v>
      </c>
      <c r="D8" s="156"/>
      <c r="E8" s="60">
        <v>89516978</v>
      </c>
      <c r="F8" s="60">
        <v>89516978</v>
      </c>
      <c r="G8" s="60">
        <v>2012217</v>
      </c>
      <c r="H8" s="60">
        <v>7065576</v>
      </c>
      <c r="I8" s="60">
        <v>4868123</v>
      </c>
      <c r="J8" s="60">
        <v>13945916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13945916</v>
      </c>
      <c r="X8" s="60">
        <v>22379245</v>
      </c>
      <c r="Y8" s="60">
        <v>-8433329</v>
      </c>
      <c r="Z8" s="140">
        <v>-37.68</v>
      </c>
      <c r="AA8" s="155">
        <v>89516978</v>
      </c>
    </row>
    <row r="9" spans="1:27" ht="13.5">
      <c r="A9" s="291" t="s">
        <v>207</v>
      </c>
      <c r="B9" s="142"/>
      <c r="C9" s="62">
        <v>45687032</v>
      </c>
      <c r="D9" s="156"/>
      <c r="E9" s="60">
        <v>84898904</v>
      </c>
      <c r="F9" s="60">
        <v>84898904</v>
      </c>
      <c r="G9" s="60">
        <v>3646779</v>
      </c>
      <c r="H9" s="60">
        <v>7660299</v>
      </c>
      <c r="I9" s="60">
        <v>3166642</v>
      </c>
      <c r="J9" s="60">
        <v>14473720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14473720</v>
      </c>
      <c r="X9" s="60">
        <v>21224726</v>
      </c>
      <c r="Y9" s="60">
        <v>-6751006</v>
      </c>
      <c r="Z9" s="140">
        <v>-31.81</v>
      </c>
      <c r="AA9" s="155">
        <v>84898904</v>
      </c>
    </row>
    <row r="10" spans="1:27" ht="13.5">
      <c r="A10" s="291" t="s">
        <v>208</v>
      </c>
      <c r="B10" s="142"/>
      <c r="C10" s="62">
        <v>5773348</v>
      </c>
      <c r="D10" s="156"/>
      <c r="E10" s="60">
        <v>9432029</v>
      </c>
      <c r="F10" s="60">
        <v>9432029</v>
      </c>
      <c r="G10" s="60">
        <v>397096</v>
      </c>
      <c r="H10" s="60">
        <v>374715</v>
      </c>
      <c r="I10" s="60">
        <v>415463</v>
      </c>
      <c r="J10" s="60">
        <v>1187274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1187274</v>
      </c>
      <c r="X10" s="60">
        <v>2358007</v>
      </c>
      <c r="Y10" s="60">
        <v>-1170733</v>
      </c>
      <c r="Z10" s="140">
        <v>-49.65</v>
      </c>
      <c r="AA10" s="155">
        <v>9432029</v>
      </c>
    </row>
    <row r="11" spans="1:27" ht="13.5">
      <c r="A11" s="292" t="s">
        <v>209</v>
      </c>
      <c r="B11" s="142"/>
      <c r="C11" s="293">
        <f aca="true" t="shared" si="1" ref="C11:Y11">SUM(C6:C10)</f>
        <v>199333833</v>
      </c>
      <c r="D11" s="294">
        <f t="shared" si="1"/>
        <v>0</v>
      </c>
      <c r="E11" s="295">
        <f t="shared" si="1"/>
        <v>229251354</v>
      </c>
      <c r="F11" s="295">
        <f t="shared" si="1"/>
        <v>229251354</v>
      </c>
      <c r="G11" s="295">
        <f t="shared" si="1"/>
        <v>8436287</v>
      </c>
      <c r="H11" s="295">
        <f t="shared" si="1"/>
        <v>27579254</v>
      </c>
      <c r="I11" s="295">
        <f t="shared" si="1"/>
        <v>9775228</v>
      </c>
      <c r="J11" s="295">
        <f t="shared" si="1"/>
        <v>45790769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45790769</v>
      </c>
      <c r="X11" s="295">
        <f t="shared" si="1"/>
        <v>57312839</v>
      </c>
      <c r="Y11" s="295">
        <f t="shared" si="1"/>
        <v>-11522070</v>
      </c>
      <c r="Z11" s="296">
        <f>+IF(X11&lt;&gt;0,+(Y11/X11)*100,0)</f>
        <v>-20.103820018408094</v>
      </c>
      <c r="AA11" s="297">
        <f>SUM(AA6:AA10)</f>
        <v>229251354</v>
      </c>
    </row>
    <row r="12" spans="1:27" ht="13.5">
      <c r="A12" s="298" t="s">
        <v>210</v>
      </c>
      <c r="B12" s="136"/>
      <c r="C12" s="62">
        <v>31321026</v>
      </c>
      <c r="D12" s="156"/>
      <c r="E12" s="60">
        <v>12580000</v>
      </c>
      <c r="F12" s="60">
        <v>12580000</v>
      </c>
      <c r="G12" s="60">
        <v>1270171</v>
      </c>
      <c r="H12" s="60">
        <v>1508973</v>
      </c>
      <c r="I12" s="60">
        <v>1243917</v>
      </c>
      <c r="J12" s="60">
        <v>4023061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4023061</v>
      </c>
      <c r="X12" s="60">
        <v>3145000</v>
      </c>
      <c r="Y12" s="60">
        <v>878061</v>
      </c>
      <c r="Z12" s="140">
        <v>27.92</v>
      </c>
      <c r="AA12" s="155">
        <v>12580000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15701567</v>
      </c>
      <c r="D15" s="156"/>
      <c r="E15" s="60">
        <v>75000000</v>
      </c>
      <c r="F15" s="60">
        <v>75000000</v>
      </c>
      <c r="G15" s="60">
        <v>38733</v>
      </c>
      <c r="H15" s="60">
        <v>2808566</v>
      </c>
      <c r="I15" s="60">
        <v>185569</v>
      </c>
      <c r="J15" s="60">
        <v>3032868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3032868</v>
      </c>
      <c r="X15" s="60">
        <v>18750000</v>
      </c>
      <c r="Y15" s="60">
        <v>-15717132</v>
      </c>
      <c r="Z15" s="140">
        <v>-83.82</v>
      </c>
      <c r="AA15" s="155">
        <v>75000000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15090492</v>
      </c>
      <c r="D20" s="154">
        <f t="shared" si="2"/>
        <v>0</v>
      </c>
      <c r="E20" s="100">
        <f t="shared" si="2"/>
        <v>80301646</v>
      </c>
      <c r="F20" s="100">
        <f t="shared" si="2"/>
        <v>80301646</v>
      </c>
      <c r="G20" s="100">
        <f t="shared" si="2"/>
        <v>0</v>
      </c>
      <c r="H20" s="100">
        <f t="shared" si="2"/>
        <v>1272267</v>
      </c>
      <c r="I20" s="100">
        <f t="shared" si="2"/>
        <v>1901588</v>
      </c>
      <c r="J20" s="100">
        <f t="shared" si="2"/>
        <v>3173855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3173855</v>
      </c>
      <c r="X20" s="100">
        <f t="shared" si="2"/>
        <v>20075412</v>
      </c>
      <c r="Y20" s="100">
        <f t="shared" si="2"/>
        <v>-16901557</v>
      </c>
      <c r="Z20" s="137">
        <f>+IF(X20&lt;&gt;0,+(Y20/X20)*100,0)</f>
        <v>-84.19033691562593</v>
      </c>
      <c r="AA20" s="153">
        <f>SUM(AA26:AA33)</f>
        <v>80301646</v>
      </c>
    </row>
    <row r="21" spans="1:27" ht="13.5">
      <c r="A21" s="291" t="s">
        <v>204</v>
      </c>
      <c r="B21" s="142"/>
      <c r="C21" s="62"/>
      <c r="D21" s="156"/>
      <c r="E21" s="60">
        <v>21484543</v>
      </c>
      <c r="F21" s="60">
        <v>21484543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5371136</v>
      </c>
      <c r="Y21" s="60">
        <v>-5371136</v>
      </c>
      <c r="Z21" s="140">
        <v>-100</v>
      </c>
      <c r="AA21" s="155">
        <v>21484543</v>
      </c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>
        <v>5000000</v>
      </c>
      <c r="F23" s="60">
        <v>5000000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1250000</v>
      </c>
      <c r="Y23" s="60">
        <v>-1250000</v>
      </c>
      <c r="Z23" s="140">
        <v>-100</v>
      </c>
      <c r="AA23" s="155">
        <v>5000000</v>
      </c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26484543</v>
      </c>
      <c r="F26" s="295">
        <f t="shared" si="3"/>
        <v>26484543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6621136</v>
      </c>
      <c r="Y26" s="295">
        <f t="shared" si="3"/>
        <v>-6621136</v>
      </c>
      <c r="Z26" s="296">
        <f>+IF(X26&lt;&gt;0,+(Y26/X26)*100,0)</f>
        <v>-100</v>
      </c>
      <c r="AA26" s="297">
        <f>SUM(AA21:AA25)</f>
        <v>26484543</v>
      </c>
    </row>
    <row r="27" spans="1:27" ht="13.5">
      <c r="A27" s="298" t="s">
        <v>210</v>
      </c>
      <c r="B27" s="147"/>
      <c r="C27" s="62">
        <v>2192982</v>
      </c>
      <c r="D27" s="156"/>
      <c r="E27" s="60">
        <v>30817103</v>
      </c>
      <c r="F27" s="60">
        <v>30817103</v>
      </c>
      <c r="G27" s="60"/>
      <c r="H27" s="60"/>
      <c r="I27" s="60">
        <v>903237</v>
      </c>
      <c r="J27" s="60">
        <v>903237</v>
      </c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>
        <v>903237</v>
      </c>
      <c r="X27" s="60">
        <v>7704276</v>
      </c>
      <c r="Y27" s="60">
        <v>-6801039</v>
      </c>
      <c r="Z27" s="140">
        <v>-88.28</v>
      </c>
      <c r="AA27" s="155">
        <v>30817103</v>
      </c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>
        <v>12897510</v>
      </c>
      <c r="D30" s="156"/>
      <c r="E30" s="60">
        <v>23000000</v>
      </c>
      <c r="F30" s="60">
        <v>23000000</v>
      </c>
      <c r="G30" s="60"/>
      <c r="H30" s="60">
        <v>1272267</v>
      </c>
      <c r="I30" s="60">
        <v>998351</v>
      </c>
      <c r="J30" s="60">
        <v>2270618</v>
      </c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>
        <v>2270618</v>
      </c>
      <c r="X30" s="60">
        <v>5750000</v>
      </c>
      <c r="Y30" s="60">
        <v>-3479382</v>
      </c>
      <c r="Z30" s="140">
        <v>-60.51</v>
      </c>
      <c r="AA30" s="155">
        <v>23000000</v>
      </c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42163441</v>
      </c>
      <c r="D36" s="156">
        <f t="shared" si="4"/>
        <v>0</v>
      </c>
      <c r="E36" s="60">
        <f t="shared" si="4"/>
        <v>25484543</v>
      </c>
      <c r="F36" s="60">
        <f t="shared" si="4"/>
        <v>25484543</v>
      </c>
      <c r="G36" s="60">
        <f t="shared" si="4"/>
        <v>566134</v>
      </c>
      <c r="H36" s="60">
        <f t="shared" si="4"/>
        <v>5645317</v>
      </c>
      <c r="I36" s="60">
        <f t="shared" si="4"/>
        <v>0</v>
      </c>
      <c r="J36" s="60">
        <f t="shared" si="4"/>
        <v>6211451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6211451</v>
      </c>
      <c r="X36" s="60">
        <f t="shared" si="4"/>
        <v>6371136</v>
      </c>
      <c r="Y36" s="60">
        <f t="shared" si="4"/>
        <v>-159685</v>
      </c>
      <c r="Z36" s="140">
        <f aca="true" t="shared" si="5" ref="Z36:Z49">+IF(X36&lt;&gt;0,+(Y36/X36)*100,0)</f>
        <v>-2.5063819074023845</v>
      </c>
      <c r="AA36" s="155">
        <f>AA6+AA21</f>
        <v>25484543</v>
      </c>
    </row>
    <row r="37" spans="1:27" ht="13.5">
      <c r="A37" s="291" t="s">
        <v>205</v>
      </c>
      <c r="B37" s="142"/>
      <c r="C37" s="62">
        <f t="shared" si="4"/>
        <v>16187382</v>
      </c>
      <c r="D37" s="156">
        <f t="shared" si="4"/>
        <v>0</v>
      </c>
      <c r="E37" s="60">
        <f t="shared" si="4"/>
        <v>41403443</v>
      </c>
      <c r="F37" s="60">
        <f t="shared" si="4"/>
        <v>41403443</v>
      </c>
      <c r="G37" s="60">
        <f t="shared" si="4"/>
        <v>1814061</v>
      </c>
      <c r="H37" s="60">
        <f t="shared" si="4"/>
        <v>6833347</v>
      </c>
      <c r="I37" s="60">
        <f t="shared" si="4"/>
        <v>1325000</v>
      </c>
      <c r="J37" s="60">
        <f t="shared" si="4"/>
        <v>9972408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9972408</v>
      </c>
      <c r="X37" s="60">
        <f t="shared" si="4"/>
        <v>10350861</v>
      </c>
      <c r="Y37" s="60">
        <f t="shared" si="4"/>
        <v>-378453</v>
      </c>
      <c r="Z37" s="140">
        <f t="shared" si="5"/>
        <v>-3.656246567314545</v>
      </c>
      <c r="AA37" s="155">
        <f>AA7+AA22</f>
        <v>41403443</v>
      </c>
    </row>
    <row r="38" spans="1:27" ht="13.5">
      <c r="A38" s="291" t="s">
        <v>206</v>
      </c>
      <c r="B38" s="142"/>
      <c r="C38" s="62">
        <f t="shared" si="4"/>
        <v>89522630</v>
      </c>
      <c r="D38" s="156">
        <f t="shared" si="4"/>
        <v>0</v>
      </c>
      <c r="E38" s="60">
        <f t="shared" si="4"/>
        <v>94516978</v>
      </c>
      <c r="F38" s="60">
        <f t="shared" si="4"/>
        <v>94516978</v>
      </c>
      <c r="G38" s="60">
        <f t="shared" si="4"/>
        <v>2012217</v>
      </c>
      <c r="H38" s="60">
        <f t="shared" si="4"/>
        <v>7065576</v>
      </c>
      <c r="I38" s="60">
        <f t="shared" si="4"/>
        <v>4868123</v>
      </c>
      <c r="J38" s="60">
        <f t="shared" si="4"/>
        <v>13945916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13945916</v>
      </c>
      <c r="X38" s="60">
        <f t="shared" si="4"/>
        <v>23629245</v>
      </c>
      <c r="Y38" s="60">
        <f t="shared" si="4"/>
        <v>-9683329</v>
      </c>
      <c r="Z38" s="140">
        <f t="shared" si="5"/>
        <v>-40.98027253938922</v>
      </c>
      <c r="AA38" s="155">
        <f>AA8+AA23</f>
        <v>94516978</v>
      </c>
    </row>
    <row r="39" spans="1:27" ht="13.5">
      <c r="A39" s="291" t="s">
        <v>207</v>
      </c>
      <c r="B39" s="142"/>
      <c r="C39" s="62">
        <f t="shared" si="4"/>
        <v>45687032</v>
      </c>
      <c r="D39" s="156">
        <f t="shared" si="4"/>
        <v>0</v>
      </c>
      <c r="E39" s="60">
        <f t="shared" si="4"/>
        <v>84898904</v>
      </c>
      <c r="F39" s="60">
        <f t="shared" si="4"/>
        <v>84898904</v>
      </c>
      <c r="G39" s="60">
        <f t="shared" si="4"/>
        <v>3646779</v>
      </c>
      <c r="H39" s="60">
        <f t="shared" si="4"/>
        <v>7660299</v>
      </c>
      <c r="I39" s="60">
        <f t="shared" si="4"/>
        <v>3166642</v>
      </c>
      <c r="J39" s="60">
        <f t="shared" si="4"/>
        <v>14473720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14473720</v>
      </c>
      <c r="X39" s="60">
        <f t="shared" si="4"/>
        <v>21224726</v>
      </c>
      <c r="Y39" s="60">
        <f t="shared" si="4"/>
        <v>-6751006</v>
      </c>
      <c r="Z39" s="140">
        <f t="shared" si="5"/>
        <v>-31.807270444857565</v>
      </c>
      <c r="AA39" s="155">
        <f>AA9+AA24</f>
        <v>84898904</v>
      </c>
    </row>
    <row r="40" spans="1:27" ht="13.5">
      <c r="A40" s="291" t="s">
        <v>208</v>
      </c>
      <c r="B40" s="142"/>
      <c r="C40" s="62">
        <f t="shared" si="4"/>
        <v>5773348</v>
      </c>
      <c r="D40" s="156">
        <f t="shared" si="4"/>
        <v>0</v>
      </c>
      <c r="E40" s="60">
        <f t="shared" si="4"/>
        <v>9432029</v>
      </c>
      <c r="F40" s="60">
        <f t="shared" si="4"/>
        <v>9432029</v>
      </c>
      <c r="G40" s="60">
        <f t="shared" si="4"/>
        <v>397096</v>
      </c>
      <c r="H40" s="60">
        <f t="shared" si="4"/>
        <v>374715</v>
      </c>
      <c r="I40" s="60">
        <f t="shared" si="4"/>
        <v>415463</v>
      </c>
      <c r="J40" s="60">
        <f t="shared" si="4"/>
        <v>1187274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1187274</v>
      </c>
      <c r="X40" s="60">
        <f t="shared" si="4"/>
        <v>2358007</v>
      </c>
      <c r="Y40" s="60">
        <f t="shared" si="4"/>
        <v>-1170733</v>
      </c>
      <c r="Z40" s="140">
        <f t="shared" si="5"/>
        <v>-49.64925888684809</v>
      </c>
      <c r="AA40" s="155">
        <f>AA10+AA25</f>
        <v>9432029</v>
      </c>
    </row>
    <row r="41" spans="1:27" ht="13.5">
      <c r="A41" s="292" t="s">
        <v>209</v>
      </c>
      <c r="B41" s="142"/>
      <c r="C41" s="293">
        <f aca="true" t="shared" si="6" ref="C41:Y41">SUM(C36:C40)</f>
        <v>199333833</v>
      </c>
      <c r="D41" s="294">
        <f t="shared" si="6"/>
        <v>0</v>
      </c>
      <c r="E41" s="295">
        <f t="shared" si="6"/>
        <v>255735897</v>
      </c>
      <c r="F41" s="295">
        <f t="shared" si="6"/>
        <v>255735897</v>
      </c>
      <c r="G41" s="295">
        <f t="shared" si="6"/>
        <v>8436287</v>
      </c>
      <c r="H41" s="295">
        <f t="shared" si="6"/>
        <v>27579254</v>
      </c>
      <c r="I41" s="295">
        <f t="shared" si="6"/>
        <v>9775228</v>
      </c>
      <c r="J41" s="295">
        <f t="shared" si="6"/>
        <v>45790769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45790769</v>
      </c>
      <c r="X41" s="295">
        <f t="shared" si="6"/>
        <v>63933975</v>
      </c>
      <c r="Y41" s="295">
        <f t="shared" si="6"/>
        <v>-18143206</v>
      </c>
      <c r="Z41" s="296">
        <f t="shared" si="5"/>
        <v>-28.378035309082534</v>
      </c>
      <c r="AA41" s="297">
        <f>SUM(AA36:AA40)</f>
        <v>255735897</v>
      </c>
    </row>
    <row r="42" spans="1:27" ht="13.5">
      <c r="A42" s="298" t="s">
        <v>210</v>
      </c>
      <c r="B42" s="136"/>
      <c r="C42" s="95">
        <f aca="true" t="shared" si="7" ref="C42:Y48">C12+C27</f>
        <v>33514008</v>
      </c>
      <c r="D42" s="129">
        <f t="shared" si="7"/>
        <v>0</v>
      </c>
      <c r="E42" s="54">
        <f t="shared" si="7"/>
        <v>43397103</v>
      </c>
      <c r="F42" s="54">
        <f t="shared" si="7"/>
        <v>43397103</v>
      </c>
      <c r="G42" s="54">
        <f t="shared" si="7"/>
        <v>1270171</v>
      </c>
      <c r="H42" s="54">
        <f t="shared" si="7"/>
        <v>1508973</v>
      </c>
      <c r="I42" s="54">
        <f t="shared" si="7"/>
        <v>2147154</v>
      </c>
      <c r="J42" s="54">
        <f t="shared" si="7"/>
        <v>4926298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4926298</v>
      </c>
      <c r="X42" s="54">
        <f t="shared" si="7"/>
        <v>10849276</v>
      </c>
      <c r="Y42" s="54">
        <f t="shared" si="7"/>
        <v>-5922978</v>
      </c>
      <c r="Z42" s="184">
        <f t="shared" si="5"/>
        <v>-54.593301894061874</v>
      </c>
      <c r="AA42" s="130">
        <f aca="true" t="shared" si="8" ref="AA42:AA48">AA12+AA27</f>
        <v>43397103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28599077</v>
      </c>
      <c r="D45" s="129">
        <f t="shared" si="7"/>
        <v>0</v>
      </c>
      <c r="E45" s="54">
        <f t="shared" si="7"/>
        <v>98000000</v>
      </c>
      <c r="F45" s="54">
        <f t="shared" si="7"/>
        <v>98000000</v>
      </c>
      <c r="G45" s="54">
        <f t="shared" si="7"/>
        <v>38733</v>
      </c>
      <c r="H45" s="54">
        <f t="shared" si="7"/>
        <v>4080833</v>
      </c>
      <c r="I45" s="54">
        <f t="shared" si="7"/>
        <v>1183920</v>
      </c>
      <c r="J45" s="54">
        <f t="shared" si="7"/>
        <v>5303486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5303486</v>
      </c>
      <c r="X45" s="54">
        <f t="shared" si="7"/>
        <v>24500000</v>
      </c>
      <c r="Y45" s="54">
        <f t="shared" si="7"/>
        <v>-19196514</v>
      </c>
      <c r="Z45" s="184">
        <f t="shared" si="5"/>
        <v>-78.35311836734694</v>
      </c>
      <c r="AA45" s="130">
        <f t="shared" si="8"/>
        <v>98000000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261446918</v>
      </c>
      <c r="D49" s="218">
        <f t="shared" si="9"/>
        <v>0</v>
      </c>
      <c r="E49" s="220">
        <f t="shared" si="9"/>
        <v>397133000</v>
      </c>
      <c r="F49" s="220">
        <f t="shared" si="9"/>
        <v>397133000</v>
      </c>
      <c r="G49" s="220">
        <f t="shared" si="9"/>
        <v>9745191</v>
      </c>
      <c r="H49" s="220">
        <f t="shared" si="9"/>
        <v>33169060</v>
      </c>
      <c r="I49" s="220">
        <f t="shared" si="9"/>
        <v>13106302</v>
      </c>
      <c r="J49" s="220">
        <f t="shared" si="9"/>
        <v>56020553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56020553</v>
      </c>
      <c r="X49" s="220">
        <f t="shared" si="9"/>
        <v>99283251</v>
      </c>
      <c r="Y49" s="220">
        <f t="shared" si="9"/>
        <v>-43262698</v>
      </c>
      <c r="Z49" s="221">
        <f t="shared" si="5"/>
        <v>-43.57502153107375</v>
      </c>
      <c r="AA49" s="222">
        <f>SUM(AA41:AA48)</f>
        <v>397133000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79795023</v>
      </c>
      <c r="D51" s="129">
        <f t="shared" si="10"/>
        <v>0</v>
      </c>
      <c r="E51" s="54">
        <f t="shared" si="10"/>
        <v>110383333</v>
      </c>
      <c r="F51" s="54">
        <f t="shared" si="10"/>
        <v>110383333</v>
      </c>
      <c r="G51" s="54">
        <f t="shared" si="10"/>
        <v>7542529</v>
      </c>
      <c r="H51" s="54">
        <f t="shared" si="10"/>
        <v>11673848</v>
      </c>
      <c r="I51" s="54">
        <f t="shared" si="10"/>
        <v>8762060</v>
      </c>
      <c r="J51" s="54">
        <f t="shared" si="10"/>
        <v>27978437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27978437</v>
      </c>
      <c r="X51" s="54">
        <f t="shared" si="10"/>
        <v>27595833</v>
      </c>
      <c r="Y51" s="54">
        <f t="shared" si="10"/>
        <v>382604</v>
      </c>
      <c r="Z51" s="184">
        <f>+IF(X51&lt;&gt;0,+(Y51/X51)*100,0)</f>
        <v>1.3864557014821766</v>
      </c>
      <c r="AA51" s="130">
        <f>SUM(AA57:AA61)</f>
        <v>110383333</v>
      </c>
    </row>
    <row r="52" spans="1:27" ht="13.5">
      <c r="A52" s="310" t="s">
        <v>204</v>
      </c>
      <c r="B52" s="142"/>
      <c r="C52" s="62">
        <v>55075107</v>
      </c>
      <c r="D52" s="156"/>
      <c r="E52" s="60">
        <v>39600000</v>
      </c>
      <c r="F52" s="60">
        <v>39600000</v>
      </c>
      <c r="G52" s="60">
        <v>6602261</v>
      </c>
      <c r="H52" s="60">
        <v>8229058</v>
      </c>
      <c r="I52" s="60">
        <v>4546500</v>
      </c>
      <c r="J52" s="60">
        <v>19377819</v>
      </c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>
        <v>19377819</v>
      </c>
      <c r="X52" s="60">
        <v>9900000</v>
      </c>
      <c r="Y52" s="60">
        <v>9477819</v>
      </c>
      <c r="Z52" s="140">
        <v>95.74</v>
      </c>
      <c r="AA52" s="155">
        <v>39600000</v>
      </c>
    </row>
    <row r="53" spans="1:27" ht="13.5">
      <c r="A53" s="310" t="s">
        <v>205</v>
      </c>
      <c r="B53" s="142"/>
      <c r="C53" s="62">
        <v>12814492</v>
      </c>
      <c r="D53" s="156"/>
      <c r="E53" s="60">
        <v>29000000</v>
      </c>
      <c r="F53" s="60">
        <v>29000000</v>
      </c>
      <c r="G53" s="60">
        <v>25464</v>
      </c>
      <c r="H53" s="60">
        <v>2478083</v>
      </c>
      <c r="I53" s="60">
        <v>2227770</v>
      </c>
      <c r="J53" s="60">
        <v>4731317</v>
      </c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>
        <v>4731317</v>
      </c>
      <c r="X53" s="60">
        <v>7250000</v>
      </c>
      <c r="Y53" s="60">
        <v>-2518683</v>
      </c>
      <c r="Z53" s="140">
        <v>-34.74</v>
      </c>
      <c r="AA53" s="155">
        <v>29000000</v>
      </c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>
        <v>1564638</v>
      </c>
      <c r="J54" s="60">
        <v>1564638</v>
      </c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>
        <v>1564638</v>
      </c>
      <c r="X54" s="60"/>
      <c r="Y54" s="60">
        <v>1564638</v>
      </c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>
        <v>5285765</v>
      </c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73175364</v>
      </c>
      <c r="D57" s="294">
        <f t="shared" si="11"/>
        <v>0</v>
      </c>
      <c r="E57" s="295">
        <f t="shared" si="11"/>
        <v>68600000</v>
      </c>
      <c r="F57" s="295">
        <f t="shared" si="11"/>
        <v>68600000</v>
      </c>
      <c r="G57" s="295">
        <f t="shared" si="11"/>
        <v>6627725</v>
      </c>
      <c r="H57" s="295">
        <f t="shared" si="11"/>
        <v>10707141</v>
      </c>
      <c r="I57" s="295">
        <f t="shared" si="11"/>
        <v>8338908</v>
      </c>
      <c r="J57" s="295">
        <f t="shared" si="11"/>
        <v>25673774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25673774</v>
      </c>
      <c r="X57" s="295">
        <f t="shared" si="11"/>
        <v>17150000</v>
      </c>
      <c r="Y57" s="295">
        <f t="shared" si="11"/>
        <v>8523774</v>
      </c>
      <c r="Z57" s="296">
        <f>+IF(X57&lt;&gt;0,+(Y57/X57)*100,0)</f>
        <v>49.701306122448976</v>
      </c>
      <c r="AA57" s="297">
        <f>SUM(AA52:AA56)</f>
        <v>68600000</v>
      </c>
    </row>
    <row r="58" spans="1:27" ht="13.5">
      <c r="A58" s="311" t="s">
        <v>210</v>
      </c>
      <c r="B58" s="136"/>
      <c r="C58" s="62">
        <v>21624</v>
      </c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>
        <v>6598035</v>
      </c>
      <c r="D61" s="156"/>
      <c r="E61" s="60">
        <v>41783333</v>
      </c>
      <c r="F61" s="60">
        <v>41783333</v>
      </c>
      <c r="G61" s="60">
        <v>914804</v>
      </c>
      <c r="H61" s="60">
        <v>966707</v>
      </c>
      <c r="I61" s="60">
        <v>423152</v>
      </c>
      <c r="J61" s="60">
        <v>2304663</v>
      </c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>
        <v>2304663</v>
      </c>
      <c r="X61" s="60">
        <v>10445833</v>
      </c>
      <c r="Y61" s="60">
        <v>-8141170</v>
      </c>
      <c r="Z61" s="140">
        <v>-77.94</v>
      </c>
      <c r="AA61" s="155">
        <v>41783333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110383333</v>
      </c>
      <c r="F68" s="60"/>
      <c r="G68" s="60">
        <v>7542529</v>
      </c>
      <c r="H68" s="60">
        <v>11673850</v>
      </c>
      <c r="I68" s="60">
        <v>8762058</v>
      </c>
      <c r="J68" s="60">
        <v>27978437</v>
      </c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>
        <v>27978437</v>
      </c>
      <c r="X68" s="60"/>
      <c r="Y68" s="60">
        <v>27978437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110383333</v>
      </c>
      <c r="F69" s="220">
        <f t="shared" si="12"/>
        <v>0</v>
      </c>
      <c r="G69" s="220">
        <f t="shared" si="12"/>
        <v>7542529</v>
      </c>
      <c r="H69" s="220">
        <f t="shared" si="12"/>
        <v>11673850</v>
      </c>
      <c r="I69" s="220">
        <f t="shared" si="12"/>
        <v>8762058</v>
      </c>
      <c r="J69" s="220">
        <f t="shared" si="12"/>
        <v>27978437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27978437</v>
      </c>
      <c r="X69" s="220">
        <f t="shared" si="12"/>
        <v>0</v>
      </c>
      <c r="Y69" s="220">
        <f t="shared" si="12"/>
        <v>27978437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199333833</v>
      </c>
      <c r="D5" s="357">
        <f t="shared" si="0"/>
        <v>0</v>
      </c>
      <c r="E5" s="356">
        <f t="shared" si="0"/>
        <v>229251354</v>
      </c>
      <c r="F5" s="358">
        <f t="shared" si="0"/>
        <v>229251354</v>
      </c>
      <c r="G5" s="358">
        <f t="shared" si="0"/>
        <v>8436287</v>
      </c>
      <c r="H5" s="356">
        <f t="shared" si="0"/>
        <v>27579254</v>
      </c>
      <c r="I5" s="356">
        <f t="shared" si="0"/>
        <v>9775228</v>
      </c>
      <c r="J5" s="358">
        <f t="shared" si="0"/>
        <v>45790769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45790769</v>
      </c>
      <c r="X5" s="356">
        <f t="shared" si="0"/>
        <v>57312839</v>
      </c>
      <c r="Y5" s="358">
        <f t="shared" si="0"/>
        <v>-11522070</v>
      </c>
      <c r="Z5" s="359">
        <f>+IF(X5&lt;&gt;0,+(Y5/X5)*100,0)</f>
        <v>-20.103820018408094</v>
      </c>
      <c r="AA5" s="360">
        <f>+AA6+AA8+AA11+AA13+AA15</f>
        <v>229251354</v>
      </c>
    </row>
    <row r="6" spans="1:27" ht="13.5">
      <c r="A6" s="361" t="s">
        <v>204</v>
      </c>
      <c r="B6" s="142"/>
      <c r="C6" s="60">
        <f>+C7</f>
        <v>42163441</v>
      </c>
      <c r="D6" s="340">
        <f aca="true" t="shared" si="1" ref="D6:AA6">+D7</f>
        <v>0</v>
      </c>
      <c r="E6" s="60">
        <f t="shared" si="1"/>
        <v>4000000</v>
      </c>
      <c r="F6" s="59">
        <f t="shared" si="1"/>
        <v>4000000</v>
      </c>
      <c r="G6" s="59">
        <f t="shared" si="1"/>
        <v>566134</v>
      </c>
      <c r="H6" s="60">
        <f t="shared" si="1"/>
        <v>5645317</v>
      </c>
      <c r="I6" s="60">
        <f t="shared" si="1"/>
        <v>0</v>
      </c>
      <c r="J6" s="59">
        <f t="shared" si="1"/>
        <v>6211451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6211451</v>
      </c>
      <c r="X6" s="60">
        <f t="shared" si="1"/>
        <v>1000000</v>
      </c>
      <c r="Y6" s="59">
        <f t="shared" si="1"/>
        <v>5211451</v>
      </c>
      <c r="Z6" s="61">
        <f>+IF(X6&lt;&gt;0,+(Y6/X6)*100,0)</f>
        <v>521.1451000000001</v>
      </c>
      <c r="AA6" s="62">
        <f t="shared" si="1"/>
        <v>4000000</v>
      </c>
    </row>
    <row r="7" spans="1:27" ht="13.5">
      <c r="A7" s="291" t="s">
        <v>228</v>
      </c>
      <c r="B7" s="142"/>
      <c r="C7" s="60">
        <v>42163441</v>
      </c>
      <c r="D7" s="340"/>
      <c r="E7" s="60">
        <v>4000000</v>
      </c>
      <c r="F7" s="59">
        <v>4000000</v>
      </c>
      <c r="G7" s="59">
        <v>566134</v>
      </c>
      <c r="H7" s="60">
        <v>5645317</v>
      </c>
      <c r="I7" s="60"/>
      <c r="J7" s="59">
        <v>6211451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6211451</v>
      </c>
      <c r="X7" s="60">
        <v>1000000</v>
      </c>
      <c r="Y7" s="59">
        <v>5211451</v>
      </c>
      <c r="Z7" s="61">
        <v>521.15</v>
      </c>
      <c r="AA7" s="62">
        <v>4000000</v>
      </c>
    </row>
    <row r="8" spans="1:27" ht="13.5">
      <c r="A8" s="361" t="s">
        <v>205</v>
      </c>
      <c r="B8" s="142"/>
      <c r="C8" s="60">
        <f aca="true" t="shared" si="2" ref="C8:Y8">SUM(C9:C10)</f>
        <v>16187382</v>
      </c>
      <c r="D8" s="340">
        <f t="shared" si="2"/>
        <v>0</v>
      </c>
      <c r="E8" s="60">
        <f t="shared" si="2"/>
        <v>41403443</v>
      </c>
      <c r="F8" s="59">
        <f t="shared" si="2"/>
        <v>41403443</v>
      </c>
      <c r="G8" s="59">
        <f t="shared" si="2"/>
        <v>1814061</v>
      </c>
      <c r="H8" s="60">
        <f t="shared" si="2"/>
        <v>6833347</v>
      </c>
      <c r="I8" s="60">
        <f t="shared" si="2"/>
        <v>1325000</v>
      </c>
      <c r="J8" s="59">
        <f t="shared" si="2"/>
        <v>9972408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9972408</v>
      </c>
      <c r="X8" s="60">
        <f t="shared" si="2"/>
        <v>10350861</v>
      </c>
      <c r="Y8" s="59">
        <f t="shared" si="2"/>
        <v>-378453</v>
      </c>
      <c r="Z8" s="61">
        <f>+IF(X8&lt;&gt;0,+(Y8/X8)*100,0)</f>
        <v>-3.656246567314545</v>
      </c>
      <c r="AA8" s="62">
        <f>SUM(AA9:AA10)</f>
        <v>41403443</v>
      </c>
    </row>
    <row r="9" spans="1:27" ht="13.5">
      <c r="A9" s="291" t="s">
        <v>229</v>
      </c>
      <c r="B9" s="142"/>
      <c r="C9" s="60">
        <v>16187382</v>
      </c>
      <c r="D9" s="340"/>
      <c r="E9" s="60">
        <v>31000000</v>
      </c>
      <c r="F9" s="59">
        <v>31000000</v>
      </c>
      <c r="G9" s="59">
        <v>1814061</v>
      </c>
      <c r="H9" s="60">
        <v>6833347</v>
      </c>
      <c r="I9" s="60">
        <v>1325000</v>
      </c>
      <c r="J9" s="59">
        <v>9972408</v>
      </c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>
        <v>9972408</v>
      </c>
      <c r="X9" s="60">
        <v>7750000</v>
      </c>
      <c r="Y9" s="59">
        <v>2222408</v>
      </c>
      <c r="Z9" s="61">
        <v>28.68</v>
      </c>
      <c r="AA9" s="62">
        <v>31000000</v>
      </c>
    </row>
    <row r="10" spans="1:27" ht="13.5">
      <c r="A10" s="291" t="s">
        <v>230</v>
      </c>
      <c r="B10" s="142"/>
      <c r="C10" s="60"/>
      <c r="D10" s="340"/>
      <c r="E10" s="60">
        <v>10403443</v>
      </c>
      <c r="F10" s="59">
        <v>10403443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2600861</v>
      </c>
      <c r="Y10" s="59">
        <v>-2600861</v>
      </c>
      <c r="Z10" s="61">
        <v>-100</v>
      </c>
      <c r="AA10" s="62">
        <v>10403443</v>
      </c>
    </row>
    <row r="11" spans="1:27" ht="13.5">
      <c r="A11" s="361" t="s">
        <v>206</v>
      </c>
      <c r="B11" s="142"/>
      <c r="C11" s="362">
        <f>+C12</f>
        <v>89522630</v>
      </c>
      <c r="D11" s="363">
        <f aca="true" t="shared" si="3" ref="D11:AA11">+D12</f>
        <v>0</v>
      </c>
      <c r="E11" s="362">
        <f t="shared" si="3"/>
        <v>89516978</v>
      </c>
      <c r="F11" s="364">
        <f t="shared" si="3"/>
        <v>89516978</v>
      </c>
      <c r="G11" s="364">
        <f t="shared" si="3"/>
        <v>2012217</v>
      </c>
      <c r="H11" s="362">
        <f t="shared" si="3"/>
        <v>7065576</v>
      </c>
      <c r="I11" s="362">
        <f t="shared" si="3"/>
        <v>4868123</v>
      </c>
      <c r="J11" s="364">
        <f t="shared" si="3"/>
        <v>13945916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13945916</v>
      </c>
      <c r="X11" s="362">
        <f t="shared" si="3"/>
        <v>22379245</v>
      </c>
      <c r="Y11" s="364">
        <f t="shared" si="3"/>
        <v>-8433329</v>
      </c>
      <c r="Z11" s="365">
        <f>+IF(X11&lt;&gt;0,+(Y11/X11)*100,0)</f>
        <v>-37.683706487864086</v>
      </c>
      <c r="AA11" s="366">
        <f t="shared" si="3"/>
        <v>89516978</v>
      </c>
    </row>
    <row r="12" spans="1:27" ht="13.5">
      <c r="A12" s="291" t="s">
        <v>231</v>
      </c>
      <c r="B12" s="136"/>
      <c r="C12" s="60">
        <v>89522630</v>
      </c>
      <c r="D12" s="340"/>
      <c r="E12" s="60">
        <v>89516978</v>
      </c>
      <c r="F12" s="59">
        <v>89516978</v>
      </c>
      <c r="G12" s="59">
        <v>2012217</v>
      </c>
      <c r="H12" s="60">
        <v>7065576</v>
      </c>
      <c r="I12" s="60">
        <v>4868123</v>
      </c>
      <c r="J12" s="59">
        <v>13945916</v>
      </c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>
        <v>13945916</v>
      </c>
      <c r="X12" s="60">
        <v>22379245</v>
      </c>
      <c r="Y12" s="59">
        <v>-8433329</v>
      </c>
      <c r="Z12" s="61">
        <v>-37.68</v>
      </c>
      <c r="AA12" s="62">
        <v>89516978</v>
      </c>
    </row>
    <row r="13" spans="1:27" ht="13.5">
      <c r="A13" s="361" t="s">
        <v>207</v>
      </c>
      <c r="B13" s="136"/>
      <c r="C13" s="275">
        <f>+C14</f>
        <v>45687032</v>
      </c>
      <c r="D13" s="341">
        <f aca="true" t="shared" si="4" ref="D13:AA13">+D14</f>
        <v>0</v>
      </c>
      <c r="E13" s="275">
        <f t="shared" si="4"/>
        <v>84898904</v>
      </c>
      <c r="F13" s="342">
        <f t="shared" si="4"/>
        <v>84898904</v>
      </c>
      <c r="G13" s="342">
        <f t="shared" si="4"/>
        <v>3646779</v>
      </c>
      <c r="H13" s="275">
        <f t="shared" si="4"/>
        <v>7660299</v>
      </c>
      <c r="I13" s="275">
        <f t="shared" si="4"/>
        <v>3166642</v>
      </c>
      <c r="J13" s="342">
        <f t="shared" si="4"/>
        <v>14473720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14473720</v>
      </c>
      <c r="X13" s="275">
        <f t="shared" si="4"/>
        <v>21224726</v>
      </c>
      <c r="Y13" s="342">
        <f t="shared" si="4"/>
        <v>-6751006</v>
      </c>
      <c r="Z13" s="335">
        <f>+IF(X13&lt;&gt;0,+(Y13/X13)*100,0)</f>
        <v>-31.807270444857565</v>
      </c>
      <c r="AA13" s="273">
        <f t="shared" si="4"/>
        <v>84898904</v>
      </c>
    </row>
    <row r="14" spans="1:27" ht="13.5">
      <c r="A14" s="291" t="s">
        <v>232</v>
      </c>
      <c r="B14" s="136"/>
      <c r="C14" s="60">
        <v>45687032</v>
      </c>
      <c r="D14" s="340"/>
      <c r="E14" s="60">
        <v>84898904</v>
      </c>
      <c r="F14" s="59">
        <v>84898904</v>
      </c>
      <c r="G14" s="59">
        <v>3646779</v>
      </c>
      <c r="H14" s="60">
        <v>7660299</v>
      </c>
      <c r="I14" s="60">
        <v>3166642</v>
      </c>
      <c r="J14" s="59">
        <v>14473720</v>
      </c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>
        <v>14473720</v>
      </c>
      <c r="X14" s="60">
        <v>21224726</v>
      </c>
      <c r="Y14" s="59">
        <v>-6751006</v>
      </c>
      <c r="Z14" s="61">
        <v>-31.81</v>
      </c>
      <c r="AA14" s="62">
        <v>84898904</v>
      </c>
    </row>
    <row r="15" spans="1:27" ht="13.5">
      <c r="A15" s="361" t="s">
        <v>208</v>
      </c>
      <c r="B15" s="136"/>
      <c r="C15" s="60">
        <f aca="true" t="shared" si="5" ref="C15:Y15">SUM(C16:C20)</f>
        <v>5773348</v>
      </c>
      <c r="D15" s="340">
        <f t="shared" si="5"/>
        <v>0</v>
      </c>
      <c r="E15" s="60">
        <f t="shared" si="5"/>
        <v>9432029</v>
      </c>
      <c r="F15" s="59">
        <f t="shared" si="5"/>
        <v>9432029</v>
      </c>
      <c r="G15" s="59">
        <f t="shared" si="5"/>
        <v>397096</v>
      </c>
      <c r="H15" s="60">
        <f t="shared" si="5"/>
        <v>374715</v>
      </c>
      <c r="I15" s="60">
        <f t="shared" si="5"/>
        <v>415463</v>
      </c>
      <c r="J15" s="59">
        <f t="shared" si="5"/>
        <v>1187274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1187274</v>
      </c>
      <c r="X15" s="60">
        <f t="shared" si="5"/>
        <v>2358007</v>
      </c>
      <c r="Y15" s="59">
        <f t="shared" si="5"/>
        <v>-1170733</v>
      </c>
      <c r="Z15" s="61">
        <f>+IF(X15&lt;&gt;0,+(Y15/X15)*100,0)</f>
        <v>-49.64925888684809</v>
      </c>
      <c r="AA15" s="62">
        <f>SUM(AA16:AA20)</f>
        <v>9432029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>
        <v>4000000</v>
      </c>
      <c r="F18" s="59">
        <v>4000000</v>
      </c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>
        <v>1000000</v>
      </c>
      <c r="Y18" s="59">
        <v>-1000000</v>
      </c>
      <c r="Z18" s="61">
        <v>-100</v>
      </c>
      <c r="AA18" s="62">
        <v>4000000</v>
      </c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5773348</v>
      </c>
      <c r="D20" s="340"/>
      <c r="E20" s="60">
        <v>5432029</v>
      </c>
      <c r="F20" s="59">
        <v>5432029</v>
      </c>
      <c r="G20" s="59">
        <v>397096</v>
      </c>
      <c r="H20" s="60">
        <v>374715</v>
      </c>
      <c r="I20" s="60">
        <v>415463</v>
      </c>
      <c r="J20" s="59">
        <v>1187274</v>
      </c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>
        <v>1187274</v>
      </c>
      <c r="X20" s="60">
        <v>1358007</v>
      </c>
      <c r="Y20" s="59">
        <v>-170733</v>
      </c>
      <c r="Z20" s="61">
        <v>-12.57</v>
      </c>
      <c r="AA20" s="62">
        <v>5432029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31321026</v>
      </c>
      <c r="D22" s="344">
        <f t="shared" si="6"/>
        <v>0</v>
      </c>
      <c r="E22" s="343">
        <f t="shared" si="6"/>
        <v>12580000</v>
      </c>
      <c r="F22" s="345">
        <f t="shared" si="6"/>
        <v>12580000</v>
      </c>
      <c r="G22" s="345">
        <f t="shared" si="6"/>
        <v>1270171</v>
      </c>
      <c r="H22" s="343">
        <f t="shared" si="6"/>
        <v>1508973</v>
      </c>
      <c r="I22" s="343">
        <f t="shared" si="6"/>
        <v>1243917</v>
      </c>
      <c r="J22" s="345">
        <f t="shared" si="6"/>
        <v>4023061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4023061</v>
      </c>
      <c r="X22" s="343">
        <f t="shared" si="6"/>
        <v>3145000</v>
      </c>
      <c r="Y22" s="345">
        <f t="shared" si="6"/>
        <v>878061</v>
      </c>
      <c r="Z22" s="336">
        <f>+IF(X22&lt;&gt;0,+(Y22/X22)*100,0)</f>
        <v>27.919268680445153</v>
      </c>
      <c r="AA22" s="350">
        <f>SUM(AA23:AA32)</f>
        <v>12580000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>
        <v>2370000</v>
      </c>
      <c r="F24" s="59">
        <v>2370000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592500</v>
      </c>
      <c r="Y24" s="59">
        <v>-592500</v>
      </c>
      <c r="Z24" s="61">
        <v>-100</v>
      </c>
      <c r="AA24" s="62">
        <v>2370000</v>
      </c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>
        <v>18783975</v>
      </c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12537051</v>
      </c>
      <c r="D32" s="340"/>
      <c r="E32" s="60">
        <v>10210000</v>
      </c>
      <c r="F32" s="59">
        <v>10210000</v>
      </c>
      <c r="G32" s="59">
        <v>1270171</v>
      </c>
      <c r="H32" s="60">
        <v>1508973</v>
      </c>
      <c r="I32" s="60">
        <v>1243917</v>
      </c>
      <c r="J32" s="59">
        <v>4023061</v>
      </c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>
        <v>4023061</v>
      </c>
      <c r="X32" s="60">
        <v>2552500</v>
      </c>
      <c r="Y32" s="59">
        <v>1470561</v>
      </c>
      <c r="Z32" s="61">
        <v>57.61</v>
      </c>
      <c r="AA32" s="62">
        <v>10210000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15701567</v>
      </c>
      <c r="D40" s="344">
        <f t="shared" si="9"/>
        <v>0</v>
      </c>
      <c r="E40" s="343">
        <f t="shared" si="9"/>
        <v>75000000</v>
      </c>
      <c r="F40" s="345">
        <f t="shared" si="9"/>
        <v>75000000</v>
      </c>
      <c r="G40" s="345">
        <f t="shared" si="9"/>
        <v>38733</v>
      </c>
      <c r="H40" s="343">
        <f t="shared" si="9"/>
        <v>2808566</v>
      </c>
      <c r="I40" s="343">
        <f t="shared" si="9"/>
        <v>185569</v>
      </c>
      <c r="J40" s="345">
        <f t="shared" si="9"/>
        <v>3032868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3032868</v>
      </c>
      <c r="X40" s="343">
        <f t="shared" si="9"/>
        <v>18750000</v>
      </c>
      <c r="Y40" s="345">
        <f t="shared" si="9"/>
        <v>-15717132</v>
      </c>
      <c r="Z40" s="336">
        <f>+IF(X40&lt;&gt;0,+(Y40/X40)*100,0)</f>
        <v>-83.82470400000001</v>
      </c>
      <c r="AA40" s="350">
        <f>SUM(AA41:AA49)</f>
        <v>75000000</v>
      </c>
    </row>
    <row r="41" spans="1:27" ht="13.5">
      <c r="A41" s="361" t="s">
        <v>247</v>
      </c>
      <c r="B41" s="142"/>
      <c r="C41" s="362">
        <v>6980876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40000000</v>
      </c>
      <c r="F42" s="53">
        <f t="shared" si="10"/>
        <v>40000000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10000000</v>
      </c>
      <c r="Y42" s="53">
        <f t="shared" si="10"/>
        <v>-10000000</v>
      </c>
      <c r="Z42" s="94">
        <f>+IF(X42&lt;&gt;0,+(Y42/X42)*100,0)</f>
        <v>-100</v>
      </c>
      <c r="AA42" s="95">
        <f>+AA62</f>
        <v>40000000</v>
      </c>
    </row>
    <row r="43" spans="1:27" ht="13.5">
      <c r="A43" s="361" t="s">
        <v>249</v>
      </c>
      <c r="B43" s="136"/>
      <c r="C43" s="275">
        <v>329530</v>
      </c>
      <c r="D43" s="369"/>
      <c r="E43" s="305"/>
      <c r="F43" s="370"/>
      <c r="G43" s="370"/>
      <c r="H43" s="305">
        <v>2798</v>
      </c>
      <c r="I43" s="305">
        <v>31119</v>
      </c>
      <c r="J43" s="370">
        <v>33917</v>
      </c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>
        <v>33917</v>
      </c>
      <c r="X43" s="305"/>
      <c r="Y43" s="370">
        <v>33917</v>
      </c>
      <c r="Z43" s="371"/>
      <c r="AA43" s="303"/>
    </row>
    <row r="44" spans="1:27" ht="13.5">
      <c r="A44" s="361" t="s">
        <v>250</v>
      </c>
      <c r="B44" s="136"/>
      <c r="C44" s="60">
        <v>1823541</v>
      </c>
      <c r="D44" s="368"/>
      <c r="E44" s="54"/>
      <c r="F44" s="53"/>
      <c r="G44" s="53">
        <v>38733</v>
      </c>
      <c r="H44" s="54">
        <v>23666</v>
      </c>
      <c r="I44" s="54">
        <v>154450</v>
      </c>
      <c r="J44" s="53">
        <v>216849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216849</v>
      </c>
      <c r="X44" s="54"/>
      <c r="Y44" s="53">
        <v>216849</v>
      </c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>
        <v>73760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>
        <v>6493860</v>
      </c>
      <c r="D49" s="368"/>
      <c r="E49" s="54">
        <v>35000000</v>
      </c>
      <c r="F49" s="53">
        <v>35000000</v>
      </c>
      <c r="G49" s="53"/>
      <c r="H49" s="54">
        <v>2782102</v>
      </c>
      <c r="I49" s="54"/>
      <c r="J49" s="53">
        <v>2782102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2782102</v>
      </c>
      <c r="X49" s="54">
        <v>8750000</v>
      </c>
      <c r="Y49" s="53">
        <v>-5967898</v>
      </c>
      <c r="Z49" s="94">
        <v>-68.2</v>
      </c>
      <c r="AA49" s="95">
        <v>35000000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246356426</v>
      </c>
      <c r="D60" s="346">
        <f t="shared" si="14"/>
        <v>0</v>
      </c>
      <c r="E60" s="219">
        <f t="shared" si="14"/>
        <v>316831354</v>
      </c>
      <c r="F60" s="264">
        <f t="shared" si="14"/>
        <v>316831354</v>
      </c>
      <c r="G60" s="264">
        <f t="shared" si="14"/>
        <v>9745191</v>
      </c>
      <c r="H60" s="219">
        <f t="shared" si="14"/>
        <v>31896793</v>
      </c>
      <c r="I60" s="219">
        <f t="shared" si="14"/>
        <v>11204714</v>
      </c>
      <c r="J60" s="264">
        <f t="shared" si="14"/>
        <v>52846698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52846698</v>
      </c>
      <c r="X60" s="219">
        <f t="shared" si="14"/>
        <v>79207839</v>
      </c>
      <c r="Y60" s="264">
        <f t="shared" si="14"/>
        <v>-26361141</v>
      </c>
      <c r="Z60" s="337">
        <f>+IF(X60&lt;&gt;0,+(Y60/X60)*100,0)</f>
        <v>-33.28097487926669</v>
      </c>
      <c r="AA60" s="232">
        <f>+AA57+AA54+AA51+AA40+AA37+AA34+AA22+AA5</f>
        <v>316831354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40000000</v>
      </c>
      <c r="F62" s="349">
        <f t="shared" si="15"/>
        <v>40000000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10000000</v>
      </c>
      <c r="Y62" s="349">
        <f t="shared" si="15"/>
        <v>-10000000</v>
      </c>
      <c r="Z62" s="338">
        <f>+IF(X62&lt;&gt;0,+(Y62/X62)*100,0)</f>
        <v>-100</v>
      </c>
      <c r="AA62" s="351">
        <f>SUM(AA63:AA66)</f>
        <v>40000000</v>
      </c>
    </row>
    <row r="63" spans="1:27" ht="13.5">
      <c r="A63" s="361" t="s">
        <v>258</v>
      </c>
      <c r="B63" s="136"/>
      <c r="C63" s="60"/>
      <c r="D63" s="340"/>
      <c r="E63" s="60">
        <v>40000000</v>
      </c>
      <c r="F63" s="59">
        <v>40000000</v>
      </c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>
        <v>10000000</v>
      </c>
      <c r="Y63" s="59">
        <v>-10000000</v>
      </c>
      <c r="Z63" s="61">
        <v>-100</v>
      </c>
      <c r="AA63" s="62">
        <v>40000000</v>
      </c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26484543</v>
      </c>
      <c r="F5" s="358">
        <f t="shared" si="0"/>
        <v>26484543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6621136</v>
      </c>
      <c r="Y5" s="358">
        <f t="shared" si="0"/>
        <v>-6621136</v>
      </c>
      <c r="Z5" s="359">
        <f>+IF(X5&lt;&gt;0,+(Y5/X5)*100,0)</f>
        <v>-100</v>
      </c>
      <c r="AA5" s="360">
        <f>+AA6+AA8+AA11+AA13+AA15</f>
        <v>26484543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21484543</v>
      </c>
      <c r="F6" s="59">
        <f t="shared" si="1"/>
        <v>21484543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5371136</v>
      </c>
      <c r="Y6" s="59">
        <f t="shared" si="1"/>
        <v>-5371136</v>
      </c>
      <c r="Z6" s="61">
        <f>+IF(X6&lt;&gt;0,+(Y6/X6)*100,0)</f>
        <v>-100</v>
      </c>
      <c r="AA6" s="62">
        <f t="shared" si="1"/>
        <v>21484543</v>
      </c>
    </row>
    <row r="7" spans="1:27" ht="13.5">
      <c r="A7" s="291" t="s">
        <v>228</v>
      </c>
      <c r="B7" s="142"/>
      <c r="C7" s="60"/>
      <c r="D7" s="340"/>
      <c r="E7" s="60">
        <v>21484543</v>
      </c>
      <c r="F7" s="59">
        <v>21484543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5371136</v>
      </c>
      <c r="Y7" s="59">
        <v>-5371136</v>
      </c>
      <c r="Z7" s="61">
        <v>-100</v>
      </c>
      <c r="AA7" s="62">
        <v>21484543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5000000</v>
      </c>
      <c r="F11" s="364">
        <f t="shared" si="3"/>
        <v>5000000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1250000</v>
      </c>
      <c r="Y11" s="364">
        <f t="shared" si="3"/>
        <v>-1250000</v>
      </c>
      <c r="Z11" s="365">
        <f>+IF(X11&lt;&gt;0,+(Y11/X11)*100,0)</f>
        <v>-100</v>
      </c>
      <c r="AA11" s="366">
        <f t="shared" si="3"/>
        <v>5000000</v>
      </c>
    </row>
    <row r="12" spans="1:27" ht="13.5">
      <c r="A12" s="291" t="s">
        <v>231</v>
      </c>
      <c r="B12" s="136"/>
      <c r="C12" s="60"/>
      <c r="D12" s="340"/>
      <c r="E12" s="60">
        <v>5000000</v>
      </c>
      <c r="F12" s="59">
        <v>5000000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1250000</v>
      </c>
      <c r="Y12" s="59">
        <v>-1250000</v>
      </c>
      <c r="Z12" s="61">
        <v>-100</v>
      </c>
      <c r="AA12" s="62">
        <v>5000000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2192982</v>
      </c>
      <c r="D22" s="344">
        <f t="shared" si="6"/>
        <v>0</v>
      </c>
      <c r="E22" s="343">
        <f t="shared" si="6"/>
        <v>30817103</v>
      </c>
      <c r="F22" s="345">
        <f t="shared" si="6"/>
        <v>30817103</v>
      </c>
      <c r="G22" s="345">
        <f t="shared" si="6"/>
        <v>0</v>
      </c>
      <c r="H22" s="343">
        <f t="shared" si="6"/>
        <v>0</v>
      </c>
      <c r="I22" s="343">
        <f t="shared" si="6"/>
        <v>903237</v>
      </c>
      <c r="J22" s="345">
        <f t="shared" si="6"/>
        <v>903237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903237</v>
      </c>
      <c r="X22" s="343">
        <f t="shared" si="6"/>
        <v>7704276</v>
      </c>
      <c r="Y22" s="345">
        <f t="shared" si="6"/>
        <v>-6801039</v>
      </c>
      <c r="Z22" s="336">
        <f>+IF(X22&lt;&gt;0,+(Y22/X22)*100,0)</f>
        <v>-88.27615988835291</v>
      </c>
      <c r="AA22" s="350">
        <f>SUM(AA23:AA32)</f>
        <v>30817103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>
        <v>24145103</v>
      </c>
      <c r="F24" s="59">
        <v>24145103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6036276</v>
      </c>
      <c r="Y24" s="59">
        <v>-6036276</v>
      </c>
      <c r="Z24" s="61">
        <v>-100</v>
      </c>
      <c r="AA24" s="62">
        <v>24145103</v>
      </c>
    </row>
    <row r="25" spans="1:27" ht="13.5">
      <c r="A25" s="361" t="s">
        <v>238</v>
      </c>
      <c r="B25" s="142"/>
      <c r="C25" s="60">
        <v>2192982</v>
      </c>
      <c r="D25" s="340"/>
      <c r="E25" s="60">
        <v>6672000</v>
      </c>
      <c r="F25" s="59">
        <v>6672000</v>
      </c>
      <c r="G25" s="59"/>
      <c r="H25" s="60"/>
      <c r="I25" s="60">
        <v>903237</v>
      </c>
      <c r="J25" s="59">
        <v>903237</v>
      </c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>
        <v>903237</v>
      </c>
      <c r="X25" s="60">
        <v>1668000</v>
      </c>
      <c r="Y25" s="59">
        <v>-764763</v>
      </c>
      <c r="Z25" s="61">
        <v>-45.85</v>
      </c>
      <c r="AA25" s="62">
        <v>6672000</v>
      </c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12897510</v>
      </c>
      <c r="D40" s="344">
        <f t="shared" si="9"/>
        <v>0</v>
      </c>
      <c r="E40" s="343">
        <f t="shared" si="9"/>
        <v>23000000</v>
      </c>
      <c r="F40" s="345">
        <f t="shared" si="9"/>
        <v>23000000</v>
      </c>
      <c r="G40" s="345">
        <f t="shared" si="9"/>
        <v>0</v>
      </c>
      <c r="H40" s="343">
        <f t="shared" si="9"/>
        <v>1272267</v>
      </c>
      <c r="I40" s="343">
        <f t="shared" si="9"/>
        <v>998351</v>
      </c>
      <c r="J40" s="345">
        <f t="shared" si="9"/>
        <v>2270618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2270618</v>
      </c>
      <c r="X40" s="343">
        <f t="shared" si="9"/>
        <v>5750000</v>
      </c>
      <c r="Y40" s="345">
        <f t="shared" si="9"/>
        <v>-3479382</v>
      </c>
      <c r="Z40" s="336">
        <f>+IF(X40&lt;&gt;0,+(Y40/X40)*100,0)</f>
        <v>-60.510991304347826</v>
      </c>
      <c r="AA40" s="350">
        <f>SUM(AA41:AA49)</f>
        <v>23000000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>
        <v>12897510</v>
      </c>
      <c r="D48" s="368"/>
      <c r="E48" s="54">
        <v>23000000</v>
      </c>
      <c r="F48" s="53">
        <v>23000000</v>
      </c>
      <c r="G48" s="53"/>
      <c r="H48" s="54">
        <v>1272267</v>
      </c>
      <c r="I48" s="54">
        <v>998351</v>
      </c>
      <c r="J48" s="53">
        <v>2270618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2270618</v>
      </c>
      <c r="X48" s="54">
        <v>5750000</v>
      </c>
      <c r="Y48" s="53">
        <v>-3479382</v>
      </c>
      <c r="Z48" s="94">
        <v>-60.51</v>
      </c>
      <c r="AA48" s="95">
        <v>23000000</v>
      </c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15090492</v>
      </c>
      <c r="D60" s="346">
        <f t="shared" si="14"/>
        <v>0</v>
      </c>
      <c r="E60" s="219">
        <f t="shared" si="14"/>
        <v>80301646</v>
      </c>
      <c r="F60" s="264">
        <f t="shared" si="14"/>
        <v>80301646</v>
      </c>
      <c r="G60" s="264">
        <f t="shared" si="14"/>
        <v>0</v>
      </c>
      <c r="H60" s="219">
        <f t="shared" si="14"/>
        <v>1272267</v>
      </c>
      <c r="I60" s="219">
        <f t="shared" si="14"/>
        <v>1901588</v>
      </c>
      <c r="J60" s="264">
        <f t="shared" si="14"/>
        <v>3173855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3173855</v>
      </c>
      <c r="X60" s="219">
        <f t="shared" si="14"/>
        <v>20075412</v>
      </c>
      <c r="Y60" s="264">
        <f t="shared" si="14"/>
        <v>-16901557</v>
      </c>
      <c r="Z60" s="337">
        <f>+IF(X60&lt;&gt;0,+(Y60/X60)*100,0)</f>
        <v>-84.19033691562593</v>
      </c>
      <c r="AA60" s="232">
        <f>+AA57+AA54+AA51+AA40+AA37+AA34+AA22+AA5</f>
        <v>80301646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2013-11-04T12:39:37Z</dcterms:created>
  <dcterms:modified xsi:type="dcterms:W3CDTF">2013-11-04T12:39:40Z</dcterms:modified>
  <cp:category/>
  <cp:version/>
  <cp:contentType/>
  <cp:contentStatus/>
</cp:coreProperties>
</file>