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<sst xmlns="http://schemas.openxmlformats.org/spreadsheetml/2006/main" count="855" uniqueCount="302">
  <si>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Phumelela(FS195)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</si>
  <si>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</si>
  <si>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</si>
  <si>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</si>
  <si>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</si>
  <si>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</si>
  <si>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</si>
  <si>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</si>
  <si>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</si>
  <si>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</si>
  <si>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</si>
  <si>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</si>
  <si>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</si>
  <si>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</si>
  <si>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</si>
  <si>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</si>
  <si>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</si>
  <si>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</si>
  <si>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</si>
  <si>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</si>
  <si>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</si>
  <si>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</si>
  <si>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</si>
  <si>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</si>
  <si>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</si>
  <si>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</si>
  <si>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</si>
  <si>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</si>
  <si>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</si>
  <si>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</si>
  <si>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</si>
  <si>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</si>
  <si>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</si>
  <si>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</si>
  <si>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</si>
  <si>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</si>
  <si>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</si>
  <si>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</si>
  <si>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</si>
  <si>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</si>
  <si>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</si>
  <si>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</si>
  <si>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</si>
  <si>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</si>
  <si>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</si>
  <si>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</si>
  <si>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</si>
  <si>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</si>
  <si>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</si>
  <si>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</si>
  <si>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</si>
  <si>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</si>
  <si>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</si>
  <si>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</si>
  <si>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</si>
  <si>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</si>
  <si>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</si>
  <si>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</si>
  <si>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</si>
  <si>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</si>
  <si>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</si>
  <si>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</si>
  <si>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</si>
  <si>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</si>
  <si>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</si>
  <si>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</si>
  <si>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</si>
  <si>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</si>
  <si>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</si>
  <si>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</si>
  <si>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Phumelela(FS195)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</si>
  <si>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</si>
  <si>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</si>
  <si>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</si>
  <si>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</si>
  <si>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</si>
  <si>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</si>
  <si>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</si>
  <si>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</si>
  <si>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</si>
  <si>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</si>
  <si>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</si>
  <si>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</si>
  <si>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</si>
  <si>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</si>
  <si>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</si>
  <si>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</si>
  <si>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</si>
  <si>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</si>
  <si>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</si>
  <si>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</si>
  <si>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</si>
  <si>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</si>
  <si>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</si>
  <si>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</si>
  <si>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</si>
  <si>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</si>
  <si>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</si>
  <si>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</si>
  <si>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</si>
  <si>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Phumelela(FS195)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</si>
  <si>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</si>
  <si>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</si>
  <si>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</si>
  <si>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</si>
  <si>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</si>
  <si>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</si>
  <si>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</si>
  <si>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</si>
  <si>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</si>
  <si>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</si>
  <si>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</si>
  <si>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</si>
  <si>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</si>
  <si>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</si>
  <si>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</si>
  <si>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</si>
  <si>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</si>
  <si>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</si>
  <si>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</si>
  <si>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</si>
  <si>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</si>
  <si>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</si>
  <si>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</si>
  <si>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</si>
  <si>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</si>
  <si>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</si>
  <si>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</si>
  <si>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</si>
  <si>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Phumelela(FS195)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</si>
  <si>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</si>
  <si>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</si>
  <si>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</si>
  <si>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</si>
  <si>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</si>
  <si>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</si>
  <si>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</si>
  <si>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</si>
  <si>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</si>
  <si>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</si>
  <si>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Phumelela(FS195)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</si>
  <si>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</si>
  <si>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</si>
  <si>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</si>
  <si>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</si>
  <si>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</si>
  <si>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</si>
  <si>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</si>
  <si>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</si>
  <si>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</si>
  <si>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</si>
  <si>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</si>
  <si>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</si>
  <si>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</si>
  <si>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</si>
  <si>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</si>
  <si>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</si>
  <si>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</si>
  <si>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</si>
  <si>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</si>
  <si>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</si>
  <si>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</si>
  <si>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</si>
  <si>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</si>
  <si>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</si>
  <si>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</si>
  <si>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</si>
  <si>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</si>
  <si>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</si>
  <si>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</si>
  <si>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</si>
  <si>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</si>
  <si>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</si>
  <si>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</si>
  <si>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Phumelela(FS195)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</si>
  <si>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</si>
  <si>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</si>
  <si>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</si>
  <si>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</si>
  <si>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</si>
  <si>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</si>
  <si>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</si>
  <si>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</si>
  <si>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</si>
  <si>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</si>
  <si>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</si>
  <si>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</si>
  <si>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</si>
  <si>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</si>
  <si>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</si>
  <si>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</si>
  <si>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</si>
  <si>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</si>
  <si>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</si>
  <si>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</si>
  <si>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</si>
  <si>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</si>
  <si>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</si>
  <si>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</si>
  <si>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</si>
  <si>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</si>
  <si>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Phumelela(FS195)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</si>
  <si>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</si>
  <si>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</si>
  <si>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</si>
  <si>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</si>
  <si>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</si>
  <si>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</si>
  <si>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</si>
  <si>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</si>
  <si>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</si>
  <si>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</si>
  <si>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</si>
  <si>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</si>
  <si>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</si>
  <si>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</si>
  <si>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</si>
  <si>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</si>
  <si>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</si>
  <si>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</si>
  <si>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</si>
  <si>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</si>
  <si>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</si>
  <si>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</si>
  <si>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</si>
  <si>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</si>
  <si>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Phumelela(FS195)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</si>
  <si>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</si>
  <si>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</si>
  <si>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</si>
  <si>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</si>
  <si>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</si>
  <si>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</si>
  <si>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</si>
  <si>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</si>
  <si>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</si>
  <si>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</si>
  <si>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</si>
  <si>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</si>
  <si>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</si>
  <si>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</si>
  <si>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</si>
  <si>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</si>
  <si>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</si>
  <si>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</si>
  <si>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</si>
  <si>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</si>
  <si>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</si>
  <si>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</si>
  <si>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</si>
  <si>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</si>
  <si>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</si>
  <si>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</si>
  <si>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</si>
  <si>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</si>
  <si>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</si>
  <si>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</si>
  <si>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</si>
  <si>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</si>
  <si>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</si>
  <si>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</si>
  <si>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</si>
  <si>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Phumelela(FS195)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</si>
  <si>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</si>
  <si>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</si>
  <si>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Phumelela(FS195)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</si>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</sst>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7482667</v>
      </c>
      <c r="C5" s="19">
        <v>0</v>
      </c>
      <c r="D5" s="59">
        <v>7004900</v>
      </c>
      <c r="E5" s="60">
        <v>7004900</v>
      </c>
      <c r="F5" s="60">
        <v>5144200</v>
      </c>
      <c r="G5" s="60">
        <v>245958</v>
      </c>
      <c r="H5" s="60">
        <v>230507</v>
      </c>
      <c r="I5" s="60">
        <v>5620665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5620665</v>
      </c>
      <c r="W5" s="60">
        <v>1751225</v>
      </c>
      <c r="X5" s="60">
        <v>3869440</v>
      </c>
      <c r="Y5" s="61">
        <v>220.96</v>
      </c>
      <c r="Z5" s="62">
        <v>7004900</v>
      </c>
    </row>
    <row r="6" spans="1:26" ht="13.5">
      <c r="A6" s="58" t="s">
        <v>32</v>
      </c>
      <c r="B6" s="19">
        <v>22592368</v>
      </c>
      <c r="C6" s="19">
        <v>0</v>
      </c>
      <c r="D6" s="59">
        <v>30942225</v>
      </c>
      <c r="E6" s="60">
        <v>30942225</v>
      </c>
      <c r="F6" s="60">
        <v>2142726</v>
      </c>
      <c r="G6" s="60">
        <v>2227338</v>
      </c>
      <c r="H6" s="60">
        <v>2353391</v>
      </c>
      <c r="I6" s="60">
        <v>6723455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6723455</v>
      </c>
      <c r="W6" s="60">
        <v>7735556</v>
      </c>
      <c r="X6" s="60">
        <v>-1012101</v>
      </c>
      <c r="Y6" s="61">
        <v>-13.08</v>
      </c>
      <c r="Z6" s="62">
        <v>30942225</v>
      </c>
    </row>
    <row r="7" spans="1:26" ht="13.5">
      <c r="A7" s="58" t="s">
        <v>33</v>
      </c>
      <c r="B7" s="19">
        <v>669741</v>
      </c>
      <c r="C7" s="19">
        <v>0</v>
      </c>
      <c r="D7" s="59">
        <v>665000</v>
      </c>
      <c r="E7" s="60">
        <v>665000</v>
      </c>
      <c r="F7" s="60">
        <v>0</v>
      </c>
      <c r="G7" s="60">
        <v>20932</v>
      </c>
      <c r="H7" s="60">
        <v>78079</v>
      </c>
      <c r="I7" s="60">
        <v>99011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99011</v>
      </c>
      <c r="W7" s="60">
        <v>166250</v>
      </c>
      <c r="X7" s="60">
        <v>-67239</v>
      </c>
      <c r="Y7" s="61">
        <v>-40.44</v>
      </c>
      <c r="Z7" s="62">
        <v>665000</v>
      </c>
    </row>
    <row r="8" spans="1:26" ht="13.5">
      <c r="A8" s="58" t="s">
        <v>34</v>
      </c>
      <c r="B8" s="19">
        <v>89878401</v>
      </c>
      <c r="C8" s="19">
        <v>0</v>
      </c>
      <c r="D8" s="59">
        <v>61709850</v>
      </c>
      <c r="E8" s="60">
        <v>61709850</v>
      </c>
      <c r="F8" s="60">
        <v>24949000</v>
      </c>
      <c r="G8" s="60">
        <v>400000</v>
      </c>
      <c r="H8" s="60">
        <v>1160000</v>
      </c>
      <c r="I8" s="60">
        <v>26509000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26509000</v>
      </c>
      <c r="W8" s="60">
        <v>15427463</v>
      </c>
      <c r="X8" s="60">
        <v>11081537</v>
      </c>
      <c r="Y8" s="61">
        <v>71.83</v>
      </c>
      <c r="Z8" s="62">
        <v>61709850</v>
      </c>
    </row>
    <row r="9" spans="1:26" ht="13.5">
      <c r="A9" s="58" t="s">
        <v>35</v>
      </c>
      <c r="B9" s="19">
        <v>8798101</v>
      </c>
      <c r="C9" s="19">
        <v>0</v>
      </c>
      <c r="D9" s="59">
        <v>7882600</v>
      </c>
      <c r="E9" s="60">
        <v>7882600</v>
      </c>
      <c r="F9" s="60">
        <v>356732</v>
      </c>
      <c r="G9" s="60">
        <v>421220</v>
      </c>
      <c r="H9" s="60">
        <v>454073</v>
      </c>
      <c r="I9" s="60">
        <v>1232025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1232025</v>
      </c>
      <c r="W9" s="60">
        <v>1970650</v>
      </c>
      <c r="X9" s="60">
        <v>-738625</v>
      </c>
      <c r="Y9" s="61">
        <v>-37.48</v>
      </c>
      <c r="Z9" s="62">
        <v>7882600</v>
      </c>
    </row>
    <row r="10" spans="1:26" ht="25.5">
      <c r="A10" s="63" t="s">
        <v>277</v>
      </c>
      <c r="B10" s="64">
        <f>SUM(B5:B9)</f>
        <v>129421278</v>
      </c>
      <c r="C10" s="64">
        <f>SUM(C5:C9)</f>
        <v>0</v>
      </c>
      <c r="D10" s="65">
        <f aca="true" t="shared" si="0" ref="D10:Z10">SUM(D5:D9)</f>
        <v>108204575</v>
      </c>
      <c r="E10" s="66">
        <f t="shared" si="0"/>
        <v>108204575</v>
      </c>
      <c r="F10" s="66">
        <f t="shared" si="0"/>
        <v>32592658</v>
      </c>
      <c r="G10" s="66">
        <f t="shared" si="0"/>
        <v>3315448</v>
      </c>
      <c r="H10" s="66">
        <f t="shared" si="0"/>
        <v>4276050</v>
      </c>
      <c r="I10" s="66">
        <f t="shared" si="0"/>
        <v>40184156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40184156</v>
      </c>
      <c r="W10" s="66">
        <f t="shared" si="0"/>
        <v>27051144</v>
      </c>
      <c r="X10" s="66">
        <f t="shared" si="0"/>
        <v>13133012</v>
      </c>
      <c r="Y10" s="67">
        <f>+IF(W10&lt;&gt;0,(X10/W10)*100,0)</f>
        <v>48.54882292593615</v>
      </c>
      <c r="Z10" s="68">
        <f t="shared" si="0"/>
        <v>108204575</v>
      </c>
    </row>
    <row r="11" spans="1:26" ht="13.5">
      <c r="A11" s="58" t="s">
        <v>37</v>
      </c>
      <c r="B11" s="19">
        <v>43251729</v>
      </c>
      <c r="C11" s="19">
        <v>0</v>
      </c>
      <c r="D11" s="59">
        <v>43155842</v>
      </c>
      <c r="E11" s="60">
        <v>43155842</v>
      </c>
      <c r="F11" s="60">
        <v>4125274</v>
      </c>
      <c r="G11" s="60">
        <v>4169792</v>
      </c>
      <c r="H11" s="60">
        <v>3692342</v>
      </c>
      <c r="I11" s="60">
        <v>11987408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11987408</v>
      </c>
      <c r="W11" s="60">
        <v>10788961</v>
      </c>
      <c r="X11" s="60">
        <v>1198447</v>
      </c>
      <c r="Y11" s="61">
        <v>11.11</v>
      </c>
      <c r="Z11" s="62">
        <v>43155842</v>
      </c>
    </row>
    <row r="12" spans="1:26" ht="13.5">
      <c r="A12" s="58" t="s">
        <v>38</v>
      </c>
      <c r="B12" s="19">
        <v>4437426</v>
      </c>
      <c r="C12" s="19">
        <v>0</v>
      </c>
      <c r="D12" s="59">
        <v>4112372</v>
      </c>
      <c r="E12" s="60">
        <v>4112372</v>
      </c>
      <c r="F12" s="60">
        <v>376111</v>
      </c>
      <c r="G12" s="60">
        <v>376074</v>
      </c>
      <c r="H12" s="60">
        <v>377134</v>
      </c>
      <c r="I12" s="60">
        <v>1129319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1129319</v>
      </c>
      <c r="W12" s="60">
        <v>1028093</v>
      </c>
      <c r="X12" s="60">
        <v>101226</v>
      </c>
      <c r="Y12" s="61">
        <v>9.85</v>
      </c>
      <c r="Z12" s="62">
        <v>4112372</v>
      </c>
    </row>
    <row r="13" spans="1:26" ht="13.5">
      <c r="A13" s="58" t="s">
        <v>278</v>
      </c>
      <c r="B13" s="19">
        <v>29501028</v>
      </c>
      <c r="C13" s="19">
        <v>0</v>
      </c>
      <c r="D13" s="59">
        <v>2478000</v>
      </c>
      <c r="E13" s="60">
        <v>2478000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619500</v>
      </c>
      <c r="X13" s="60">
        <v>-619500</v>
      </c>
      <c r="Y13" s="61">
        <v>-100</v>
      </c>
      <c r="Z13" s="62">
        <v>2478000</v>
      </c>
    </row>
    <row r="14" spans="1:26" ht="13.5">
      <c r="A14" s="58" t="s">
        <v>40</v>
      </c>
      <c r="B14" s="19">
        <v>2463135</v>
      </c>
      <c r="C14" s="19">
        <v>0</v>
      </c>
      <c r="D14" s="59">
        <v>460000</v>
      </c>
      <c r="E14" s="60">
        <v>460000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115000</v>
      </c>
      <c r="X14" s="60">
        <v>-115000</v>
      </c>
      <c r="Y14" s="61">
        <v>-100</v>
      </c>
      <c r="Z14" s="62">
        <v>460000</v>
      </c>
    </row>
    <row r="15" spans="1:26" ht="13.5">
      <c r="A15" s="58" t="s">
        <v>41</v>
      </c>
      <c r="B15" s="19">
        <v>14574810</v>
      </c>
      <c r="C15" s="19">
        <v>0</v>
      </c>
      <c r="D15" s="59">
        <v>13545682</v>
      </c>
      <c r="E15" s="60">
        <v>13545682</v>
      </c>
      <c r="F15" s="60">
        <v>-2286</v>
      </c>
      <c r="G15" s="60">
        <v>4817025</v>
      </c>
      <c r="H15" s="60">
        <v>887730</v>
      </c>
      <c r="I15" s="60">
        <v>5702469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5702469</v>
      </c>
      <c r="W15" s="60">
        <v>3386421</v>
      </c>
      <c r="X15" s="60">
        <v>2316048</v>
      </c>
      <c r="Y15" s="61">
        <v>68.39</v>
      </c>
      <c r="Z15" s="62">
        <v>13545682</v>
      </c>
    </row>
    <row r="16" spans="1:26" ht="13.5">
      <c r="A16" s="69" t="s">
        <v>42</v>
      </c>
      <c r="B16" s="19">
        <v>2286940</v>
      </c>
      <c r="C16" s="19">
        <v>0</v>
      </c>
      <c r="D16" s="59">
        <v>0</v>
      </c>
      <c r="E16" s="60">
        <v>0</v>
      </c>
      <c r="F16" s="60">
        <v>3772</v>
      </c>
      <c r="G16" s="60">
        <v>69106</v>
      </c>
      <c r="H16" s="60">
        <v>38748</v>
      </c>
      <c r="I16" s="60">
        <v>111626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111626</v>
      </c>
      <c r="W16" s="60">
        <v>0</v>
      </c>
      <c r="X16" s="60">
        <v>111626</v>
      </c>
      <c r="Y16" s="61">
        <v>0</v>
      </c>
      <c r="Z16" s="62">
        <v>0</v>
      </c>
    </row>
    <row r="17" spans="1:26" ht="13.5">
      <c r="A17" s="58" t="s">
        <v>43</v>
      </c>
      <c r="B17" s="19">
        <v>54924950</v>
      </c>
      <c r="C17" s="19">
        <v>0</v>
      </c>
      <c r="D17" s="59">
        <v>44449678</v>
      </c>
      <c r="E17" s="60">
        <v>44449678</v>
      </c>
      <c r="F17" s="60">
        <v>1637760</v>
      </c>
      <c r="G17" s="60">
        <v>3125503</v>
      </c>
      <c r="H17" s="60">
        <v>1669776</v>
      </c>
      <c r="I17" s="60">
        <v>6433039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6433039</v>
      </c>
      <c r="W17" s="60">
        <v>11112420</v>
      </c>
      <c r="X17" s="60">
        <v>-4679381</v>
      </c>
      <c r="Y17" s="61">
        <v>-42.11</v>
      </c>
      <c r="Z17" s="62">
        <v>44449678</v>
      </c>
    </row>
    <row r="18" spans="1:26" ht="13.5">
      <c r="A18" s="70" t="s">
        <v>44</v>
      </c>
      <c r="B18" s="71">
        <f>SUM(B11:B17)</f>
        <v>151440018</v>
      </c>
      <c r="C18" s="71">
        <f>SUM(C11:C17)</f>
        <v>0</v>
      </c>
      <c r="D18" s="72">
        <f aca="true" t="shared" si="1" ref="D18:Z18">SUM(D11:D17)</f>
        <v>108201574</v>
      </c>
      <c r="E18" s="73">
        <f t="shared" si="1"/>
        <v>108201574</v>
      </c>
      <c r="F18" s="73">
        <f t="shared" si="1"/>
        <v>6140631</v>
      </c>
      <c r="G18" s="73">
        <f t="shared" si="1"/>
        <v>12557500</v>
      </c>
      <c r="H18" s="73">
        <f t="shared" si="1"/>
        <v>6665730</v>
      </c>
      <c r="I18" s="73">
        <f t="shared" si="1"/>
        <v>25363861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25363861</v>
      </c>
      <c r="W18" s="73">
        <f t="shared" si="1"/>
        <v>27050395</v>
      </c>
      <c r="X18" s="73">
        <f t="shared" si="1"/>
        <v>-1686534</v>
      </c>
      <c r="Y18" s="67">
        <f>+IF(W18&lt;&gt;0,(X18/W18)*100,0)</f>
        <v>-6.234785111271019</v>
      </c>
      <c r="Z18" s="74">
        <f t="shared" si="1"/>
        <v>108201574</v>
      </c>
    </row>
    <row r="19" spans="1:26" ht="13.5">
      <c r="A19" s="70" t="s">
        <v>45</v>
      </c>
      <c r="B19" s="75">
        <f>+B10-B18</f>
        <v>-22018740</v>
      </c>
      <c r="C19" s="75">
        <f>+C10-C18</f>
        <v>0</v>
      </c>
      <c r="D19" s="76">
        <f aca="true" t="shared" si="2" ref="D19:Z19">+D10-D18</f>
        <v>3001</v>
      </c>
      <c r="E19" s="77">
        <f t="shared" si="2"/>
        <v>3001</v>
      </c>
      <c r="F19" s="77">
        <f t="shared" si="2"/>
        <v>26452027</v>
      </c>
      <c r="G19" s="77">
        <f t="shared" si="2"/>
        <v>-9242052</v>
      </c>
      <c r="H19" s="77">
        <f t="shared" si="2"/>
        <v>-2389680</v>
      </c>
      <c r="I19" s="77">
        <f t="shared" si="2"/>
        <v>14820295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14820295</v>
      </c>
      <c r="W19" s="77">
        <f>IF(E10=E18,0,W10-W18)</f>
        <v>749</v>
      </c>
      <c r="X19" s="77">
        <f t="shared" si="2"/>
        <v>14819546</v>
      </c>
      <c r="Y19" s="78">
        <f>+IF(W19&lt;&gt;0,(X19/W19)*100,0)</f>
        <v>1978577.570093458</v>
      </c>
      <c r="Z19" s="79">
        <f t="shared" si="2"/>
        <v>3001</v>
      </c>
    </row>
    <row r="20" spans="1:26" ht="13.5">
      <c r="A20" s="58" t="s">
        <v>46</v>
      </c>
      <c r="B20" s="19">
        <v>29442071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7423331</v>
      </c>
      <c r="C22" s="86">
        <f>SUM(C19:C21)</f>
        <v>0</v>
      </c>
      <c r="D22" s="87">
        <f aca="true" t="shared" si="3" ref="D22:Z22">SUM(D19:D21)</f>
        <v>3001</v>
      </c>
      <c r="E22" s="88">
        <f t="shared" si="3"/>
        <v>3001</v>
      </c>
      <c r="F22" s="88">
        <f t="shared" si="3"/>
        <v>26452027</v>
      </c>
      <c r="G22" s="88">
        <f t="shared" si="3"/>
        <v>-9242052</v>
      </c>
      <c r="H22" s="88">
        <f t="shared" si="3"/>
        <v>-2389680</v>
      </c>
      <c r="I22" s="88">
        <f t="shared" si="3"/>
        <v>14820295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14820295</v>
      </c>
      <c r="W22" s="88">
        <f t="shared" si="3"/>
        <v>749</v>
      </c>
      <c r="X22" s="88">
        <f t="shared" si="3"/>
        <v>14819546</v>
      </c>
      <c r="Y22" s="89">
        <f>+IF(W22&lt;&gt;0,(X22/W22)*100,0)</f>
        <v>1978577.570093458</v>
      </c>
      <c r="Z22" s="90">
        <f t="shared" si="3"/>
        <v>3001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7423331</v>
      </c>
      <c r="C24" s="75">
        <f>SUM(C22:C23)</f>
        <v>0</v>
      </c>
      <c r="D24" s="76">
        <f aca="true" t="shared" si="4" ref="D24:Z24">SUM(D22:D23)</f>
        <v>3001</v>
      </c>
      <c r="E24" s="77">
        <f t="shared" si="4"/>
        <v>3001</v>
      </c>
      <c r="F24" s="77">
        <f t="shared" si="4"/>
        <v>26452027</v>
      </c>
      <c r="G24" s="77">
        <f t="shared" si="4"/>
        <v>-9242052</v>
      </c>
      <c r="H24" s="77">
        <f t="shared" si="4"/>
        <v>-2389680</v>
      </c>
      <c r="I24" s="77">
        <f t="shared" si="4"/>
        <v>14820295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14820295</v>
      </c>
      <c r="W24" s="77">
        <f t="shared" si="4"/>
        <v>749</v>
      </c>
      <c r="X24" s="77">
        <f t="shared" si="4"/>
        <v>14819546</v>
      </c>
      <c r="Y24" s="78">
        <f>+IF(W24&lt;&gt;0,(X24/W24)*100,0)</f>
        <v>1978577.570093458</v>
      </c>
      <c r="Z24" s="79">
        <f t="shared" si="4"/>
        <v>3001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30228217</v>
      </c>
      <c r="C27" s="22">
        <v>0</v>
      </c>
      <c r="D27" s="99">
        <v>46827000</v>
      </c>
      <c r="E27" s="100">
        <v>46827000</v>
      </c>
      <c r="F27" s="100">
        <v>369261</v>
      </c>
      <c r="G27" s="100">
        <v>2679893</v>
      </c>
      <c r="H27" s="100">
        <v>2559254</v>
      </c>
      <c r="I27" s="100">
        <v>5608408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5608408</v>
      </c>
      <c r="W27" s="100">
        <v>11706750</v>
      </c>
      <c r="X27" s="100">
        <v>-6098342</v>
      </c>
      <c r="Y27" s="101">
        <v>-52.09</v>
      </c>
      <c r="Z27" s="102">
        <v>46827000</v>
      </c>
    </row>
    <row r="28" spans="1:26" ht="13.5">
      <c r="A28" s="103" t="s">
        <v>46</v>
      </c>
      <c r="B28" s="19">
        <v>29640332</v>
      </c>
      <c r="C28" s="19">
        <v>0</v>
      </c>
      <c r="D28" s="59">
        <v>45277000</v>
      </c>
      <c r="E28" s="60">
        <v>45277000</v>
      </c>
      <c r="F28" s="60">
        <v>353226</v>
      </c>
      <c r="G28" s="60">
        <v>2679893</v>
      </c>
      <c r="H28" s="60">
        <v>2557955</v>
      </c>
      <c r="I28" s="60">
        <v>5591074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5591074</v>
      </c>
      <c r="W28" s="60">
        <v>11319250</v>
      </c>
      <c r="X28" s="60">
        <v>-5728176</v>
      </c>
      <c r="Y28" s="61">
        <v>-50.61</v>
      </c>
      <c r="Z28" s="62">
        <v>45277000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587885</v>
      </c>
      <c r="C31" s="19">
        <v>0</v>
      </c>
      <c r="D31" s="59">
        <v>1550000</v>
      </c>
      <c r="E31" s="60">
        <v>1550000</v>
      </c>
      <c r="F31" s="60">
        <v>16035</v>
      </c>
      <c r="G31" s="60">
        <v>0</v>
      </c>
      <c r="H31" s="60">
        <v>1299</v>
      </c>
      <c r="I31" s="60">
        <v>17334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17334</v>
      </c>
      <c r="W31" s="60">
        <v>387500</v>
      </c>
      <c r="X31" s="60">
        <v>-370166</v>
      </c>
      <c r="Y31" s="61">
        <v>-95.53</v>
      </c>
      <c r="Z31" s="62">
        <v>1550000</v>
      </c>
    </row>
    <row r="32" spans="1:26" ht="13.5">
      <c r="A32" s="70" t="s">
        <v>54</v>
      </c>
      <c r="B32" s="22">
        <f>SUM(B28:B31)</f>
        <v>30228217</v>
      </c>
      <c r="C32" s="22">
        <f>SUM(C28:C31)</f>
        <v>0</v>
      </c>
      <c r="D32" s="99">
        <f aca="true" t="shared" si="5" ref="D32:Z32">SUM(D28:D31)</f>
        <v>46827000</v>
      </c>
      <c r="E32" s="100">
        <f t="shared" si="5"/>
        <v>46827000</v>
      </c>
      <c r="F32" s="100">
        <f t="shared" si="5"/>
        <v>369261</v>
      </c>
      <c r="G32" s="100">
        <f t="shared" si="5"/>
        <v>2679893</v>
      </c>
      <c r="H32" s="100">
        <f t="shared" si="5"/>
        <v>2559254</v>
      </c>
      <c r="I32" s="100">
        <f t="shared" si="5"/>
        <v>5608408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5608408</v>
      </c>
      <c r="W32" s="100">
        <f t="shared" si="5"/>
        <v>11706750</v>
      </c>
      <c r="X32" s="100">
        <f t="shared" si="5"/>
        <v>-6098342</v>
      </c>
      <c r="Y32" s="101">
        <f>+IF(W32&lt;&gt;0,(X32/W32)*100,0)</f>
        <v>-52.09252781514938</v>
      </c>
      <c r="Z32" s="102">
        <f t="shared" si="5"/>
        <v>46827000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43060996</v>
      </c>
      <c r="C35" s="19">
        <v>0</v>
      </c>
      <c r="D35" s="59">
        <v>21822868</v>
      </c>
      <c r="E35" s="60">
        <v>21822868</v>
      </c>
      <c r="F35" s="60">
        <v>126250009</v>
      </c>
      <c r="G35" s="60">
        <v>135008198</v>
      </c>
      <c r="H35" s="60">
        <v>136895969</v>
      </c>
      <c r="I35" s="60">
        <v>136895969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136895969</v>
      </c>
      <c r="W35" s="60">
        <v>5455717</v>
      </c>
      <c r="X35" s="60">
        <v>131440252</v>
      </c>
      <c r="Y35" s="61">
        <v>2409.22</v>
      </c>
      <c r="Z35" s="62">
        <v>21822868</v>
      </c>
    </row>
    <row r="36" spans="1:26" ht="13.5">
      <c r="A36" s="58" t="s">
        <v>57</v>
      </c>
      <c r="B36" s="19">
        <v>557736673</v>
      </c>
      <c r="C36" s="19">
        <v>0</v>
      </c>
      <c r="D36" s="59">
        <v>336025391</v>
      </c>
      <c r="E36" s="60">
        <v>336025391</v>
      </c>
      <c r="F36" s="60">
        <v>369168325</v>
      </c>
      <c r="G36" s="60">
        <v>538039665</v>
      </c>
      <c r="H36" s="60">
        <v>537654901</v>
      </c>
      <c r="I36" s="60">
        <v>537654901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537654901</v>
      </c>
      <c r="W36" s="60">
        <v>84006348</v>
      </c>
      <c r="X36" s="60">
        <v>453648553</v>
      </c>
      <c r="Y36" s="61">
        <v>540.02</v>
      </c>
      <c r="Z36" s="62">
        <v>336025391</v>
      </c>
    </row>
    <row r="37" spans="1:26" ht="13.5">
      <c r="A37" s="58" t="s">
        <v>58</v>
      </c>
      <c r="B37" s="19">
        <v>70815683</v>
      </c>
      <c r="C37" s="19">
        <v>0</v>
      </c>
      <c r="D37" s="59">
        <v>4232447</v>
      </c>
      <c r="E37" s="60">
        <v>4232447</v>
      </c>
      <c r="F37" s="60">
        <v>146623698</v>
      </c>
      <c r="G37" s="60">
        <v>162307622</v>
      </c>
      <c r="H37" s="60">
        <v>166601906</v>
      </c>
      <c r="I37" s="60">
        <v>166601906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166601906</v>
      </c>
      <c r="W37" s="60">
        <v>1058112</v>
      </c>
      <c r="X37" s="60">
        <v>165543794</v>
      </c>
      <c r="Y37" s="61">
        <v>15645.21</v>
      </c>
      <c r="Z37" s="62">
        <v>4232447</v>
      </c>
    </row>
    <row r="38" spans="1:26" ht="13.5">
      <c r="A38" s="58" t="s">
        <v>59</v>
      </c>
      <c r="B38" s="19">
        <v>18810829</v>
      </c>
      <c r="C38" s="19">
        <v>0</v>
      </c>
      <c r="D38" s="59">
        <v>10388550</v>
      </c>
      <c r="E38" s="60">
        <v>10388550</v>
      </c>
      <c r="F38" s="60">
        <v>24343423</v>
      </c>
      <c r="G38" s="60">
        <v>25601806</v>
      </c>
      <c r="H38" s="60">
        <v>25416809</v>
      </c>
      <c r="I38" s="60">
        <v>25416809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25416809</v>
      </c>
      <c r="W38" s="60">
        <v>2597138</v>
      </c>
      <c r="X38" s="60">
        <v>22819671</v>
      </c>
      <c r="Y38" s="61">
        <v>878.65</v>
      </c>
      <c r="Z38" s="62">
        <v>10388550</v>
      </c>
    </row>
    <row r="39" spans="1:26" ht="13.5">
      <c r="A39" s="58" t="s">
        <v>60</v>
      </c>
      <c r="B39" s="19">
        <v>511171157</v>
      </c>
      <c r="C39" s="19">
        <v>0</v>
      </c>
      <c r="D39" s="59">
        <v>343227262</v>
      </c>
      <c r="E39" s="60">
        <v>343227262</v>
      </c>
      <c r="F39" s="60">
        <v>324451213</v>
      </c>
      <c r="G39" s="60">
        <v>485138435</v>
      </c>
      <c r="H39" s="60">
        <v>482532155</v>
      </c>
      <c r="I39" s="60">
        <v>482532155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482532155</v>
      </c>
      <c r="W39" s="60">
        <v>85806816</v>
      </c>
      <c r="X39" s="60">
        <v>396725339</v>
      </c>
      <c r="Y39" s="61">
        <v>462.35</v>
      </c>
      <c r="Z39" s="62">
        <v>343227262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51507645</v>
      </c>
      <c r="C42" s="19">
        <v>0</v>
      </c>
      <c r="D42" s="59">
        <v>46875708</v>
      </c>
      <c r="E42" s="60">
        <v>46875708</v>
      </c>
      <c r="F42" s="60">
        <v>26335573</v>
      </c>
      <c r="G42" s="60">
        <v>-2749915</v>
      </c>
      <c r="H42" s="60">
        <v>-1066333</v>
      </c>
      <c r="I42" s="60">
        <v>22519325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22519325</v>
      </c>
      <c r="W42" s="60">
        <v>11718927</v>
      </c>
      <c r="X42" s="60">
        <v>10800398</v>
      </c>
      <c r="Y42" s="61">
        <v>92.16</v>
      </c>
      <c r="Z42" s="62">
        <v>46875708</v>
      </c>
    </row>
    <row r="43" spans="1:26" ht="13.5">
      <c r="A43" s="58" t="s">
        <v>63</v>
      </c>
      <c r="B43" s="19">
        <v>0</v>
      </c>
      <c r="C43" s="19">
        <v>0</v>
      </c>
      <c r="D43" s="59">
        <v>-45276996</v>
      </c>
      <c r="E43" s="60">
        <v>-45276996</v>
      </c>
      <c r="F43" s="60">
        <v>-7564674</v>
      </c>
      <c r="G43" s="60">
        <v>-2679893</v>
      </c>
      <c r="H43" s="60">
        <v>-2559254</v>
      </c>
      <c r="I43" s="60">
        <v>-12803821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-12803821</v>
      </c>
      <c r="W43" s="60">
        <v>-11319249</v>
      </c>
      <c r="X43" s="60">
        <v>-1484572</v>
      </c>
      <c r="Y43" s="61">
        <v>13.12</v>
      </c>
      <c r="Z43" s="62">
        <v>-45276996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-65379</v>
      </c>
      <c r="I44" s="60">
        <v>-65379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-65379</v>
      </c>
      <c r="W44" s="60">
        <v>0</v>
      </c>
      <c r="X44" s="60">
        <v>-65379</v>
      </c>
      <c r="Y44" s="61">
        <v>0</v>
      </c>
      <c r="Z44" s="62">
        <v>0</v>
      </c>
    </row>
    <row r="45" spans="1:26" ht="13.5">
      <c r="A45" s="70" t="s">
        <v>65</v>
      </c>
      <c r="B45" s="22">
        <v>51507645</v>
      </c>
      <c r="C45" s="22">
        <v>0</v>
      </c>
      <c r="D45" s="99">
        <v>1600711</v>
      </c>
      <c r="E45" s="100">
        <v>1600711</v>
      </c>
      <c r="F45" s="100">
        <v>20231385</v>
      </c>
      <c r="G45" s="100">
        <v>14801577</v>
      </c>
      <c r="H45" s="100">
        <v>11110611</v>
      </c>
      <c r="I45" s="100">
        <v>11110611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11110611</v>
      </c>
      <c r="W45" s="100">
        <v>401677</v>
      </c>
      <c r="X45" s="100">
        <v>10708934</v>
      </c>
      <c r="Y45" s="101">
        <v>2666.06</v>
      </c>
      <c r="Z45" s="102">
        <v>1600711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-287720</v>
      </c>
      <c r="C49" s="52">
        <v>0</v>
      </c>
      <c r="D49" s="129">
        <v>2588633</v>
      </c>
      <c r="E49" s="54">
        <v>1879401</v>
      </c>
      <c r="F49" s="54">
        <v>0</v>
      </c>
      <c r="G49" s="54">
        <v>0</v>
      </c>
      <c r="H49" s="54">
        <v>0</v>
      </c>
      <c r="I49" s="54">
        <v>5293563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1562414</v>
      </c>
      <c r="W49" s="54">
        <v>1554058</v>
      </c>
      <c r="X49" s="54">
        <v>6871168</v>
      </c>
      <c r="Y49" s="54">
        <v>78671670</v>
      </c>
      <c r="Z49" s="130">
        <v>98133187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1899959</v>
      </c>
      <c r="C51" s="52">
        <v>0</v>
      </c>
      <c r="D51" s="129">
        <v>4666107</v>
      </c>
      <c r="E51" s="54">
        <v>2821020</v>
      </c>
      <c r="F51" s="54">
        <v>0</v>
      </c>
      <c r="G51" s="54">
        <v>0</v>
      </c>
      <c r="H51" s="54">
        <v>0</v>
      </c>
      <c r="I51" s="54">
        <v>2345286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7511622</v>
      </c>
      <c r="W51" s="54">
        <v>0</v>
      </c>
      <c r="X51" s="54">
        <v>0</v>
      </c>
      <c r="Y51" s="54">
        <v>32364210</v>
      </c>
      <c r="Z51" s="130">
        <v>51608204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5.312399131200763</v>
      </c>
      <c r="C58" s="5">
        <f>IF(C67=0,0,+(C76/C67)*100)</f>
        <v>0</v>
      </c>
      <c r="D58" s="6">
        <f aca="true" t="shared" si="6" ref="D58:Z58">IF(D67=0,0,+(D76/D67)*100)</f>
        <v>79.66019298933</v>
      </c>
      <c r="E58" s="7">
        <f t="shared" si="6"/>
        <v>79.66019298933</v>
      </c>
      <c r="F58" s="7">
        <f t="shared" si="6"/>
        <v>20.2520854081002</v>
      </c>
      <c r="G58" s="7">
        <f t="shared" si="6"/>
        <v>85.28321940624643</v>
      </c>
      <c r="H58" s="7">
        <f t="shared" si="6"/>
        <v>48.841741123972696</v>
      </c>
      <c r="I58" s="7">
        <f t="shared" si="6"/>
        <v>40.24079924754546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40.24079924754546</v>
      </c>
      <c r="W58" s="7">
        <f t="shared" si="6"/>
        <v>79.66019492493814</v>
      </c>
      <c r="X58" s="7">
        <f t="shared" si="6"/>
        <v>0</v>
      </c>
      <c r="Y58" s="7">
        <f t="shared" si="6"/>
        <v>0</v>
      </c>
      <c r="Z58" s="8">
        <f t="shared" si="6"/>
        <v>79.66019298933</v>
      </c>
    </row>
    <row r="59" spans="1:26" ht="13.5">
      <c r="A59" s="37" t="s">
        <v>31</v>
      </c>
      <c r="B59" s="9">
        <f aca="true" t="shared" si="7" ref="B59:Z66">IF(B68=0,0,+(B77/B68)*100)</f>
        <v>4.186769236156039</v>
      </c>
      <c r="C59" s="9">
        <f t="shared" si="7"/>
        <v>0</v>
      </c>
      <c r="D59" s="2">
        <f t="shared" si="7"/>
        <v>84.9999286213936</v>
      </c>
      <c r="E59" s="10">
        <f t="shared" si="7"/>
        <v>84.9999286213936</v>
      </c>
      <c r="F59" s="10">
        <f t="shared" si="7"/>
        <v>5.185159986003654</v>
      </c>
      <c r="G59" s="10">
        <f t="shared" si="7"/>
        <v>461.79835581684677</v>
      </c>
      <c r="H59" s="10">
        <f t="shared" si="7"/>
        <v>128.36963736459197</v>
      </c>
      <c r="I59" s="10">
        <f t="shared" si="7"/>
        <v>30.218239300865648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30.218239300865648</v>
      </c>
      <c r="W59" s="10">
        <f t="shared" si="7"/>
        <v>84.9999286213936</v>
      </c>
      <c r="X59" s="10">
        <f t="shared" si="7"/>
        <v>0</v>
      </c>
      <c r="Y59" s="10">
        <f t="shared" si="7"/>
        <v>0</v>
      </c>
      <c r="Z59" s="11">
        <f t="shared" si="7"/>
        <v>84.9999286213936</v>
      </c>
    </row>
    <row r="60" spans="1:26" ht="13.5">
      <c r="A60" s="38" t="s">
        <v>32</v>
      </c>
      <c r="B60" s="12">
        <f t="shared" si="7"/>
        <v>3.5529653199700006</v>
      </c>
      <c r="C60" s="12">
        <f t="shared" si="7"/>
        <v>0</v>
      </c>
      <c r="D60" s="3">
        <f t="shared" si="7"/>
        <v>86.71028667136898</v>
      </c>
      <c r="E60" s="13">
        <f t="shared" si="7"/>
        <v>86.71028667136898</v>
      </c>
      <c r="F60" s="13">
        <f t="shared" si="7"/>
        <v>59.34781208609967</v>
      </c>
      <c r="G60" s="13">
        <f t="shared" si="7"/>
        <v>56.64780109709437</v>
      </c>
      <c r="H60" s="13">
        <f t="shared" si="7"/>
        <v>48.260276341670384</v>
      </c>
      <c r="I60" s="13">
        <f t="shared" si="7"/>
        <v>54.57241849614521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54.57241849614521</v>
      </c>
      <c r="W60" s="13">
        <f t="shared" si="7"/>
        <v>86.71028947369783</v>
      </c>
      <c r="X60" s="13">
        <f t="shared" si="7"/>
        <v>0</v>
      </c>
      <c r="Y60" s="13">
        <f t="shared" si="7"/>
        <v>0</v>
      </c>
      <c r="Z60" s="14">
        <f t="shared" si="7"/>
        <v>86.71028667136898</v>
      </c>
    </row>
    <row r="61" spans="1:26" ht="13.5">
      <c r="A61" s="39" t="s">
        <v>103</v>
      </c>
      <c r="B61" s="12">
        <f t="shared" si="7"/>
        <v>2.973531373585747</v>
      </c>
      <c r="C61" s="12">
        <f t="shared" si="7"/>
        <v>0</v>
      </c>
      <c r="D61" s="3">
        <f t="shared" si="7"/>
        <v>85.00008193363375</v>
      </c>
      <c r="E61" s="13">
        <f t="shared" si="7"/>
        <v>85.00008193363375</v>
      </c>
      <c r="F61" s="13">
        <f t="shared" si="7"/>
        <v>106.35247423063122</v>
      </c>
      <c r="G61" s="13">
        <f t="shared" si="7"/>
        <v>104.46746012488151</v>
      </c>
      <c r="H61" s="13">
        <f t="shared" si="7"/>
        <v>97.27845539609802</v>
      </c>
      <c r="I61" s="13">
        <f t="shared" si="7"/>
        <v>102.89693999422111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102.89693999422111</v>
      </c>
      <c r="W61" s="13">
        <f t="shared" si="7"/>
        <v>85.00008193363375</v>
      </c>
      <c r="X61" s="13">
        <f t="shared" si="7"/>
        <v>0</v>
      </c>
      <c r="Y61" s="13">
        <f t="shared" si="7"/>
        <v>0</v>
      </c>
      <c r="Z61" s="14">
        <f t="shared" si="7"/>
        <v>85.00008193363375</v>
      </c>
    </row>
    <row r="62" spans="1:26" ht="13.5">
      <c r="A62" s="39" t="s">
        <v>104</v>
      </c>
      <c r="B62" s="12">
        <f t="shared" si="7"/>
        <v>3.1448512599545104</v>
      </c>
      <c r="C62" s="12">
        <f t="shared" si="7"/>
        <v>0</v>
      </c>
      <c r="D62" s="3">
        <f t="shared" si="7"/>
        <v>89.4080702360847</v>
      </c>
      <c r="E62" s="13">
        <f t="shared" si="7"/>
        <v>89.4080702360847</v>
      </c>
      <c r="F62" s="13">
        <f t="shared" si="7"/>
        <v>47.313747336503425</v>
      </c>
      <c r="G62" s="13">
        <f t="shared" si="7"/>
        <v>39.38702797332117</v>
      </c>
      <c r="H62" s="13">
        <f t="shared" si="7"/>
        <v>36.7182277927947</v>
      </c>
      <c r="I62" s="13">
        <f t="shared" si="7"/>
        <v>40.1570597310284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40.1570597310284</v>
      </c>
      <c r="W62" s="13">
        <f t="shared" si="7"/>
        <v>89.4080776835151</v>
      </c>
      <c r="X62" s="13">
        <f t="shared" si="7"/>
        <v>0</v>
      </c>
      <c r="Y62" s="13">
        <f t="shared" si="7"/>
        <v>0</v>
      </c>
      <c r="Z62" s="14">
        <f t="shared" si="7"/>
        <v>89.4080702360847</v>
      </c>
    </row>
    <row r="63" spans="1:26" ht="13.5">
      <c r="A63" s="39" t="s">
        <v>105</v>
      </c>
      <c r="B63" s="12">
        <f t="shared" si="7"/>
        <v>4.179675702806975</v>
      </c>
      <c r="C63" s="12">
        <f t="shared" si="7"/>
        <v>0</v>
      </c>
      <c r="D63" s="3">
        <f t="shared" si="7"/>
        <v>84.99992920353982</v>
      </c>
      <c r="E63" s="13">
        <f t="shared" si="7"/>
        <v>84.99992920353982</v>
      </c>
      <c r="F63" s="13">
        <f t="shared" si="7"/>
        <v>33.75450278353892</v>
      </c>
      <c r="G63" s="13">
        <f t="shared" si="7"/>
        <v>35.665079102340734</v>
      </c>
      <c r="H63" s="13">
        <f t="shared" si="7"/>
        <v>23.048380606662498</v>
      </c>
      <c r="I63" s="13">
        <f t="shared" si="7"/>
        <v>30.831983930145324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30.831983930145324</v>
      </c>
      <c r="W63" s="13">
        <f t="shared" si="7"/>
        <v>84.99992920353982</v>
      </c>
      <c r="X63" s="13">
        <f t="shared" si="7"/>
        <v>0</v>
      </c>
      <c r="Y63" s="13">
        <f t="shared" si="7"/>
        <v>0</v>
      </c>
      <c r="Z63" s="14">
        <f t="shared" si="7"/>
        <v>84.99992920353982</v>
      </c>
    </row>
    <row r="64" spans="1:26" ht="13.5">
      <c r="A64" s="39" t="s">
        <v>106</v>
      </c>
      <c r="B64" s="12">
        <f t="shared" si="7"/>
        <v>3.298515677132007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39.18907806357132</v>
      </c>
      <c r="G64" s="13">
        <f t="shared" si="7"/>
        <v>34.653150453210216</v>
      </c>
      <c r="H64" s="13">
        <f t="shared" si="7"/>
        <v>36.320967139460926</v>
      </c>
      <c r="I64" s="13">
        <f t="shared" si="7"/>
        <v>36.71990046041717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36.71990046041717</v>
      </c>
      <c r="W64" s="13">
        <f t="shared" si="7"/>
        <v>85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18.923619205040723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33614210</v>
      </c>
      <c r="C67" s="24"/>
      <c r="D67" s="25">
        <v>41155125</v>
      </c>
      <c r="E67" s="26">
        <v>41155125</v>
      </c>
      <c r="F67" s="26">
        <v>7596235</v>
      </c>
      <c r="G67" s="26">
        <v>2811301</v>
      </c>
      <c r="H67" s="26">
        <v>2931210</v>
      </c>
      <c r="I67" s="26">
        <v>13338746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13338746</v>
      </c>
      <c r="W67" s="26">
        <v>10288781</v>
      </c>
      <c r="X67" s="26"/>
      <c r="Y67" s="25"/>
      <c r="Z67" s="27">
        <v>41155125</v>
      </c>
    </row>
    <row r="68" spans="1:26" ht="13.5" hidden="1">
      <c r="A68" s="37" t="s">
        <v>31</v>
      </c>
      <c r="B68" s="19">
        <v>7482667</v>
      </c>
      <c r="C68" s="19"/>
      <c r="D68" s="20">
        <v>7004900</v>
      </c>
      <c r="E68" s="21">
        <v>7004900</v>
      </c>
      <c r="F68" s="21">
        <v>5144200</v>
      </c>
      <c r="G68" s="21">
        <v>245958</v>
      </c>
      <c r="H68" s="21">
        <v>230507</v>
      </c>
      <c r="I68" s="21">
        <v>5620665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5620665</v>
      </c>
      <c r="W68" s="21">
        <v>1751225</v>
      </c>
      <c r="X68" s="21"/>
      <c r="Y68" s="20"/>
      <c r="Z68" s="23">
        <v>7004900</v>
      </c>
    </row>
    <row r="69" spans="1:26" ht="13.5" hidden="1">
      <c r="A69" s="38" t="s">
        <v>32</v>
      </c>
      <c r="B69" s="19">
        <v>22592368</v>
      </c>
      <c r="C69" s="19"/>
      <c r="D69" s="20">
        <v>30942225</v>
      </c>
      <c r="E69" s="21">
        <v>30942225</v>
      </c>
      <c r="F69" s="21">
        <v>2142726</v>
      </c>
      <c r="G69" s="21">
        <v>2227338</v>
      </c>
      <c r="H69" s="21">
        <v>2353391</v>
      </c>
      <c r="I69" s="21">
        <v>6723455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6723455</v>
      </c>
      <c r="W69" s="21">
        <v>7735556</v>
      </c>
      <c r="X69" s="21"/>
      <c r="Y69" s="20"/>
      <c r="Z69" s="23">
        <v>30942225</v>
      </c>
    </row>
    <row r="70" spans="1:26" ht="13.5" hidden="1">
      <c r="A70" s="39" t="s">
        <v>103</v>
      </c>
      <c r="B70" s="19">
        <v>6797406</v>
      </c>
      <c r="C70" s="19"/>
      <c r="D70" s="20">
        <v>7323000</v>
      </c>
      <c r="E70" s="21">
        <v>7323000</v>
      </c>
      <c r="F70" s="21">
        <v>646504</v>
      </c>
      <c r="G70" s="21">
        <v>663509</v>
      </c>
      <c r="H70" s="21">
        <v>583088</v>
      </c>
      <c r="I70" s="21">
        <v>1893101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1893101</v>
      </c>
      <c r="W70" s="21">
        <v>1830750</v>
      </c>
      <c r="X70" s="21"/>
      <c r="Y70" s="20"/>
      <c r="Z70" s="23">
        <v>7323000</v>
      </c>
    </row>
    <row r="71" spans="1:26" ht="13.5" hidden="1">
      <c r="A71" s="39" t="s">
        <v>104</v>
      </c>
      <c r="B71" s="19">
        <v>4165825</v>
      </c>
      <c r="C71" s="19"/>
      <c r="D71" s="20">
        <v>12005225</v>
      </c>
      <c r="E71" s="21">
        <v>12005225</v>
      </c>
      <c r="F71" s="21">
        <v>338371</v>
      </c>
      <c r="G71" s="21">
        <v>405565</v>
      </c>
      <c r="H71" s="21">
        <v>613382</v>
      </c>
      <c r="I71" s="21">
        <v>1357318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1357318</v>
      </c>
      <c r="W71" s="21">
        <v>3001306</v>
      </c>
      <c r="X71" s="21"/>
      <c r="Y71" s="20"/>
      <c r="Z71" s="23">
        <v>12005225</v>
      </c>
    </row>
    <row r="72" spans="1:26" ht="13.5" hidden="1">
      <c r="A72" s="39" t="s">
        <v>105</v>
      </c>
      <c r="B72" s="19">
        <v>5642232</v>
      </c>
      <c r="C72" s="19"/>
      <c r="D72" s="20">
        <v>5650000</v>
      </c>
      <c r="E72" s="21">
        <v>5650000</v>
      </c>
      <c r="F72" s="21">
        <v>586304</v>
      </c>
      <c r="G72" s="21">
        <v>586013</v>
      </c>
      <c r="H72" s="21">
        <v>584015</v>
      </c>
      <c r="I72" s="21">
        <v>1756332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1756332</v>
      </c>
      <c r="W72" s="21">
        <v>1412500</v>
      </c>
      <c r="X72" s="21"/>
      <c r="Y72" s="20"/>
      <c r="Z72" s="23">
        <v>5650000</v>
      </c>
    </row>
    <row r="73" spans="1:26" ht="13.5" hidden="1">
      <c r="A73" s="39" t="s">
        <v>106</v>
      </c>
      <c r="B73" s="19">
        <v>5986905</v>
      </c>
      <c r="C73" s="19"/>
      <c r="D73" s="20">
        <v>5964000</v>
      </c>
      <c r="E73" s="21">
        <v>5964000</v>
      </c>
      <c r="F73" s="21">
        <v>571547</v>
      </c>
      <c r="G73" s="21">
        <v>572251</v>
      </c>
      <c r="H73" s="21">
        <v>572906</v>
      </c>
      <c r="I73" s="21">
        <v>1716704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1716704</v>
      </c>
      <c r="W73" s="21">
        <v>1491000</v>
      </c>
      <c r="X73" s="21"/>
      <c r="Y73" s="20"/>
      <c r="Z73" s="23">
        <v>5964000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3539175</v>
      </c>
      <c r="C75" s="28"/>
      <c r="D75" s="29">
        <v>3208000</v>
      </c>
      <c r="E75" s="30">
        <v>3208000</v>
      </c>
      <c r="F75" s="30">
        <v>309309</v>
      </c>
      <c r="G75" s="30">
        <v>338005</v>
      </c>
      <c r="H75" s="30">
        <v>347312</v>
      </c>
      <c r="I75" s="30">
        <v>994626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994626</v>
      </c>
      <c r="W75" s="30">
        <v>802000</v>
      </c>
      <c r="X75" s="30"/>
      <c r="Y75" s="29"/>
      <c r="Z75" s="31">
        <v>3208000</v>
      </c>
    </row>
    <row r="76" spans="1:26" ht="13.5" hidden="1">
      <c r="A76" s="42" t="s">
        <v>286</v>
      </c>
      <c r="B76" s="32">
        <v>1785721</v>
      </c>
      <c r="C76" s="32"/>
      <c r="D76" s="33">
        <v>32784252</v>
      </c>
      <c r="E76" s="34">
        <v>32784252</v>
      </c>
      <c r="F76" s="34">
        <v>1538396</v>
      </c>
      <c r="G76" s="34">
        <v>2397568</v>
      </c>
      <c r="H76" s="34">
        <v>1431654</v>
      </c>
      <c r="I76" s="34">
        <v>5367618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5367618</v>
      </c>
      <c r="W76" s="34">
        <v>8196063</v>
      </c>
      <c r="X76" s="34"/>
      <c r="Y76" s="33"/>
      <c r="Z76" s="35">
        <v>32784252</v>
      </c>
    </row>
    <row r="77" spans="1:26" ht="13.5" hidden="1">
      <c r="A77" s="37" t="s">
        <v>31</v>
      </c>
      <c r="B77" s="19">
        <v>313282</v>
      </c>
      <c r="C77" s="19"/>
      <c r="D77" s="20">
        <v>5954160</v>
      </c>
      <c r="E77" s="21">
        <v>5954160</v>
      </c>
      <c r="F77" s="21">
        <v>266735</v>
      </c>
      <c r="G77" s="21">
        <v>1135830</v>
      </c>
      <c r="H77" s="21">
        <v>295901</v>
      </c>
      <c r="I77" s="21">
        <v>1698466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1698466</v>
      </c>
      <c r="W77" s="21">
        <v>1488540</v>
      </c>
      <c r="X77" s="21"/>
      <c r="Y77" s="20"/>
      <c r="Z77" s="23">
        <v>5954160</v>
      </c>
    </row>
    <row r="78" spans="1:26" ht="13.5" hidden="1">
      <c r="A78" s="38" t="s">
        <v>32</v>
      </c>
      <c r="B78" s="19">
        <v>802699</v>
      </c>
      <c r="C78" s="19"/>
      <c r="D78" s="20">
        <v>26830092</v>
      </c>
      <c r="E78" s="21">
        <v>26830092</v>
      </c>
      <c r="F78" s="21">
        <v>1271661</v>
      </c>
      <c r="G78" s="21">
        <v>1261738</v>
      </c>
      <c r="H78" s="21">
        <v>1135753</v>
      </c>
      <c r="I78" s="21">
        <v>3669152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3669152</v>
      </c>
      <c r="W78" s="21">
        <v>6707523</v>
      </c>
      <c r="X78" s="21"/>
      <c r="Y78" s="20"/>
      <c r="Z78" s="23">
        <v>26830092</v>
      </c>
    </row>
    <row r="79" spans="1:26" ht="13.5" hidden="1">
      <c r="A79" s="39" t="s">
        <v>103</v>
      </c>
      <c r="B79" s="19">
        <v>202123</v>
      </c>
      <c r="C79" s="19"/>
      <c r="D79" s="20">
        <v>6224556</v>
      </c>
      <c r="E79" s="21">
        <v>6224556</v>
      </c>
      <c r="F79" s="21">
        <v>687573</v>
      </c>
      <c r="G79" s="21">
        <v>693151</v>
      </c>
      <c r="H79" s="21">
        <v>567219</v>
      </c>
      <c r="I79" s="21">
        <v>1947943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1947943</v>
      </c>
      <c r="W79" s="21">
        <v>1556139</v>
      </c>
      <c r="X79" s="21"/>
      <c r="Y79" s="20"/>
      <c r="Z79" s="23">
        <v>6224556</v>
      </c>
    </row>
    <row r="80" spans="1:26" ht="13.5" hidden="1">
      <c r="A80" s="39" t="s">
        <v>104</v>
      </c>
      <c r="B80" s="19">
        <v>131009</v>
      </c>
      <c r="C80" s="19"/>
      <c r="D80" s="20">
        <v>10733640</v>
      </c>
      <c r="E80" s="21">
        <v>10733640</v>
      </c>
      <c r="F80" s="21">
        <v>160096</v>
      </c>
      <c r="G80" s="21">
        <v>159740</v>
      </c>
      <c r="H80" s="21">
        <v>225223</v>
      </c>
      <c r="I80" s="21">
        <v>545059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545059</v>
      </c>
      <c r="W80" s="21">
        <v>2683410</v>
      </c>
      <c r="X80" s="21"/>
      <c r="Y80" s="20"/>
      <c r="Z80" s="23">
        <v>10733640</v>
      </c>
    </row>
    <row r="81" spans="1:26" ht="13.5" hidden="1">
      <c r="A81" s="39" t="s">
        <v>105</v>
      </c>
      <c r="B81" s="19">
        <v>235827</v>
      </c>
      <c r="C81" s="19"/>
      <c r="D81" s="20">
        <v>4802496</v>
      </c>
      <c r="E81" s="21">
        <v>4802496</v>
      </c>
      <c r="F81" s="21">
        <v>197904</v>
      </c>
      <c r="G81" s="21">
        <v>209002</v>
      </c>
      <c r="H81" s="21">
        <v>134606</v>
      </c>
      <c r="I81" s="21">
        <v>541512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541512</v>
      </c>
      <c r="W81" s="21">
        <v>1200624</v>
      </c>
      <c r="X81" s="21"/>
      <c r="Y81" s="20"/>
      <c r="Z81" s="23">
        <v>4802496</v>
      </c>
    </row>
    <row r="82" spans="1:26" ht="13.5" hidden="1">
      <c r="A82" s="39" t="s">
        <v>106</v>
      </c>
      <c r="B82" s="19">
        <v>197479</v>
      </c>
      <c r="C82" s="19"/>
      <c r="D82" s="20">
        <v>5069400</v>
      </c>
      <c r="E82" s="21">
        <v>5069400</v>
      </c>
      <c r="F82" s="21">
        <v>223984</v>
      </c>
      <c r="G82" s="21">
        <v>198303</v>
      </c>
      <c r="H82" s="21">
        <v>208085</v>
      </c>
      <c r="I82" s="21">
        <v>630372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630372</v>
      </c>
      <c r="W82" s="21">
        <v>1267350</v>
      </c>
      <c r="X82" s="21"/>
      <c r="Y82" s="20"/>
      <c r="Z82" s="23">
        <v>5069400</v>
      </c>
    </row>
    <row r="83" spans="1:26" ht="13.5" hidden="1">
      <c r="A83" s="39" t="s">
        <v>107</v>
      </c>
      <c r="B83" s="19">
        <v>36261</v>
      </c>
      <c r="C83" s="19"/>
      <c r="D83" s="20"/>
      <c r="E83" s="21"/>
      <c r="F83" s="21">
        <v>2104</v>
      </c>
      <c r="G83" s="21">
        <v>1542</v>
      </c>
      <c r="H83" s="21">
        <v>620</v>
      </c>
      <c r="I83" s="21">
        <v>4266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4266</v>
      </c>
      <c r="W83" s="21"/>
      <c r="X83" s="21"/>
      <c r="Y83" s="20"/>
      <c r="Z83" s="23"/>
    </row>
    <row r="84" spans="1:26" ht="13.5" hidden="1">
      <c r="A84" s="40" t="s">
        <v>110</v>
      </c>
      <c r="B84" s="28">
        <v>669740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3760000</v>
      </c>
      <c r="F5" s="358">
        <f t="shared" si="0"/>
        <v>3760000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940000</v>
      </c>
      <c r="Y5" s="358">
        <f t="shared" si="0"/>
        <v>-940000</v>
      </c>
      <c r="Z5" s="359">
        <f>+IF(X5&lt;&gt;0,+(Y5/X5)*100,0)</f>
        <v>-100</v>
      </c>
      <c r="AA5" s="360">
        <f>+AA6+AA8+AA11+AA13+AA15</f>
        <v>3760000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1400000</v>
      </c>
      <c r="F8" s="59">
        <f t="shared" si="2"/>
        <v>1400000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350000</v>
      </c>
      <c r="Y8" s="59">
        <f t="shared" si="2"/>
        <v>-350000</v>
      </c>
      <c r="Z8" s="61">
        <f>+IF(X8&lt;&gt;0,+(Y8/X8)*100,0)</f>
        <v>-100</v>
      </c>
      <c r="AA8" s="62">
        <f>SUM(AA9:AA10)</f>
        <v>1400000</v>
      </c>
    </row>
    <row r="9" spans="1:27" ht="13.5">
      <c r="A9" s="291" t="s">
        <v>229</v>
      </c>
      <c r="B9" s="142"/>
      <c r="C9" s="60"/>
      <c r="D9" s="340"/>
      <c r="E9" s="60">
        <v>1000000</v>
      </c>
      <c r="F9" s="59">
        <v>1000000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</v>
      </c>
      <c r="Y9" s="59">
        <v>-250000</v>
      </c>
      <c r="Z9" s="61">
        <v>-100</v>
      </c>
      <c r="AA9" s="62">
        <v>1000000</v>
      </c>
    </row>
    <row r="10" spans="1:27" ht="13.5">
      <c r="A10" s="291" t="s">
        <v>230</v>
      </c>
      <c r="B10" s="142"/>
      <c r="C10" s="60"/>
      <c r="D10" s="340"/>
      <c r="E10" s="60">
        <v>400000</v>
      </c>
      <c r="F10" s="59">
        <v>400000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100000</v>
      </c>
      <c r="Y10" s="59">
        <v>-100000</v>
      </c>
      <c r="Z10" s="61">
        <v>-100</v>
      </c>
      <c r="AA10" s="62">
        <v>400000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250000</v>
      </c>
      <c r="Y11" s="364">
        <f t="shared" si="3"/>
        <v>-250000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/>
      <c r="D12" s="340"/>
      <c r="E12" s="60">
        <v>1000000</v>
      </c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250000</v>
      </c>
      <c r="Y12" s="59">
        <v>-250000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</v>
      </c>
      <c r="Y13" s="342">
        <f t="shared" si="4"/>
        <v>-250000</v>
      </c>
      <c r="Z13" s="335">
        <f>+IF(X13&lt;&gt;0,+(Y13/X13)*100,0)</f>
        <v>-100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</v>
      </c>
      <c r="Y14" s="59">
        <v>-250000</v>
      </c>
      <c r="Z14" s="61">
        <v>-100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360000</v>
      </c>
      <c r="F15" s="59">
        <f t="shared" si="5"/>
        <v>360000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90000</v>
      </c>
      <c r="Y15" s="59">
        <f t="shared" si="5"/>
        <v>-90000</v>
      </c>
      <c r="Z15" s="61">
        <f>+IF(X15&lt;&gt;0,+(Y15/X15)*100,0)</f>
        <v>-100</v>
      </c>
      <c r="AA15" s="62">
        <f>SUM(AA16:AA20)</f>
        <v>360000</v>
      </c>
    </row>
    <row r="16" spans="1:27" ht="13.5">
      <c r="A16" s="291" t="s">
        <v>233</v>
      </c>
      <c r="B16" s="300"/>
      <c r="C16" s="60"/>
      <c r="D16" s="340"/>
      <c r="E16" s="60">
        <v>360000</v>
      </c>
      <c r="F16" s="59">
        <v>360000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90000</v>
      </c>
      <c r="Y16" s="59">
        <v>-90000</v>
      </c>
      <c r="Z16" s="61">
        <v>-100</v>
      </c>
      <c r="AA16" s="62">
        <v>360000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6306000</v>
      </c>
      <c r="F40" s="345">
        <f t="shared" si="9"/>
        <v>6306000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1576500</v>
      </c>
      <c r="Y40" s="345">
        <f t="shared" si="9"/>
        <v>-1576500</v>
      </c>
      <c r="Z40" s="336">
        <f>+IF(X40&lt;&gt;0,+(Y40/X40)*100,0)</f>
        <v>-100</v>
      </c>
      <c r="AA40" s="350">
        <f>SUM(AA41:AA49)</f>
        <v>6306000</v>
      </c>
    </row>
    <row r="41" spans="1:27" ht="13.5">
      <c r="A41" s="361" t="s">
        <v>247</v>
      </c>
      <c r="B41" s="142"/>
      <c r="C41" s="362"/>
      <c r="D41" s="363"/>
      <c r="E41" s="362">
        <v>1212000</v>
      </c>
      <c r="F41" s="364">
        <v>1212000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303000</v>
      </c>
      <c r="Y41" s="364">
        <v>-303000</v>
      </c>
      <c r="Z41" s="365">
        <v>-100</v>
      </c>
      <c r="AA41" s="366">
        <v>1212000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120000</v>
      </c>
      <c r="F44" s="53">
        <v>120000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</v>
      </c>
      <c r="Y44" s="53">
        <v>-30000</v>
      </c>
      <c r="Z44" s="94">
        <v>-100</v>
      </c>
      <c r="AA44" s="95">
        <v>120000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60000</v>
      </c>
      <c r="F47" s="53">
        <v>60000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15000</v>
      </c>
      <c r="Y47" s="53">
        <v>-15000</v>
      </c>
      <c r="Z47" s="94">
        <v>-100</v>
      </c>
      <c r="AA47" s="95">
        <v>60000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4914000</v>
      </c>
      <c r="F49" s="53">
        <v>4914000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1228500</v>
      </c>
      <c r="Y49" s="53">
        <v>-1228500</v>
      </c>
      <c r="Z49" s="94">
        <v>-100</v>
      </c>
      <c r="AA49" s="95">
        <v>4914000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10066000</v>
      </c>
      <c r="F60" s="264">
        <f t="shared" si="14"/>
        <v>10066000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2516500</v>
      </c>
      <c r="Y60" s="264">
        <f t="shared" si="14"/>
        <v>-2516500</v>
      </c>
      <c r="Z60" s="337">
        <f>+IF(X60&lt;&gt;0,+(Y60/X60)*100,0)</f>
        <v>-100</v>
      </c>
      <c r="AA60" s="232">
        <f>+AA57+AA54+AA51+AA40+AA37+AA34+AA22+AA5</f>
        <v>10066000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100680234</v>
      </c>
      <c r="D5" s="153">
        <f>SUM(D6:D8)</f>
        <v>0</v>
      </c>
      <c r="E5" s="154">
        <f t="shared" si="0"/>
        <v>72359500</v>
      </c>
      <c r="F5" s="100">
        <f t="shared" si="0"/>
        <v>72359500</v>
      </c>
      <c r="G5" s="100">
        <f t="shared" si="0"/>
        <v>30118639</v>
      </c>
      <c r="H5" s="100">
        <f t="shared" si="0"/>
        <v>750661</v>
      </c>
      <c r="I5" s="100">
        <f t="shared" si="0"/>
        <v>1312518</v>
      </c>
      <c r="J5" s="100">
        <f t="shared" si="0"/>
        <v>32181818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32181818</v>
      </c>
      <c r="X5" s="100">
        <f t="shared" si="0"/>
        <v>18089875</v>
      </c>
      <c r="Y5" s="100">
        <f t="shared" si="0"/>
        <v>14091943</v>
      </c>
      <c r="Z5" s="137">
        <f>+IF(X5&lt;&gt;0,+(Y5/X5)*100,0)</f>
        <v>77.89961511619069</v>
      </c>
      <c r="AA5" s="153">
        <f>SUM(AA6:AA8)</f>
        <v>72359500</v>
      </c>
    </row>
    <row r="6" spans="1:27" ht="13.5">
      <c r="A6" s="138" t="s">
        <v>75</v>
      </c>
      <c r="B6" s="136"/>
      <c r="C6" s="155">
        <v>605983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98401700</v>
      </c>
      <c r="D7" s="157"/>
      <c r="E7" s="158">
        <v>68553900</v>
      </c>
      <c r="F7" s="159">
        <v>68553900</v>
      </c>
      <c r="G7" s="159">
        <v>30093643</v>
      </c>
      <c r="H7" s="159">
        <v>694840</v>
      </c>
      <c r="I7" s="159">
        <v>1237157</v>
      </c>
      <c r="J7" s="159">
        <v>32025640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32025640</v>
      </c>
      <c r="X7" s="159">
        <v>17138475</v>
      </c>
      <c r="Y7" s="159">
        <v>14887165</v>
      </c>
      <c r="Z7" s="141">
        <v>86.86</v>
      </c>
      <c r="AA7" s="157">
        <v>68553900</v>
      </c>
    </row>
    <row r="8" spans="1:27" ht="13.5">
      <c r="A8" s="138" t="s">
        <v>77</v>
      </c>
      <c r="B8" s="136"/>
      <c r="C8" s="155">
        <v>1672551</v>
      </c>
      <c r="D8" s="155"/>
      <c r="E8" s="156">
        <v>3805600</v>
      </c>
      <c r="F8" s="60">
        <v>3805600</v>
      </c>
      <c r="G8" s="60">
        <v>24996</v>
      </c>
      <c r="H8" s="60">
        <v>55821</v>
      </c>
      <c r="I8" s="60">
        <v>75361</v>
      </c>
      <c r="J8" s="60">
        <v>156178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156178</v>
      </c>
      <c r="X8" s="60">
        <v>951400</v>
      </c>
      <c r="Y8" s="60">
        <v>-795222</v>
      </c>
      <c r="Z8" s="140">
        <v>-83.58</v>
      </c>
      <c r="AA8" s="155">
        <v>3805600</v>
      </c>
    </row>
    <row r="9" spans="1:27" ht="13.5">
      <c r="A9" s="135" t="s">
        <v>78</v>
      </c>
      <c r="B9" s="136"/>
      <c r="C9" s="153">
        <f aca="true" t="shared" si="1" ref="C9:Y9">SUM(C10:C14)</f>
        <v>276011</v>
      </c>
      <c r="D9" s="153">
        <f>SUM(D10:D14)</f>
        <v>0</v>
      </c>
      <c r="E9" s="154">
        <f t="shared" si="1"/>
        <v>370000</v>
      </c>
      <c r="F9" s="100">
        <f t="shared" si="1"/>
        <v>370000</v>
      </c>
      <c r="G9" s="100">
        <f t="shared" si="1"/>
        <v>20139</v>
      </c>
      <c r="H9" s="100">
        <f t="shared" si="1"/>
        <v>20193</v>
      </c>
      <c r="I9" s="100">
        <f t="shared" si="1"/>
        <v>17230</v>
      </c>
      <c r="J9" s="100">
        <f t="shared" si="1"/>
        <v>57562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57562</v>
      </c>
      <c r="X9" s="100">
        <f t="shared" si="1"/>
        <v>92500</v>
      </c>
      <c r="Y9" s="100">
        <f t="shared" si="1"/>
        <v>-34938</v>
      </c>
      <c r="Z9" s="137">
        <f>+IF(X9&lt;&gt;0,+(Y9/X9)*100,0)</f>
        <v>-37.770810810810815</v>
      </c>
      <c r="AA9" s="153">
        <f>SUM(AA10:AA14)</f>
        <v>370000</v>
      </c>
    </row>
    <row r="10" spans="1:27" ht="13.5">
      <c r="A10" s="138" t="s">
        <v>79</v>
      </c>
      <c r="B10" s="136"/>
      <c r="C10" s="155">
        <v>162935</v>
      </c>
      <c r="D10" s="155"/>
      <c r="E10" s="156">
        <v>170000</v>
      </c>
      <c r="F10" s="60">
        <v>170000</v>
      </c>
      <c r="G10" s="60">
        <v>12439</v>
      </c>
      <c r="H10" s="60">
        <v>15893</v>
      </c>
      <c r="I10" s="60">
        <v>9130</v>
      </c>
      <c r="J10" s="60">
        <v>37462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37462</v>
      </c>
      <c r="X10" s="60">
        <v>42500</v>
      </c>
      <c r="Y10" s="60">
        <v>-5038</v>
      </c>
      <c r="Z10" s="140">
        <v>-11.85</v>
      </c>
      <c r="AA10" s="155">
        <v>170000</v>
      </c>
    </row>
    <row r="11" spans="1:27" ht="13.5">
      <c r="A11" s="138" t="s">
        <v>80</v>
      </c>
      <c r="B11" s="136"/>
      <c r="C11" s="155">
        <v>13156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99920</v>
      </c>
      <c r="D12" s="155"/>
      <c r="E12" s="156">
        <v>200000</v>
      </c>
      <c r="F12" s="60">
        <v>200000</v>
      </c>
      <c r="G12" s="60">
        <v>7700</v>
      </c>
      <c r="H12" s="60">
        <v>4300</v>
      </c>
      <c r="I12" s="60">
        <v>8100</v>
      </c>
      <c r="J12" s="60">
        <v>20100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20100</v>
      </c>
      <c r="X12" s="60">
        <v>50000</v>
      </c>
      <c r="Y12" s="60">
        <v>-29900</v>
      </c>
      <c r="Z12" s="140">
        <v>-59.8</v>
      </c>
      <c r="AA12" s="155">
        <v>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26631061</v>
      </c>
      <c r="D15" s="153">
        <f>SUM(D16:D18)</f>
        <v>0</v>
      </c>
      <c r="E15" s="154">
        <f t="shared" si="2"/>
        <v>1278850</v>
      </c>
      <c r="F15" s="100">
        <f t="shared" si="2"/>
        <v>1278850</v>
      </c>
      <c r="G15" s="100">
        <f t="shared" si="2"/>
        <v>0</v>
      </c>
      <c r="H15" s="100">
        <f t="shared" si="2"/>
        <v>526</v>
      </c>
      <c r="I15" s="100">
        <f t="shared" si="2"/>
        <v>270000</v>
      </c>
      <c r="J15" s="100">
        <f t="shared" si="2"/>
        <v>270526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270526</v>
      </c>
      <c r="X15" s="100">
        <f t="shared" si="2"/>
        <v>319713</v>
      </c>
      <c r="Y15" s="100">
        <f t="shared" si="2"/>
        <v>-49187</v>
      </c>
      <c r="Z15" s="137">
        <f>+IF(X15&lt;&gt;0,+(Y15/X15)*100,0)</f>
        <v>-15.384735684817322</v>
      </c>
      <c r="AA15" s="153">
        <f>SUM(AA16:AA18)</f>
        <v>1278850</v>
      </c>
    </row>
    <row r="16" spans="1:27" ht="13.5">
      <c r="A16" s="138" t="s">
        <v>85</v>
      </c>
      <c r="B16" s="136"/>
      <c r="C16" s="155">
        <v>26630869</v>
      </c>
      <c r="D16" s="155"/>
      <c r="E16" s="156">
        <v>1278850</v>
      </c>
      <c r="F16" s="60">
        <v>1278850</v>
      </c>
      <c r="G16" s="60"/>
      <c r="H16" s="60">
        <v>526</v>
      </c>
      <c r="I16" s="60">
        <v>270000</v>
      </c>
      <c r="J16" s="60">
        <v>270526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270526</v>
      </c>
      <c r="X16" s="60">
        <v>319713</v>
      </c>
      <c r="Y16" s="60">
        <v>-49187</v>
      </c>
      <c r="Z16" s="140">
        <v>-15.38</v>
      </c>
      <c r="AA16" s="155">
        <v>1278850</v>
      </c>
    </row>
    <row r="17" spans="1:27" ht="13.5">
      <c r="A17" s="138" t="s">
        <v>86</v>
      </c>
      <c r="B17" s="136"/>
      <c r="C17" s="155">
        <v>192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31276043</v>
      </c>
      <c r="D19" s="153">
        <f>SUM(D20:D23)</f>
        <v>0</v>
      </c>
      <c r="E19" s="154">
        <f t="shared" si="3"/>
        <v>34196225</v>
      </c>
      <c r="F19" s="100">
        <f t="shared" si="3"/>
        <v>34196225</v>
      </c>
      <c r="G19" s="100">
        <f t="shared" si="3"/>
        <v>2453880</v>
      </c>
      <c r="H19" s="100">
        <f t="shared" si="3"/>
        <v>2544068</v>
      </c>
      <c r="I19" s="100">
        <f t="shared" si="3"/>
        <v>2676302</v>
      </c>
      <c r="J19" s="100">
        <f t="shared" si="3"/>
        <v>7674250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7674250</v>
      </c>
      <c r="X19" s="100">
        <f t="shared" si="3"/>
        <v>8549056</v>
      </c>
      <c r="Y19" s="100">
        <f t="shared" si="3"/>
        <v>-874806</v>
      </c>
      <c r="Z19" s="137">
        <f>+IF(X19&lt;&gt;0,+(Y19/X19)*100,0)</f>
        <v>-10.232778917344792</v>
      </c>
      <c r="AA19" s="153">
        <f>SUM(AA20:AA23)</f>
        <v>34196225</v>
      </c>
    </row>
    <row r="20" spans="1:27" ht="13.5">
      <c r="A20" s="138" t="s">
        <v>89</v>
      </c>
      <c r="B20" s="136"/>
      <c r="C20" s="155">
        <v>9862602</v>
      </c>
      <c r="D20" s="155"/>
      <c r="E20" s="156">
        <v>7868000</v>
      </c>
      <c r="F20" s="60">
        <v>7868000</v>
      </c>
      <c r="G20" s="60">
        <v>666569</v>
      </c>
      <c r="H20" s="60">
        <v>683408</v>
      </c>
      <c r="I20" s="60">
        <v>602889</v>
      </c>
      <c r="J20" s="60">
        <v>1952866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1952866</v>
      </c>
      <c r="X20" s="60">
        <v>1967000</v>
      </c>
      <c r="Y20" s="60">
        <v>-14134</v>
      </c>
      <c r="Z20" s="140">
        <v>-0.72</v>
      </c>
      <c r="AA20" s="155">
        <v>7868000</v>
      </c>
    </row>
    <row r="21" spans="1:27" ht="13.5">
      <c r="A21" s="138" t="s">
        <v>90</v>
      </c>
      <c r="B21" s="136"/>
      <c r="C21" s="155">
        <v>7601749</v>
      </c>
      <c r="D21" s="155"/>
      <c r="E21" s="156">
        <v>12711225</v>
      </c>
      <c r="F21" s="60">
        <v>12711225</v>
      </c>
      <c r="G21" s="60">
        <v>422107</v>
      </c>
      <c r="H21" s="60">
        <v>490662</v>
      </c>
      <c r="I21" s="60">
        <v>700096</v>
      </c>
      <c r="J21" s="60">
        <v>1612865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1612865</v>
      </c>
      <c r="X21" s="60">
        <v>3177806</v>
      </c>
      <c r="Y21" s="60">
        <v>-1564941</v>
      </c>
      <c r="Z21" s="140">
        <v>-49.25</v>
      </c>
      <c r="AA21" s="155">
        <v>12711225</v>
      </c>
    </row>
    <row r="22" spans="1:27" ht="13.5">
      <c r="A22" s="138" t="s">
        <v>91</v>
      </c>
      <c r="B22" s="136"/>
      <c r="C22" s="157">
        <v>6691306</v>
      </c>
      <c r="D22" s="157"/>
      <c r="E22" s="158">
        <v>6653000</v>
      </c>
      <c r="F22" s="159">
        <v>6653000</v>
      </c>
      <c r="G22" s="159">
        <v>686258</v>
      </c>
      <c r="H22" s="159">
        <v>687995</v>
      </c>
      <c r="I22" s="159">
        <v>688265</v>
      </c>
      <c r="J22" s="159">
        <v>2062518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2062518</v>
      </c>
      <c r="X22" s="159">
        <v>1663250</v>
      </c>
      <c r="Y22" s="159">
        <v>399268</v>
      </c>
      <c r="Z22" s="141">
        <v>24.01</v>
      </c>
      <c r="AA22" s="157">
        <v>6653000</v>
      </c>
    </row>
    <row r="23" spans="1:27" ht="13.5">
      <c r="A23" s="138" t="s">
        <v>92</v>
      </c>
      <c r="B23" s="136"/>
      <c r="C23" s="155">
        <v>7120386</v>
      </c>
      <c r="D23" s="155"/>
      <c r="E23" s="156">
        <v>6964000</v>
      </c>
      <c r="F23" s="60">
        <v>6964000</v>
      </c>
      <c r="G23" s="60">
        <v>678946</v>
      </c>
      <c r="H23" s="60">
        <v>682003</v>
      </c>
      <c r="I23" s="60">
        <v>685052</v>
      </c>
      <c r="J23" s="60">
        <v>2046001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2046001</v>
      </c>
      <c r="X23" s="60">
        <v>1741000</v>
      </c>
      <c r="Y23" s="60">
        <v>305001</v>
      </c>
      <c r="Z23" s="140">
        <v>17.52</v>
      </c>
      <c r="AA23" s="155">
        <v>6964000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158863349</v>
      </c>
      <c r="D25" s="168">
        <f>+D5+D9+D15+D19+D24</f>
        <v>0</v>
      </c>
      <c r="E25" s="169">
        <f t="shared" si="4"/>
        <v>108204575</v>
      </c>
      <c r="F25" s="73">
        <f t="shared" si="4"/>
        <v>108204575</v>
      </c>
      <c r="G25" s="73">
        <f t="shared" si="4"/>
        <v>32592658</v>
      </c>
      <c r="H25" s="73">
        <f t="shared" si="4"/>
        <v>3315448</v>
      </c>
      <c r="I25" s="73">
        <f t="shared" si="4"/>
        <v>4276050</v>
      </c>
      <c r="J25" s="73">
        <f t="shared" si="4"/>
        <v>40184156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40184156</v>
      </c>
      <c r="X25" s="73">
        <f t="shared" si="4"/>
        <v>27051144</v>
      </c>
      <c r="Y25" s="73">
        <f t="shared" si="4"/>
        <v>13133012</v>
      </c>
      <c r="Z25" s="170">
        <f>+IF(X25&lt;&gt;0,+(Y25/X25)*100,0)</f>
        <v>48.54882292593615</v>
      </c>
      <c r="AA25" s="168">
        <f>+AA5+AA9+AA15+AA19+AA24</f>
        <v>108204575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59208780</v>
      </c>
      <c r="D28" s="153">
        <f>SUM(D29:D31)</f>
        <v>0</v>
      </c>
      <c r="E28" s="154">
        <f t="shared" si="5"/>
        <v>40559331</v>
      </c>
      <c r="F28" s="100">
        <f t="shared" si="5"/>
        <v>40559331</v>
      </c>
      <c r="G28" s="100">
        <f t="shared" si="5"/>
        <v>3028113</v>
      </c>
      <c r="H28" s="100">
        <f t="shared" si="5"/>
        <v>3151316</v>
      </c>
      <c r="I28" s="100">
        <f t="shared" si="5"/>
        <v>2862830</v>
      </c>
      <c r="J28" s="100">
        <f t="shared" si="5"/>
        <v>9042259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9042259</v>
      </c>
      <c r="X28" s="100">
        <f t="shared" si="5"/>
        <v>10139833</v>
      </c>
      <c r="Y28" s="100">
        <f t="shared" si="5"/>
        <v>-1097574</v>
      </c>
      <c r="Z28" s="137">
        <f>+IF(X28&lt;&gt;0,+(Y28/X28)*100,0)</f>
        <v>-10.824379454770112</v>
      </c>
      <c r="AA28" s="153">
        <f>SUM(AA29:AA31)</f>
        <v>40559331</v>
      </c>
    </row>
    <row r="29" spans="1:27" ht="13.5">
      <c r="A29" s="138" t="s">
        <v>75</v>
      </c>
      <c r="B29" s="136"/>
      <c r="C29" s="155">
        <v>11707908</v>
      </c>
      <c r="D29" s="155"/>
      <c r="E29" s="156">
        <v>11604480</v>
      </c>
      <c r="F29" s="60">
        <v>11604480</v>
      </c>
      <c r="G29" s="60">
        <v>837185</v>
      </c>
      <c r="H29" s="60">
        <v>883974</v>
      </c>
      <c r="I29" s="60">
        <v>853924</v>
      </c>
      <c r="J29" s="60">
        <v>2575083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2575083</v>
      </c>
      <c r="X29" s="60">
        <v>2901120</v>
      </c>
      <c r="Y29" s="60">
        <v>-326037</v>
      </c>
      <c r="Z29" s="140">
        <v>-11.24</v>
      </c>
      <c r="AA29" s="155">
        <v>11604480</v>
      </c>
    </row>
    <row r="30" spans="1:27" ht="13.5">
      <c r="A30" s="138" t="s">
        <v>76</v>
      </c>
      <c r="B30" s="136"/>
      <c r="C30" s="157">
        <v>41018843</v>
      </c>
      <c r="D30" s="157"/>
      <c r="E30" s="158">
        <v>21608713</v>
      </c>
      <c r="F30" s="159">
        <v>21608713</v>
      </c>
      <c r="G30" s="159">
        <v>1520615</v>
      </c>
      <c r="H30" s="159">
        <v>1468992</v>
      </c>
      <c r="I30" s="159">
        <v>1289926</v>
      </c>
      <c r="J30" s="159">
        <v>4279533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4279533</v>
      </c>
      <c r="X30" s="159">
        <v>5402178</v>
      </c>
      <c r="Y30" s="159">
        <v>-1122645</v>
      </c>
      <c r="Z30" s="141">
        <v>-20.78</v>
      </c>
      <c r="AA30" s="157">
        <v>21608713</v>
      </c>
    </row>
    <row r="31" spans="1:27" ht="13.5">
      <c r="A31" s="138" t="s">
        <v>77</v>
      </c>
      <c r="B31" s="136"/>
      <c r="C31" s="155">
        <v>6482029</v>
      </c>
      <c r="D31" s="155"/>
      <c r="E31" s="156">
        <v>7346138</v>
      </c>
      <c r="F31" s="60">
        <v>7346138</v>
      </c>
      <c r="G31" s="60">
        <v>670313</v>
      </c>
      <c r="H31" s="60">
        <v>798350</v>
      </c>
      <c r="I31" s="60">
        <v>718980</v>
      </c>
      <c r="J31" s="60">
        <v>2187643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2187643</v>
      </c>
      <c r="X31" s="60">
        <v>1836535</v>
      </c>
      <c r="Y31" s="60">
        <v>351108</v>
      </c>
      <c r="Z31" s="140">
        <v>19.12</v>
      </c>
      <c r="AA31" s="155">
        <v>7346138</v>
      </c>
    </row>
    <row r="32" spans="1:27" ht="13.5">
      <c r="A32" s="135" t="s">
        <v>78</v>
      </c>
      <c r="B32" s="136"/>
      <c r="C32" s="153">
        <f aca="true" t="shared" si="6" ref="C32:Y32">SUM(C33:C37)</f>
        <v>4341582</v>
      </c>
      <c r="D32" s="153">
        <f>SUM(D33:D37)</f>
        <v>0</v>
      </c>
      <c r="E32" s="154">
        <f t="shared" si="6"/>
        <v>5026614</v>
      </c>
      <c r="F32" s="100">
        <f t="shared" si="6"/>
        <v>5026614</v>
      </c>
      <c r="G32" s="100">
        <f t="shared" si="6"/>
        <v>311263</v>
      </c>
      <c r="H32" s="100">
        <f t="shared" si="6"/>
        <v>400632</v>
      </c>
      <c r="I32" s="100">
        <f t="shared" si="6"/>
        <v>347724</v>
      </c>
      <c r="J32" s="100">
        <f t="shared" si="6"/>
        <v>1059619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1059619</v>
      </c>
      <c r="X32" s="100">
        <f t="shared" si="6"/>
        <v>1256654</v>
      </c>
      <c r="Y32" s="100">
        <f t="shared" si="6"/>
        <v>-197035</v>
      </c>
      <c r="Z32" s="137">
        <f>+IF(X32&lt;&gt;0,+(Y32/X32)*100,0)</f>
        <v>-15.67933575988299</v>
      </c>
      <c r="AA32" s="153">
        <f>SUM(AA33:AA37)</f>
        <v>5026614</v>
      </c>
    </row>
    <row r="33" spans="1:27" ht="13.5">
      <c r="A33" s="138" t="s">
        <v>79</v>
      </c>
      <c r="B33" s="136"/>
      <c r="C33" s="155">
        <v>2353375</v>
      </c>
      <c r="D33" s="155"/>
      <c r="E33" s="156">
        <v>2466739</v>
      </c>
      <c r="F33" s="60">
        <v>2466739</v>
      </c>
      <c r="G33" s="60">
        <v>176907</v>
      </c>
      <c r="H33" s="60">
        <v>237653</v>
      </c>
      <c r="I33" s="60">
        <v>190836</v>
      </c>
      <c r="J33" s="60">
        <v>605396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605396</v>
      </c>
      <c r="X33" s="60">
        <v>616685</v>
      </c>
      <c r="Y33" s="60">
        <v>-11289</v>
      </c>
      <c r="Z33" s="140">
        <v>-1.83</v>
      </c>
      <c r="AA33" s="155">
        <v>2466739</v>
      </c>
    </row>
    <row r="34" spans="1:27" ht="13.5">
      <c r="A34" s="138" t="s">
        <v>80</v>
      </c>
      <c r="B34" s="136"/>
      <c r="C34" s="155">
        <v>1103022</v>
      </c>
      <c r="D34" s="155"/>
      <c r="E34" s="156">
        <v>1399190</v>
      </c>
      <c r="F34" s="60">
        <v>1399190</v>
      </c>
      <c r="G34" s="60">
        <v>97572</v>
      </c>
      <c r="H34" s="60">
        <v>104383</v>
      </c>
      <c r="I34" s="60">
        <v>83917</v>
      </c>
      <c r="J34" s="60">
        <v>285872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285872</v>
      </c>
      <c r="X34" s="60">
        <v>349798</v>
      </c>
      <c r="Y34" s="60">
        <v>-63926</v>
      </c>
      <c r="Z34" s="140">
        <v>-18.28</v>
      </c>
      <c r="AA34" s="155">
        <v>1399190</v>
      </c>
    </row>
    <row r="35" spans="1:27" ht="13.5">
      <c r="A35" s="138" t="s">
        <v>81</v>
      </c>
      <c r="B35" s="136"/>
      <c r="C35" s="155">
        <v>865015</v>
      </c>
      <c r="D35" s="155"/>
      <c r="E35" s="156">
        <v>1130685</v>
      </c>
      <c r="F35" s="60">
        <v>1130685</v>
      </c>
      <c r="G35" s="60">
        <v>39784</v>
      </c>
      <c r="H35" s="60">
        <v>58596</v>
      </c>
      <c r="I35" s="60">
        <v>69971</v>
      </c>
      <c r="J35" s="60">
        <v>168351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168351</v>
      </c>
      <c r="X35" s="60">
        <v>282671</v>
      </c>
      <c r="Y35" s="60">
        <v>-114320</v>
      </c>
      <c r="Z35" s="140">
        <v>-40.44</v>
      </c>
      <c r="AA35" s="155">
        <v>1130685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20170</v>
      </c>
      <c r="D37" s="157"/>
      <c r="E37" s="158">
        <v>30000</v>
      </c>
      <c r="F37" s="159">
        <v>30000</v>
      </c>
      <c r="G37" s="159">
        <v>-3000</v>
      </c>
      <c r="H37" s="159"/>
      <c r="I37" s="159">
        <v>3000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7500</v>
      </c>
      <c r="Y37" s="159">
        <v>-7500</v>
      </c>
      <c r="Z37" s="141">
        <v>-100</v>
      </c>
      <c r="AA37" s="157">
        <v>30000</v>
      </c>
    </row>
    <row r="38" spans="1:27" ht="13.5">
      <c r="A38" s="135" t="s">
        <v>84</v>
      </c>
      <c r="B38" s="142"/>
      <c r="C38" s="153">
        <f aca="true" t="shared" si="7" ref="C38:Y38">SUM(C39:C41)</f>
        <v>43447782</v>
      </c>
      <c r="D38" s="153">
        <f>SUM(D39:D41)</f>
        <v>0</v>
      </c>
      <c r="E38" s="154">
        <f t="shared" si="7"/>
        <v>15326959</v>
      </c>
      <c r="F38" s="100">
        <f t="shared" si="7"/>
        <v>15326959</v>
      </c>
      <c r="G38" s="100">
        <f t="shared" si="7"/>
        <v>912398</v>
      </c>
      <c r="H38" s="100">
        <f t="shared" si="7"/>
        <v>1415640</v>
      </c>
      <c r="I38" s="100">
        <f t="shared" si="7"/>
        <v>1109343</v>
      </c>
      <c r="J38" s="100">
        <f t="shared" si="7"/>
        <v>3437381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3437381</v>
      </c>
      <c r="X38" s="100">
        <f t="shared" si="7"/>
        <v>3831740</v>
      </c>
      <c r="Y38" s="100">
        <f t="shared" si="7"/>
        <v>-394359</v>
      </c>
      <c r="Z38" s="137">
        <f>+IF(X38&lt;&gt;0,+(Y38/X38)*100,0)</f>
        <v>-10.291903939202555</v>
      </c>
      <c r="AA38" s="153">
        <f>SUM(AA39:AA41)</f>
        <v>15326959</v>
      </c>
    </row>
    <row r="39" spans="1:27" ht="13.5">
      <c r="A39" s="138" t="s">
        <v>85</v>
      </c>
      <c r="B39" s="136"/>
      <c r="C39" s="155">
        <v>41705826</v>
      </c>
      <c r="D39" s="155"/>
      <c r="E39" s="156">
        <v>11326959</v>
      </c>
      <c r="F39" s="60">
        <v>11326959</v>
      </c>
      <c r="G39" s="60">
        <v>912205</v>
      </c>
      <c r="H39" s="60">
        <v>1176440</v>
      </c>
      <c r="I39" s="60">
        <v>999843</v>
      </c>
      <c r="J39" s="60">
        <v>3088488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3088488</v>
      </c>
      <c r="X39" s="60">
        <v>2831740</v>
      </c>
      <c r="Y39" s="60">
        <v>256748</v>
      </c>
      <c r="Z39" s="140">
        <v>9.07</v>
      </c>
      <c r="AA39" s="155">
        <v>11326959</v>
      </c>
    </row>
    <row r="40" spans="1:27" ht="13.5">
      <c r="A40" s="138" t="s">
        <v>86</v>
      </c>
      <c r="B40" s="136"/>
      <c r="C40" s="155">
        <v>1741956</v>
      </c>
      <c r="D40" s="155"/>
      <c r="E40" s="156">
        <v>4000000</v>
      </c>
      <c r="F40" s="60">
        <v>4000000</v>
      </c>
      <c r="G40" s="60">
        <v>193</v>
      </c>
      <c r="H40" s="60">
        <v>239200</v>
      </c>
      <c r="I40" s="60">
        <v>109500</v>
      </c>
      <c r="J40" s="60">
        <v>348893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348893</v>
      </c>
      <c r="X40" s="60">
        <v>1000000</v>
      </c>
      <c r="Y40" s="60">
        <v>-651107</v>
      </c>
      <c r="Z40" s="140">
        <v>-65.11</v>
      </c>
      <c r="AA40" s="155">
        <v>4000000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44441874</v>
      </c>
      <c r="D42" s="153">
        <f>SUM(D43:D46)</f>
        <v>0</v>
      </c>
      <c r="E42" s="154">
        <f t="shared" si="8"/>
        <v>47288670</v>
      </c>
      <c r="F42" s="100">
        <f t="shared" si="8"/>
        <v>47288670</v>
      </c>
      <c r="G42" s="100">
        <f t="shared" si="8"/>
        <v>1888857</v>
      </c>
      <c r="H42" s="100">
        <f t="shared" si="8"/>
        <v>7589912</v>
      </c>
      <c r="I42" s="100">
        <f t="shared" si="8"/>
        <v>2345833</v>
      </c>
      <c r="J42" s="100">
        <f t="shared" si="8"/>
        <v>11824602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11824602</v>
      </c>
      <c r="X42" s="100">
        <f t="shared" si="8"/>
        <v>11822168</v>
      </c>
      <c r="Y42" s="100">
        <f t="shared" si="8"/>
        <v>2434</v>
      </c>
      <c r="Z42" s="137">
        <f>+IF(X42&lt;&gt;0,+(Y42/X42)*100,0)</f>
        <v>0.020588440292846455</v>
      </c>
      <c r="AA42" s="153">
        <f>SUM(AA43:AA46)</f>
        <v>47288670</v>
      </c>
    </row>
    <row r="43" spans="1:27" ht="13.5">
      <c r="A43" s="138" t="s">
        <v>89</v>
      </c>
      <c r="B43" s="136"/>
      <c r="C43" s="155">
        <v>16911489</v>
      </c>
      <c r="D43" s="155"/>
      <c r="E43" s="156">
        <v>17426532</v>
      </c>
      <c r="F43" s="60">
        <v>17426532</v>
      </c>
      <c r="G43" s="60">
        <v>251185</v>
      </c>
      <c r="H43" s="60">
        <v>5205673</v>
      </c>
      <c r="I43" s="60">
        <v>818669</v>
      </c>
      <c r="J43" s="60">
        <v>6275527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6275527</v>
      </c>
      <c r="X43" s="60">
        <v>4356633</v>
      </c>
      <c r="Y43" s="60">
        <v>1918894</v>
      </c>
      <c r="Z43" s="140">
        <v>44.05</v>
      </c>
      <c r="AA43" s="155">
        <v>17426532</v>
      </c>
    </row>
    <row r="44" spans="1:27" ht="13.5">
      <c r="A44" s="138" t="s">
        <v>90</v>
      </c>
      <c r="B44" s="136"/>
      <c r="C44" s="155">
        <v>12833609</v>
      </c>
      <c r="D44" s="155"/>
      <c r="E44" s="156">
        <v>11852677</v>
      </c>
      <c r="F44" s="60">
        <v>11852677</v>
      </c>
      <c r="G44" s="60">
        <v>299707</v>
      </c>
      <c r="H44" s="60">
        <v>1103599</v>
      </c>
      <c r="I44" s="60">
        <v>351755</v>
      </c>
      <c r="J44" s="60">
        <v>1755061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1755061</v>
      </c>
      <c r="X44" s="60">
        <v>2963169</v>
      </c>
      <c r="Y44" s="60">
        <v>-1208108</v>
      </c>
      <c r="Z44" s="140">
        <v>-40.77</v>
      </c>
      <c r="AA44" s="155">
        <v>11852677</v>
      </c>
    </row>
    <row r="45" spans="1:27" ht="13.5">
      <c r="A45" s="138" t="s">
        <v>91</v>
      </c>
      <c r="B45" s="136"/>
      <c r="C45" s="157">
        <v>8470518</v>
      </c>
      <c r="D45" s="157"/>
      <c r="E45" s="158">
        <v>10388187</v>
      </c>
      <c r="F45" s="159">
        <v>10388187</v>
      </c>
      <c r="G45" s="159">
        <v>771231</v>
      </c>
      <c r="H45" s="159">
        <v>672160</v>
      </c>
      <c r="I45" s="159">
        <v>710953</v>
      </c>
      <c r="J45" s="159">
        <v>2154344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2154344</v>
      </c>
      <c r="X45" s="159">
        <v>2597047</v>
      </c>
      <c r="Y45" s="159">
        <v>-442703</v>
      </c>
      <c r="Z45" s="141">
        <v>-17.05</v>
      </c>
      <c r="AA45" s="157">
        <v>10388187</v>
      </c>
    </row>
    <row r="46" spans="1:27" ht="13.5">
      <c r="A46" s="138" t="s">
        <v>92</v>
      </c>
      <c r="B46" s="136"/>
      <c r="C46" s="155">
        <v>6226258</v>
      </c>
      <c r="D46" s="155"/>
      <c r="E46" s="156">
        <v>7621274</v>
      </c>
      <c r="F46" s="60">
        <v>7621274</v>
      </c>
      <c r="G46" s="60">
        <v>566734</v>
      </c>
      <c r="H46" s="60">
        <v>608480</v>
      </c>
      <c r="I46" s="60">
        <v>464456</v>
      </c>
      <c r="J46" s="60">
        <v>1639670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1639670</v>
      </c>
      <c r="X46" s="60">
        <v>1905319</v>
      </c>
      <c r="Y46" s="60">
        <v>-265649</v>
      </c>
      <c r="Z46" s="140">
        <v>-13.94</v>
      </c>
      <c r="AA46" s="155">
        <v>7621274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151440018</v>
      </c>
      <c r="D48" s="168">
        <f>+D28+D32+D38+D42+D47</f>
        <v>0</v>
      </c>
      <c r="E48" s="169">
        <f t="shared" si="9"/>
        <v>108201574</v>
      </c>
      <c r="F48" s="73">
        <f t="shared" si="9"/>
        <v>108201574</v>
      </c>
      <c r="G48" s="73">
        <f t="shared" si="9"/>
        <v>6140631</v>
      </c>
      <c r="H48" s="73">
        <f t="shared" si="9"/>
        <v>12557500</v>
      </c>
      <c r="I48" s="73">
        <f t="shared" si="9"/>
        <v>6665730</v>
      </c>
      <c r="J48" s="73">
        <f t="shared" si="9"/>
        <v>25363861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25363861</v>
      </c>
      <c r="X48" s="73">
        <f t="shared" si="9"/>
        <v>27050395</v>
      </c>
      <c r="Y48" s="73">
        <f t="shared" si="9"/>
        <v>-1686534</v>
      </c>
      <c r="Z48" s="170">
        <f>+IF(X48&lt;&gt;0,+(Y48/X48)*100,0)</f>
        <v>-6.234785111271019</v>
      </c>
      <c r="AA48" s="168">
        <f>+AA28+AA32+AA38+AA42+AA47</f>
        <v>108201574</v>
      </c>
    </row>
    <row r="49" spans="1:27" ht="13.5">
      <c r="A49" s="148" t="s">
        <v>49</v>
      </c>
      <c r="B49" s="149"/>
      <c r="C49" s="171">
        <f aca="true" t="shared" si="10" ref="C49:Y49">+C25-C48</f>
        <v>7423331</v>
      </c>
      <c r="D49" s="171">
        <f>+D25-D48</f>
        <v>0</v>
      </c>
      <c r="E49" s="172">
        <f t="shared" si="10"/>
        <v>3001</v>
      </c>
      <c r="F49" s="173">
        <f t="shared" si="10"/>
        <v>3001</v>
      </c>
      <c r="G49" s="173">
        <f t="shared" si="10"/>
        <v>26452027</v>
      </c>
      <c r="H49" s="173">
        <f t="shared" si="10"/>
        <v>-9242052</v>
      </c>
      <c r="I49" s="173">
        <f t="shared" si="10"/>
        <v>-2389680</v>
      </c>
      <c r="J49" s="173">
        <f t="shared" si="10"/>
        <v>14820295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14820295</v>
      </c>
      <c r="X49" s="173">
        <f>IF(F25=F48,0,X25-X48)</f>
        <v>749</v>
      </c>
      <c r="Y49" s="173">
        <f t="shared" si="10"/>
        <v>14819546</v>
      </c>
      <c r="Z49" s="174">
        <f>+IF(X49&lt;&gt;0,+(Y49/X49)*100,0)</f>
        <v>1978577.570093458</v>
      </c>
      <c r="AA49" s="171">
        <f>+AA25-AA48</f>
        <v>3001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7482667</v>
      </c>
      <c r="D5" s="155">
        <v>0</v>
      </c>
      <c r="E5" s="156">
        <v>7004900</v>
      </c>
      <c r="F5" s="60">
        <v>7004900</v>
      </c>
      <c r="G5" s="60">
        <v>5144200</v>
      </c>
      <c r="H5" s="60">
        <v>245958</v>
      </c>
      <c r="I5" s="60">
        <v>230507</v>
      </c>
      <c r="J5" s="60">
        <v>5620665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5620665</v>
      </c>
      <c r="X5" s="60">
        <v>1751225</v>
      </c>
      <c r="Y5" s="60">
        <v>3869440</v>
      </c>
      <c r="Z5" s="140">
        <v>220.96</v>
      </c>
      <c r="AA5" s="155">
        <v>7004900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6797406</v>
      </c>
      <c r="D7" s="155">
        <v>0</v>
      </c>
      <c r="E7" s="156">
        <v>7323000</v>
      </c>
      <c r="F7" s="60">
        <v>7323000</v>
      </c>
      <c r="G7" s="60">
        <v>646504</v>
      </c>
      <c r="H7" s="60">
        <v>663509</v>
      </c>
      <c r="I7" s="60">
        <v>583088</v>
      </c>
      <c r="J7" s="60">
        <v>1893101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1893101</v>
      </c>
      <c r="X7" s="60">
        <v>1830750</v>
      </c>
      <c r="Y7" s="60">
        <v>62351</v>
      </c>
      <c r="Z7" s="140">
        <v>3.41</v>
      </c>
      <c r="AA7" s="155">
        <v>7323000</v>
      </c>
    </row>
    <row r="8" spans="1:27" ht="13.5">
      <c r="A8" s="183" t="s">
        <v>104</v>
      </c>
      <c r="B8" s="182"/>
      <c r="C8" s="155">
        <v>4165825</v>
      </c>
      <c r="D8" s="155">
        <v>0</v>
      </c>
      <c r="E8" s="156">
        <v>12005225</v>
      </c>
      <c r="F8" s="60">
        <v>12005225</v>
      </c>
      <c r="G8" s="60">
        <v>338371</v>
      </c>
      <c r="H8" s="60">
        <v>405565</v>
      </c>
      <c r="I8" s="60">
        <v>613382</v>
      </c>
      <c r="J8" s="60">
        <v>1357318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1357318</v>
      </c>
      <c r="X8" s="60">
        <v>3001306</v>
      </c>
      <c r="Y8" s="60">
        <v>-1643988</v>
      </c>
      <c r="Z8" s="140">
        <v>-54.78</v>
      </c>
      <c r="AA8" s="155">
        <v>12005225</v>
      </c>
    </row>
    <row r="9" spans="1:27" ht="13.5">
      <c r="A9" s="183" t="s">
        <v>105</v>
      </c>
      <c r="B9" s="182"/>
      <c r="C9" s="155">
        <v>5642232</v>
      </c>
      <c r="D9" s="155">
        <v>0</v>
      </c>
      <c r="E9" s="156">
        <v>5650000</v>
      </c>
      <c r="F9" s="60">
        <v>5650000</v>
      </c>
      <c r="G9" s="60">
        <v>586304</v>
      </c>
      <c r="H9" s="60">
        <v>586013</v>
      </c>
      <c r="I9" s="60">
        <v>584015</v>
      </c>
      <c r="J9" s="60">
        <v>1756332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1756332</v>
      </c>
      <c r="X9" s="60">
        <v>1412500</v>
      </c>
      <c r="Y9" s="60">
        <v>343832</v>
      </c>
      <c r="Z9" s="140">
        <v>24.34</v>
      </c>
      <c r="AA9" s="155">
        <v>5650000</v>
      </c>
    </row>
    <row r="10" spans="1:27" ht="13.5">
      <c r="A10" s="183" t="s">
        <v>106</v>
      </c>
      <c r="B10" s="182"/>
      <c r="C10" s="155">
        <v>5986905</v>
      </c>
      <c r="D10" s="155">
        <v>0</v>
      </c>
      <c r="E10" s="156">
        <v>5964000</v>
      </c>
      <c r="F10" s="54">
        <v>5964000</v>
      </c>
      <c r="G10" s="54">
        <v>571547</v>
      </c>
      <c r="H10" s="54">
        <v>572251</v>
      </c>
      <c r="I10" s="54">
        <v>572906</v>
      </c>
      <c r="J10" s="54">
        <v>1716704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1716704</v>
      </c>
      <c r="X10" s="54">
        <v>1491000</v>
      </c>
      <c r="Y10" s="54">
        <v>225704</v>
      </c>
      <c r="Z10" s="184">
        <v>15.14</v>
      </c>
      <c r="AA10" s="130">
        <v>5964000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1263990</v>
      </c>
      <c r="D12" s="155">
        <v>0</v>
      </c>
      <c r="E12" s="156">
        <v>1770600</v>
      </c>
      <c r="F12" s="60">
        <v>1770600</v>
      </c>
      <c r="G12" s="60">
        <v>24996</v>
      </c>
      <c r="H12" s="60">
        <v>30321</v>
      </c>
      <c r="I12" s="60">
        <v>40225</v>
      </c>
      <c r="J12" s="60">
        <v>95542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95542</v>
      </c>
      <c r="X12" s="60">
        <v>442650</v>
      </c>
      <c r="Y12" s="60">
        <v>-347108</v>
      </c>
      <c r="Z12" s="140">
        <v>-78.42</v>
      </c>
      <c r="AA12" s="155">
        <v>1770600</v>
      </c>
    </row>
    <row r="13" spans="1:27" ht="13.5">
      <c r="A13" s="181" t="s">
        <v>109</v>
      </c>
      <c r="B13" s="185"/>
      <c r="C13" s="155">
        <v>669741</v>
      </c>
      <c r="D13" s="155">
        <v>0</v>
      </c>
      <c r="E13" s="156">
        <v>665000</v>
      </c>
      <c r="F13" s="60">
        <v>665000</v>
      </c>
      <c r="G13" s="60">
        <v>0</v>
      </c>
      <c r="H13" s="60">
        <v>20932</v>
      </c>
      <c r="I13" s="60">
        <v>78079</v>
      </c>
      <c r="J13" s="60">
        <v>99011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99011</v>
      </c>
      <c r="X13" s="60">
        <v>166250</v>
      </c>
      <c r="Y13" s="60">
        <v>-67239</v>
      </c>
      <c r="Z13" s="140">
        <v>-40.44</v>
      </c>
      <c r="AA13" s="155">
        <v>665000</v>
      </c>
    </row>
    <row r="14" spans="1:27" ht="13.5">
      <c r="A14" s="181" t="s">
        <v>110</v>
      </c>
      <c r="B14" s="185"/>
      <c r="C14" s="155">
        <v>3539175</v>
      </c>
      <c r="D14" s="155">
        <v>0</v>
      </c>
      <c r="E14" s="156">
        <v>3208000</v>
      </c>
      <c r="F14" s="60">
        <v>3208000</v>
      </c>
      <c r="G14" s="60">
        <v>309309</v>
      </c>
      <c r="H14" s="60">
        <v>338005</v>
      </c>
      <c r="I14" s="60">
        <v>347312</v>
      </c>
      <c r="J14" s="60">
        <v>994626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994626</v>
      </c>
      <c r="X14" s="60">
        <v>802000</v>
      </c>
      <c r="Y14" s="60">
        <v>192626</v>
      </c>
      <c r="Z14" s="140">
        <v>24.02</v>
      </c>
      <c r="AA14" s="155">
        <v>3208000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107650</v>
      </c>
      <c r="D16" s="155">
        <v>0</v>
      </c>
      <c r="E16" s="156">
        <v>210000</v>
      </c>
      <c r="F16" s="60">
        <v>210000</v>
      </c>
      <c r="G16" s="60">
        <v>7700</v>
      </c>
      <c r="H16" s="60">
        <v>4300</v>
      </c>
      <c r="I16" s="60">
        <v>8100</v>
      </c>
      <c r="J16" s="60">
        <v>20100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20100</v>
      </c>
      <c r="X16" s="60">
        <v>52500</v>
      </c>
      <c r="Y16" s="60">
        <v>-32400</v>
      </c>
      <c r="Z16" s="140">
        <v>-61.71</v>
      </c>
      <c r="AA16" s="155">
        <v>210000</v>
      </c>
    </row>
    <row r="17" spans="1:27" ht="13.5">
      <c r="A17" s="181" t="s">
        <v>113</v>
      </c>
      <c r="B17" s="185"/>
      <c r="C17" s="155">
        <v>16977</v>
      </c>
      <c r="D17" s="155">
        <v>0</v>
      </c>
      <c r="E17" s="156">
        <v>24000</v>
      </c>
      <c r="F17" s="60">
        <v>24000</v>
      </c>
      <c r="G17" s="60">
        <v>0</v>
      </c>
      <c r="H17" s="60">
        <v>1932</v>
      </c>
      <c r="I17" s="60">
        <v>1924</v>
      </c>
      <c r="J17" s="60">
        <v>3856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3856</v>
      </c>
      <c r="X17" s="60">
        <v>6000</v>
      </c>
      <c r="Y17" s="60">
        <v>-2144</v>
      </c>
      <c r="Z17" s="140">
        <v>-35.73</v>
      </c>
      <c r="AA17" s="155">
        <v>24000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89878401</v>
      </c>
      <c r="D19" s="155">
        <v>0</v>
      </c>
      <c r="E19" s="156">
        <v>61709850</v>
      </c>
      <c r="F19" s="60">
        <v>61709850</v>
      </c>
      <c r="G19" s="60">
        <v>24949000</v>
      </c>
      <c r="H19" s="60">
        <v>400000</v>
      </c>
      <c r="I19" s="60">
        <v>1160000</v>
      </c>
      <c r="J19" s="60">
        <v>26509000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26509000</v>
      </c>
      <c r="X19" s="60">
        <v>15427463</v>
      </c>
      <c r="Y19" s="60">
        <v>11081537</v>
      </c>
      <c r="Z19" s="140">
        <v>71.83</v>
      </c>
      <c r="AA19" s="155">
        <v>61709850</v>
      </c>
    </row>
    <row r="20" spans="1:27" ht="13.5">
      <c r="A20" s="181" t="s">
        <v>35</v>
      </c>
      <c r="B20" s="185"/>
      <c r="C20" s="155">
        <v>3870309</v>
      </c>
      <c r="D20" s="155">
        <v>0</v>
      </c>
      <c r="E20" s="156">
        <v>2670000</v>
      </c>
      <c r="F20" s="54">
        <v>2670000</v>
      </c>
      <c r="G20" s="54">
        <v>14727</v>
      </c>
      <c r="H20" s="54">
        <v>46662</v>
      </c>
      <c r="I20" s="54">
        <v>56512</v>
      </c>
      <c r="J20" s="54">
        <v>117901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117901</v>
      </c>
      <c r="X20" s="54">
        <v>667500</v>
      </c>
      <c r="Y20" s="54">
        <v>-549599</v>
      </c>
      <c r="Z20" s="184">
        <v>-82.34</v>
      </c>
      <c r="AA20" s="130">
        <v>2670000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129421278</v>
      </c>
      <c r="D22" s="188">
        <f>SUM(D5:D21)</f>
        <v>0</v>
      </c>
      <c r="E22" s="189">
        <f t="shared" si="0"/>
        <v>108204575</v>
      </c>
      <c r="F22" s="190">
        <f t="shared" si="0"/>
        <v>108204575</v>
      </c>
      <c r="G22" s="190">
        <f t="shared" si="0"/>
        <v>32592658</v>
      </c>
      <c r="H22" s="190">
        <f t="shared" si="0"/>
        <v>3315448</v>
      </c>
      <c r="I22" s="190">
        <f t="shared" si="0"/>
        <v>4276050</v>
      </c>
      <c r="J22" s="190">
        <f t="shared" si="0"/>
        <v>40184156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40184156</v>
      </c>
      <c r="X22" s="190">
        <f t="shared" si="0"/>
        <v>27051144</v>
      </c>
      <c r="Y22" s="190">
        <f t="shared" si="0"/>
        <v>13133012</v>
      </c>
      <c r="Z22" s="191">
        <f>+IF(X22&lt;&gt;0,+(Y22/X22)*100,0)</f>
        <v>48.54882292593615</v>
      </c>
      <c r="AA22" s="188">
        <f>SUM(AA5:AA21)</f>
        <v>108204575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43251729</v>
      </c>
      <c r="D25" s="155">
        <v>0</v>
      </c>
      <c r="E25" s="156">
        <v>43155842</v>
      </c>
      <c r="F25" s="60">
        <v>43155842</v>
      </c>
      <c r="G25" s="60">
        <v>4125274</v>
      </c>
      <c r="H25" s="60">
        <v>4169792</v>
      </c>
      <c r="I25" s="60">
        <v>3692342</v>
      </c>
      <c r="J25" s="60">
        <v>11987408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11987408</v>
      </c>
      <c r="X25" s="60">
        <v>10788961</v>
      </c>
      <c r="Y25" s="60">
        <v>1198447</v>
      </c>
      <c r="Z25" s="140">
        <v>11.11</v>
      </c>
      <c r="AA25" s="155">
        <v>43155842</v>
      </c>
    </row>
    <row r="26" spans="1:27" ht="13.5">
      <c r="A26" s="183" t="s">
        <v>38</v>
      </c>
      <c r="B26" s="182"/>
      <c r="C26" s="155">
        <v>4437426</v>
      </c>
      <c r="D26" s="155">
        <v>0</v>
      </c>
      <c r="E26" s="156">
        <v>4112372</v>
      </c>
      <c r="F26" s="60">
        <v>4112372</v>
      </c>
      <c r="G26" s="60">
        <v>376111</v>
      </c>
      <c r="H26" s="60">
        <v>376074</v>
      </c>
      <c r="I26" s="60">
        <v>377134</v>
      </c>
      <c r="J26" s="60">
        <v>1129319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1129319</v>
      </c>
      <c r="X26" s="60">
        <v>1028093</v>
      </c>
      <c r="Y26" s="60">
        <v>101226</v>
      </c>
      <c r="Z26" s="140">
        <v>9.85</v>
      </c>
      <c r="AA26" s="155">
        <v>4112372</v>
      </c>
    </row>
    <row r="27" spans="1:27" ht="13.5">
      <c r="A27" s="183" t="s">
        <v>118</v>
      </c>
      <c r="B27" s="182"/>
      <c r="C27" s="155">
        <v>16518150</v>
      </c>
      <c r="D27" s="155">
        <v>0</v>
      </c>
      <c r="E27" s="156">
        <v>11454579</v>
      </c>
      <c r="F27" s="60">
        <v>11454579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2863645</v>
      </c>
      <c r="Y27" s="60">
        <v>-2863645</v>
      </c>
      <c r="Z27" s="140">
        <v>-100</v>
      </c>
      <c r="AA27" s="155">
        <v>11454579</v>
      </c>
    </row>
    <row r="28" spans="1:27" ht="13.5">
      <c r="A28" s="183" t="s">
        <v>39</v>
      </c>
      <c r="B28" s="182"/>
      <c r="C28" s="155">
        <v>29501028</v>
      </c>
      <c r="D28" s="155">
        <v>0</v>
      </c>
      <c r="E28" s="156">
        <v>2478000</v>
      </c>
      <c r="F28" s="60">
        <v>2478000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619500</v>
      </c>
      <c r="Y28" s="60">
        <v>-619500</v>
      </c>
      <c r="Z28" s="140">
        <v>-100</v>
      </c>
      <c r="AA28" s="155">
        <v>2478000</v>
      </c>
    </row>
    <row r="29" spans="1:27" ht="13.5">
      <c r="A29" s="183" t="s">
        <v>40</v>
      </c>
      <c r="B29" s="182"/>
      <c r="C29" s="155">
        <v>2463135</v>
      </c>
      <c r="D29" s="155">
        <v>0</v>
      </c>
      <c r="E29" s="156">
        <v>460000</v>
      </c>
      <c r="F29" s="60">
        <v>460000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115000</v>
      </c>
      <c r="Y29" s="60">
        <v>-115000</v>
      </c>
      <c r="Z29" s="140">
        <v>-100</v>
      </c>
      <c r="AA29" s="155">
        <v>460000</v>
      </c>
    </row>
    <row r="30" spans="1:27" ht="13.5">
      <c r="A30" s="183" t="s">
        <v>119</v>
      </c>
      <c r="B30" s="182"/>
      <c r="C30" s="155">
        <v>14574810</v>
      </c>
      <c r="D30" s="155">
        <v>0</v>
      </c>
      <c r="E30" s="156">
        <v>13545682</v>
      </c>
      <c r="F30" s="60">
        <v>13545682</v>
      </c>
      <c r="G30" s="60">
        <v>-2286</v>
      </c>
      <c r="H30" s="60">
        <v>4817025</v>
      </c>
      <c r="I30" s="60">
        <v>887730</v>
      </c>
      <c r="J30" s="60">
        <v>5702469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5702469</v>
      </c>
      <c r="X30" s="60">
        <v>3386421</v>
      </c>
      <c r="Y30" s="60">
        <v>2316048</v>
      </c>
      <c r="Z30" s="140">
        <v>68.39</v>
      </c>
      <c r="AA30" s="155">
        <v>13545682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3828486</v>
      </c>
      <c r="D32" s="155">
        <v>0</v>
      </c>
      <c r="E32" s="156">
        <v>2350000</v>
      </c>
      <c r="F32" s="60">
        <v>2350000</v>
      </c>
      <c r="G32" s="60">
        <v>250571</v>
      </c>
      <c r="H32" s="60">
        <v>541790</v>
      </c>
      <c r="I32" s="60">
        <v>5701</v>
      </c>
      <c r="J32" s="60">
        <v>798062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798062</v>
      </c>
      <c r="X32" s="60">
        <v>587500</v>
      </c>
      <c r="Y32" s="60">
        <v>210562</v>
      </c>
      <c r="Z32" s="140">
        <v>35.84</v>
      </c>
      <c r="AA32" s="155">
        <v>2350000</v>
      </c>
    </row>
    <row r="33" spans="1:27" ht="13.5">
      <c r="A33" s="183" t="s">
        <v>42</v>
      </c>
      <c r="B33" s="182"/>
      <c r="C33" s="155">
        <v>2286940</v>
      </c>
      <c r="D33" s="155">
        <v>0</v>
      </c>
      <c r="E33" s="156">
        <v>0</v>
      </c>
      <c r="F33" s="60">
        <v>0</v>
      </c>
      <c r="G33" s="60">
        <v>3772</v>
      </c>
      <c r="H33" s="60">
        <v>69106</v>
      </c>
      <c r="I33" s="60">
        <v>38748</v>
      </c>
      <c r="J33" s="60">
        <v>111626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111626</v>
      </c>
      <c r="X33" s="60">
        <v>0</v>
      </c>
      <c r="Y33" s="60">
        <v>111626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34578314</v>
      </c>
      <c r="D34" s="155">
        <v>0</v>
      </c>
      <c r="E34" s="156">
        <v>30645099</v>
      </c>
      <c r="F34" s="60">
        <v>30645099</v>
      </c>
      <c r="G34" s="60">
        <v>1387189</v>
      </c>
      <c r="H34" s="60">
        <v>2583713</v>
      </c>
      <c r="I34" s="60">
        <v>1664075</v>
      </c>
      <c r="J34" s="60">
        <v>5634977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5634977</v>
      </c>
      <c r="X34" s="60">
        <v>7661275</v>
      </c>
      <c r="Y34" s="60">
        <v>-2026298</v>
      </c>
      <c r="Z34" s="140">
        <v>-26.45</v>
      </c>
      <c r="AA34" s="155">
        <v>30645099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151440018</v>
      </c>
      <c r="D36" s="188">
        <f>SUM(D25:D35)</f>
        <v>0</v>
      </c>
      <c r="E36" s="189">
        <f t="shared" si="1"/>
        <v>108201574</v>
      </c>
      <c r="F36" s="190">
        <f t="shared" si="1"/>
        <v>108201574</v>
      </c>
      <c r="G36" s="190">
        <f t="shared" si="1"/>
        <v>6140631</v>
      </c>
      <c r="H36" s="190">
        <f t="shared" si="1"/>
        <v>12557500</v>
      </c>
      <c r="I36" s="190">
        <f t="shared" si="1"/>
        <v>6665730</v>
      </c>
      <c r="J36" s="190">
        <f t="shared" si="1"/>
        <v>25363861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25363861</v>
      </c>
      <c r="X36" s="190">
        <f t="shared" si="1"/>
        <v>27050395</v>
      </c>
      <c r="Y36" s="190">
        <f t="shared" si="1"/>
        <v>-1686534</v>
      </c>
      <c r="Z36" s="191">
        <f>+IF(X36&lt;&gt;0,+(Y36/X36)*100,0)</f>
        <v>-6.234785111271019</v>
      </c>
      <c r="AA36" s="188">
        <f>SUM(AA25:AA35)</f>
        <v>108201574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-22018740</v>
      </c>
      <c r="D38" s="199">
        <f>+D22-D36</f>
        <v>0</v>
      </c>
      <c r="E38" s="200">
        <f t="shared" si="2"/>
        <v>3001</v>
      </c>
      <c r="F38" s="106">
        <f t="shared" si="2"/>
        <v>3001</v>
      </c>
      <c r="G38" s="106">
        <f t="shared" si="2"/>
        <v>26452027</v>
      </c>
      <c r="H38" s="106">
        <f t="shared" si="2"/>
        <v>-9242052</v>
      </c>
      <c r="I38" s="106">
        <f t="shared" si="2"/>
        <v>-2389680</v>
      </c>
      <c r="J38" s="106">
        <f t="shared" si="2"/>
        <v>14820295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14820295</v>
      </c>
      <c r="X38" s="106">
        <f>IF(F22=F36,0,X22-X36)</f>
        <v>749</v>
      </c>
      <c r="Y38" s="106">
        <f t="shared" si="2"/>
        <v>14819546</v>
      </c>
      <c r="Z38" s="201">
        <f>+IF(X38&lt;&gt;0,+(Y38/X38)*100,0)</f>
        <v>1978577.570093458</v>
      </c>
      <c r="AA38" s="199">
        <f>+AA22-AA36</f>
        <v>3001</v>
      </c>
    </row>
    <row r="39" spans="1:27" ht="13.5">
      <c r="A39" s="181" t="s">
        <v>46</v>
      </c>
      <c r="B39" s="185"/>
      <c r="C39" s="155">
        <v>29442071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7423331</v>
      </c>
      <c r="D42" s="206">
        <f>SUM(D38:D41)</f>
        <v>0</v>
      </c>
      <c r="E42" s="207">
        <f t="shared" si="3"/>
        <v>3001</v>
      </c>
      <c r="F42" s="88">
        <f t="shared" si="3"/>
        <v>3001</v>
      </c>
      <c r="G42" s="88">
        <f t="shared" si="3"/>
        <v>26452027</v>
      </c>
      <c r="H42" s="88">
        <f t="shared" si="3"/>
        <v>-9242052</v>
      </c>
      <c r="I42" s="88">
        <f t="shared" si="3"/>
        <v>-2389680</v>
      </c>
      <c r="J42" s="88">
        <f t="shared" si="3"/>
        <v>14820295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14820295</v>
      </c>
      <c r="X42" s="88">
        <f t="shared" si="3"/>
        <v>749</v>
      </c>
      <c r="Y42" s="88">
        <f t="shared" si="3"/>
        <v>14819546</v>
      </c>
      <c r="Z42" s="208">
        <f>+IF(X42&lt;&gt;0,+(Y42/X42)*100,0)</f>
        <v>1978577.570093458</v>
      </c>
      <c r="AA42" s="206">
        <f>SUM(AA38:AA41)</f>
        <v>3001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7423331</v>
      </c>
      <c r="D44" s="210">
        <f>+D42-D43</f>
        <v>0</v>
      </c>
      <c r="E44" s="211">
        <f t="shared" si="4"/>
        <v>3001</v>
      </c>
      <c r="F44" s="77">
        <f t="shared" si="4"/>
        <v>3001</v>
      </c>
      <c r="G44" s="77">
        <f t="shared" si="4"/>
        <v>26452027</v>
      </c>
      <c r="H44" s="77">
        <f t="shared" si="4"/>
        <v>-9242052</v>
      </c>
      <c r="I44" s="77">
        <f t="shared" si="4"/>
        <v>-2389680</v>
      </c>
      <c r="J44" s="77">
        <f t="shared" si="4"/>
        <v>14820295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14820295</v>
      </c>
      <c r="X44" s="77">
        <f t="shared" si="4"/>
        <v>749</v>
      </c>
      <c r="Y44" s="77">
        <f t="shared" si="4"/>
        <v>14819546</v>
      </c>
      <c r="Z44" s="212">
        <f>+IF(X44&lt;&gt;0,+(Y44/X44)*100,0)</f>
        <v>1978577.570093458</v>
      </c>
      <c r="AA44" s="210">
        <f>+AA42-AA43</f>
        <v>3001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7423331</v>
      </c>
      <c r="D46" s="206">
        <f>SUM(D44:D45)</f>
        <v>0</v>
      </c>
      <c r="E46" s="207">
        <f t="shared" si="5"/>
        <v>3001</v>
      </c>
      <c r="F46" s="88">
        <f t="shared" si="5"/>
        <v>3001</v>
      </c>
      <c r="G46" s="88">
        <f t="shared" si="5"/>
        <v>26452027</v>
      </c>
      <c r="H46" s="88">
        <f t="shared" si="5"/>
        <v>-9242052</v>
      </c>
      <c r="I46" s="88">
        <f t="shared" si="5"/>
        <v>-2389680</v>
      </c>
      <c r="J46" s="88">
        <f t="shared" si="5"/>
        <v>14820295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14820295</v>
      </c>
      <c r="X46" s="88">
        <f t="shared" si="5"/>
        <v>749</v>
      </c>
      <c r="Y46" s="88">
        <f t="shared" si="5"/>
        <v>14819546</v>
      </c>
      <c r="Z46" s="208">
        <f>+IF(X46&lt;&gt;0,+(Y46/X46)*100,0)</f>
        <v>1978577.570093458</v>
      </c>
      <c r="AA46" s="206">
        <f>SUM(AA44:AA45)</f>
        <v>3001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7423331</v>
      </c>
      <c r="D48" s="217">
        <f>SUM(D46:D47)</f>
        <v>0</v>
      </c>
      <c r="E48" s="218">
        <f t="shared" si="6"/>
        <v>3001</v>
      </c>
      <c r="F48" s="219">
        <f t="shared" si="6"/>
        <v>3001</v>
      </c>
      <c r="G48" s="219">
        <f t="shared" si="6"/>
        <v>26452027</v>
      </c>
      <c r="H48" s="220">
        <f t="shared" si="6"/>
        <v>-9242052</v>
      </c>
      <c r="I48" s="220">
        <f t="shared" si="6"/>
        <v>-2389680</v>
      </c>
      <c r="J48" s="220">
        <f t="shared" si="6"/>
        <v>14820295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14820295</v>
      </c>
      <c r="X48" s="220">
        <f t="shared" si="6"/>
        <v>749</v>
      </c>
      <c r="Y48" s="220">
        <f t="shared" si="6"/>
        <v>14819546</v>
      </c>
      <c r="Z48" s="221">
        <f>+IF(X48&lt;&gt;0,+(Y48/X48)*100,0)</f>
        <v>1978577.570093458</v>
      </c>
      <c r="AA48" s="222">
        <f>SUM(AA46:AA47)</f>
        <v>3001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573235</v>
      </c>
      <c r="D5" s="153">
        <f>SUM(D6:D8)</f>
        <v>0</v>
      </c>
      <c r="E5" s="154">
        <f t="shared" si="0"/>
        <v>2263850</v>
      </c>
      <c r="F5" s="100">
        <f t="shared" si="0"/>
        <v>2263850</v>
      </c>
      <c r="G5" s="100">
        <f t="shared" si="0"/>
        <v>16035</v>
      </c>
      <c r="H5" s="100">
        <f t="shared" si="0"/>
        <v>15615</v>
      </c>
      <c r="I5" s="100">
        <f t="shared" si="0"/>
        <v>1299</v>
      </c>
      <c r="J5" s="100">
        <f t="shared" si="0"/>
        <v>32949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32949</v>
      </c>
      <c r="X5" s="100">
        <f t="shared" si="0"/>
        <v>565963</v>
      </c>
      <c r="Y5" s="100">
        <f t="shared" si="0"/>
        <v>-533014</v>
      </c>
      <c r="Z5" s="137">
        <f>+IF(X5&lt;&gt;0,+(Y5/X5)*100,0)</f>
        <v>-94.17824133379744</v>
      </c>
      <c r="AA5" s="153">
        <f>SUM(AA6:AA8)</f>
        <v>2263850</v>
      </c>
    </row>
    <row r="6" spans="1:27" ht="13.5">
      <c r="A6" s="138" t="s">
        <v>75</v>
      </c>
      <c r="B6" s="136"/>
      <c r="C6" s="155">
        <v>290907</v>
      </c>
      <c r="D6" s="155"/>
      <c r="E6" s="156">
        <v>2263850</v>
      </c>
      <c r="F6" s="60">
        <v>2263850</v>
      </c>
      <c r="G6" s="60">
        <v>10797</v>
      </c>
      <c r="H6" s="60">
        <v>15615</v>
      </c>
      <c r="I6" s="60">
        <v>1299</v>
      </c>
      <c r="J6" s="60">
        <v>27711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27711</v>
      </c>
      <c r="X6" s="60">
        <v>565963</v>
      </c>
      <c r="Y6" s="60">
        <v>-538252</v>
      </c>
      <c r="Z6" s="140">
        <v>-95.1</v>
      </c>
      <c r="AA6" s="62">
        <v>2263850</v>
      </c>
    </row>
    <row r="7" spans="1:27" ht="13.5">
      <c r="A7" s="138" t="s">
        <v>76</v>
      </c>
      <c r="B7" s="136"/>
      <c r="C7" s="157">
        <v>282328</v>
      </c>
      <c r="D7" s="157"/>
      <c r="E7" s="158"/>
      <c r="F7" s="159"/>
      <c r="G7" s="159">
        <v>5238</v>
      </c>
      <c r="H7" s="159"/>
      <c r="I7" s="159"/>
      <c r="J7" s="159">
        <v>5238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5238</v>
      </c>
      <c r="X7" s="159"/>
      <c r="Y7" s="159">
        <v>5238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4212750</v>
      </c>
      <c r="F9" s="100">
        <f t="shared" si="1"/>
        <v>4212750</v>
      </c>
      <c r="G9" s="100">
        <f t="shared" si="1"/>
        <v>5905</v>
      </c>
      <c r="H9" s="100">
        <f t="shared" si="1"/>
        <v>666949</v>
      </c>
      <c r="I9" s="100">
        <f t="shared" si="1"/>
        <v>0</v>
      </c>
      <c r="J9" s="100">
        <f t="shared" si="1"/>
        <v>672854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672854</v>
      </c>
      <c r="X9" s="100">
        <f t="shared" si="1"/>
        <v>1053188</v>
      </c>
      <c r="Y9" s="100">
        <f t="shared" si="1"/>
        <v>-380334</v>
      </c>
      <c r="Z9" s="137">
        <f>+IF(X9&lt;&gt;0,+(Y9/X9)*100,0)</f>
        <v>-36.11264085804244</v>
      </c>
      <c r="AA9" s="102">
        <f>SUM(AA10:AA14)</f>
        <v>4212750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4212750</v>
      </c>
      <c r="F11" s="60">
        <v>4212750</v>
      </c>
      <c r="G11" s="60">
        <v>5905</v>
      </c>
      <c r="H11" s="60">
        <v>666949</v>
      </c>
      <c r="I11" s="60"/>
      <c r="J11" s="60">
        <v>672854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672854</v>
      </c>
      <c r="X11" s="60">
        <v>1053188</v>
      </c>
      <c r="Y11" s="60">
        <v>-380334</v>
      </c>
      <c r="Z11" s="140">
        <v>-36.11</v>
      </c>
      <c r="AA11" s="62">
        <v>4212750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3064421</v>
      </c>
      <c r="D15" s="153">
        <f>SUM(D16:D18)</f>
        <v>0</v>
      </c>
      <c r="E15" s="154">
        <f t="shared" si="2"/>
        <v>4500000</v>
      </c>
      <c r="F15" s="100">
        <f t="shared" si="2"/>
        <v>4500000</v>
      </c>
      <c r="G15" s="100">
        <f t="shared" si="2"/>
        <v>104556</v>
      </c>
      <c r="H15" s="100">
        <f t="shared" si="2"/>
        <v>0</v>
      </c>
      <c r="I15" s="100">
        <f t="shared" si="2"/>
        <v>0</v>
      </c>
      <c r="J15" s="100">
        <f t="shared" si="2"/>
        <v>104556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104556</v>
      </c>
      <c r="X15" s="100">
        <f t="shared" si="2"/>
        <v>1125000</v>
      </c>
      <c r="Y15" s="100">
        <f t="shared" si="2"/>
        <v>-1020444</v>
      </c>
      <c r="Z15" s="137">
        <f>+IF(X15&lt;&gt;0,+(Y15/X15)*100,0)</f>
        <v>-90.70613333333334</v>
      </c>
      <c r="AA15" s="102">
        <f>SUM(AA16:AA18)</f>
        <v>4500000</v>
      </c>
    </row>
    <row r="16" spans="1:27" ht="13.5">
      <c r="A16" s="138" t="s">
        <v>85</v>
      </c>
      <c r="B16" s="136"/>
      <c r="C16" s="155">
        <v>6257</v>
      </c>
      <c r="D16" s="155"/>
      <c r="E16" s="156"/>
      <c r="F16" s="60"/>
      <c r="G16" s="60">
        <v>104556</v>
      </c>
      <c r="H16" s="60"/>
      <c r="I16" s="60"/>
      <c r="J16" s="60">
        <v>104556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104556</v>
      </c>
      <c r="X16" s="60"/>
      <c r="Y16" s="60">
        <v>104556</v>
      </c>
      <c r="Z16" s="140"/>
      <c r="AA16" s="62"/>
    </row>
    <row r="17" spans="1:27" ht="13.5">
      <c r="A17" s="138" t="s">
        <v>86</v>
      </c>
      <c r="B17" s="136"/>
      <c r="C17" s="155">
        <v>3058164</v>
      </c>
      <c r="D17" s="155"/>
      <c r="E17" s="156">
        <v>4500000</v>
      </c>
      <c r="F17" s="60">
        <v>4500000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1125000</v>
      </c>
      <c r="Y17" s="60">
        <v>-1125000</v>
      </c>
      <c r="Z17" s="140">
        <v>-100</v>
      </c>
      <c r="AA17" s="62">
        <v>4500000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26590561</v>
      </c>
      <c r="D19" s="153">
        <f>SUM(D20:D23)</f>
        <v>0</v>
      </c>
      <c r="E19" s="154">
        <f t="shared" si="3"/>
        <v>35850400</v>
      </c>
      <c r="F19" s="100">
        <f t="shared" si="3"/>
        <v>35850400</v>
      </c>
      <c r="G19" s="100">
        <f t="shared" si="3"/>
        <v>242765</v>
      </c>
      <c r="H19" s="100">
        <f t="shared" si="3"/>
        <v>1997329</v>
      </c>
      <c r="I19" s="100">
        <f t="shared" si="3"/>
        <v>2557955</v>
      </c>
      <c r="J19" s="100">
        <f t="shared" si="3"/>
        <v>4798049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4798049</v>
      </c>
      <c r="X19" s="100">
        <f t="shared" si="3"/>
        <v>8962600</v>
      </c>
      <c r="Y19" s="100">
        <f t="shared" si="3"/>
        <v>-4164551</v>
      </c>
      <c r="Z19" s="137">
        <f>+IF(X19&lt;&gt;0,+(Y19/X19)*100,0)</f>
        <v>-46.46588043648048</v>
      </c>
      <c r="AA19" s="102">
        <f>SUM(AA20:AA23)</f>
        <v>35850400</v>
      </c>
    </row>
    <row r="20" spans="1:27" ht="13.5">
      <c r="A20" s="138" t="s">
        <v>89</v>
      </c>
      <c r="B20" s="136"/>
      <c r="C20" s="155">
        <v>2899222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19906870</v>
      </c>
      <c r="D21" s="155"/>
      <c r="E21" s="156">
        <v>30293189</v>
      </c>
      <c r="F21" s="60">
        <v>30293189</v>
      </c>
      <c r="G21" s="60"/>
      <c r="H21" s="60"/>
      <c r="I21" s="60">
        <v>2557955</v>
      </c>
      <c r="J21" s="60">
        <v>2557955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2557955</v>
      </c>
      <c r="X21" s="60">
        <v>7573297</v>
      </c>
      <c r="Y21" s="60">
        <v>-5015342</v>
      </c>
      <c r="Z21" s="140">
        <v>-66.22</v>
      </c>
      <c r="AA21" s="62">
        <v>30293189</v>
      </c>
    </row>
    <row r="22" spans="1:27" ht="13.5">
      <c r="A22" s="138" t="s">
        <v>91</v>
      </c>
      <c r="B22" s="136"/>
      <c r="C22" s="157">
        <v>3777269</v>
      </c>
      <c r="D22" s="157"/>
      <c r="E22" s="158">
        <v>5507211</v>
      </c>
      <c r="F22" s="159">
        <v>5507211</v>
      </c>
      <c r="G22" s="159">
        <v>242765</v>
      </c>
      <c r="H22" s="159">
        <v>1997329</v>
      </c>
      <c r="I22" s="159"/>
      <c r="J22" s="159">
        <v>2240094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2240094</v>
      </c>
      <c r="X22" s="159">
        <v>1376803</v>
      </c>
      <c r="Y22" s="159">
        <v>863291</v>
      </c>
      <c r="Z22" s="141">
        <v>62.7</v>
      </c>
      <c r="AA22" s="225">
        <v>5507211</v>
      </c>
    </row>
    <row r="23" spans="1:27" ht="13.5">
      <c r="A23" s="138" t="s">
        <v>92</v>
      </c>
      <c r="B23" s="136"/>
      <c r="C23" s="155">
        <v>7200</v>
      </c>
      <c r="D23" s="155"/>
      <c r="E23" s="156">
        <v>50000</v>
      </c>
      <c r="F23" s="60">
        <v>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12500</v>
      </c>
      <c r="Y23" s="60">
        <v>-12500</v>
      </c>
      <c r="Z23" s="140">
        <v>-100</v>
      </c>
      <c r="AA23" s="62">
        <v>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30228217</v>
      </c>
      <c r="D25" s="217">
        <f>+D5+D9+D15+D19+D24</f>
        <v>0</v>
      </c>
      <c r="E25" s="230">
        <f t="shared" si="4"/>
        <v>46827000</v>
      </c>
      <c r="F25" s="219">
        <f t="shared" si="4"/>
        <v>46827000</v>
      </c>
      <c r="G25" s="219">
        <f t="shared" si="4"/>
        <v>369261</v>
      </c>
      <c r="H25" s="219">
        <f t="shared" si="4"/>
        <v>2679893</v>
      </c>
      <c r="I25" s="219">
        <f t="shared" si="4"/>
        <v>2559254</v>
      </c>
      <c r="J25" s="219">
        <f t="shared" si="4"/>
        <v>5608408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5608408</v>
      </c>
      <c r="X25" s="219">
        <f t="shared" si="4"/>
        <v>11706751</v>
      </c>
      <c r="Y25" s="219">
        <f t="shared" si="4"/>
        <v>-6098343</v>
      </c>
      <c r="Z25" s="231">
        <f>+IF(X25&lt;&gt;0,+(Y25/X25)*100,0)</f>
        <v>-52.09253190744383</v>
      </c>
      <c r="AA25" s="232">
        <f>+AA5+AA9+AA15+AA19+AA24</f>
        <v>46827000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9734655</v>
      </c>
      <c r="D28" s="155"/>
      <c r="E28" s="156">
        <v>45277000</v>
      </c>
      <c r="F28" s="60">
        <v>45277000</v>
      </c>
      <c r="G28" s="60">
        <v>353226</v>
      </c>
      <c r="H28" s="60">
        <v>2679893</v>
      </c>
      <c r="I28" s="60"/>
      <c r="J28" s="60">
        <v>3033119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3033119</v>
      </c>
      <c r="X28" s="60">
        <v>11319250</v>
      </c>
      <c r="Y28" s="60">
        <v>-8286131</v>
      </c>
      <c r="Z28" s="140">
        <v>-73.2</v>
      </c>
      <c r="AA28" s="155">
        <v>45277000</v>
      </c>
    </row>
    <row r="29" spans="1:27" ht="13.5">
      <c r="A29" s="234" t="s">
        <v>134</v>
      </c>
      <c r="B29" s="136"/>
      <c r="C29" s="155">
        <v>19905677</v>
      </c>
      <c r="D29" s="155"/>
      <c r="E29" s="156"/>
      <c r="F29" s="60"/>
      <c r="G29" s="60"/>
      <c r="H29" s="60"/>
      <c r="I29" s="60">
        <v>2557955</v>
      </c>
      <c r="J29" s="60">
        <v>2557955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2557955</v>
      </c>
      <c r="X29" s="60"/>
      <c r="Y29" s="60">
        <v>2557955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29640332</v>
      </c>
      <c r="D32" s="210">
        <f>SUM(D28:D31)</f>
        <v>0</v>
      </c>
      <c r="E32" s="211">
        <f t="shared" si="5"/>
        <v>45277000</v>
      </c>
      <c r="F32" s="77">
        <f t="shared" si="5"/>
        <v>45277000</v>
      </c>
      <c r="G32" s="77">
        <f t="shared" si="5"/>
        <v>353226</v>
      </c>
      <c r="H32" s="77">
        <f t="shared" si="5"/>
        <v>2679893</v>
      </c>
      <c r="I32" s="77">
        <f t="shared" si="5"/>
        <v>2557955</v>
      </c>
      <c r="J32" s="77">
        <f t="shared" si="5"/>
        <v>5591074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5591074</v>
      </c>
      <c r="X32" s="77">
        <f t="shared" si="5"/>
        <v>11319250</v>
      </c>
      <c r="Y32" s="77">
        <f t="shared" si="5"/>
        <v>-5728176</v>
      </c>
      <c r="Z32" s="212">
        <f>+IF(X32&lt;&gt;0,+(Y32/X32)*100,0)</f>
        <v>-50.6056143295713</v>
      </c>
      <c r="AA32" s="79">
        <f>SUM(AA28:AA31)</f>
        <v>45277000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587885</v>
      </c>
      <c r="D35" s="155"/>
      <c r="E35" s="156">
        <v>1550000</v>
      </c>
      <c r="F35" s="60">
        <v>1550000</v>
      </c>
      <c r="G35" s="60">
        <v>16035</v>
      </c>
      <c r="H35" s="60"/>
      <c r="I35" s="60">
        <v>1299</v>
      </c>
      <c r="J35" s="60">
        <v>17334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17334</v>
      </c>
      <c r="X35" s="60">
        <v>387500</v>
      </c>
      <c r="Y35" s="60">
        <v>-370166</v>
      </c>
      <c r="Z35" s="140">
        <v>-95.53</v>
      </c>
      <c r="AA35" s="62">
        <v>1550000</v>
      </c>
    </row>
    <row r="36" spans="1:27" ht="13.5">
      <c r="A36" s="238" t="s">
        <v>139</v>
      </c>
      <c r="B36" s="149"/>
      <c r="C36" s="222">
        <f aca="true" t="shared" si="6" ref="C36:Y36">SUM(C32:C35)</f>
        <v>30228217</v>
      </c>
      <c r="D36" s="222">
        <f>SUM(D32:D35)</f>
        <v>0</v>
      </c>
      <c r="E36" s="218">
        <f t="shared" si="6"/>
        <v>46827000</v>
      </c>
      <c r="F36" s="220">
        <f t="shared" si="6"/>
        <v>46827000</v>
      </c>
      <c r="G36" s="220">
        <f t="shared" si="6"/>
        <v>369261</v>
      </c>
      <c r="H36" s="220">
        <f t="shared" si="6"/>
        <v>2679893</v>
      </c>
      <c r="I36" s="220">
        <f t="shared" si="6"/>
        <v>2559254</v>
      </c>
      <c r="J36" s="220">
        <f t="shared" si="6"/>
        <v>5608408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5608408</v>
      </c>
      <c r="X36" s="220">
        <f t="shared" si="6"/>
        <v>11706750</v>
      </c>
      <c r="Y36" s="220">
        <f t="shared" si="6"/>
        <v>-6098342</v>
      </c>
      <c r="Z36" s="221">
        <f>+IF(X36&lt;&gt;0,+(Y36/X36)*100,0)</f>
        <v>-52.09252781514938</v>
      </c>
      <c r="AA36" s="239">
        <f>SUM(AA32:AA35)</f>
        <v>46827000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705498</v>
      </c>
      <c r="D6" s="155"/>
      <c r="E6" s="59">
        <v>1600319</v>
      </c>
      <c r="F6" s="60">
        <v>1600319</v>
      </c>
      <c r="G6" s="60">
        <v>20048</v>
      </c>
      <c r="H6" s="60">
        <v>20048</v>
      </c>
      <c r="I6" s="60">
        <v>20047</v>
      </c>
      <c r="J6" s="60">
        <v>20047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20047</v>
      </c>
      <c r="X6" s="60">
        <v>400080</v>
      </c>
      <c r="Y6" s="60">
        <v>-380033</v>
      </c>
      <c r="Z6" s="140">
        <v>-94.99</v>
      </c>
      <c r="AA6" s="62">
        <v>1600319</v>
      </c>
    </row>
    <row r="7" spans="1:27" ht="13.5">
      <c r="A7" s="249" t="s">
        <v>144</v>
      </c>
      <c r="B7" s="182"/>
      <c r="C7" s="155"/>
      <c r="D7" s="155"/>
      <c r="E7" s="59">
        <v>1200000</v>
      </c>
      <c r="F7" s="60">
        <v>1200000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300000</v>
      </c>
      <c r="Y7" s="60">
        <v>-300000</v>
      </c>
      <c r="Z7" s="140">
        <v>-100</v>
      </c>
      <c r="AA7" s="62">
        <v>1200000</v>
      </c>
    </row>
    <row r="8" spans="1:27" ht="13.5">
      <c r="A8" s="249" t="s">
        <v>145</v>
      </c>
      <c r="B8" s="182"/>
      <c r="C8" s="155">
        <v>4428205</v>
      </c>
      <c r="D8" s="155"/>
      <c r="E8" s="59">
        <v>11590157</v>
      </c>
      <c r="F8" s="60">
        <v>11590157</v>
      </c>
      <c r="G8" s="60">
        <v>97358333</v>
      </c>
      <c r="H8" s="60">
        <v>98145222</v>
      </c>
      <c r="I8" s="60">
        <v>100032994</v>
      </c>
      <c r="J8" s="60">
        <v>100032994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100032994</v>
      </c>
      <c r="X8" s="60">
        <v>2897539</v>
      </c>
      <c r="Y8" s="60">
        <v>97135455</v>
      </c>
      <c r="Z8" s="140">
        <v>3352.34</v>
      </c>
      <c r="AA8" s="62">
        <v>11590157</v>
      </c>
    </row>
    <row r="9" spans="1:27" ht="13.5">
      <c r="A9" s="249" t="s">
        <v>146</v>
      </c>
      <c r="B9" s="182"/>
      <c r="C9" s="155">
        <v>4236981</v>
      </c>
      <c r="D9" s="155"/>
      <c r="E9" s="59"/>
      <c r="F9" s="60"/>
      <c r="G9" s="60">
        <v>3152616</v>
      </c>
      <c r="H9" s="60">
        <v>3152616</v>
      </c>
      <c r="I9" s="60">
        <v>3152616</v>
      </c>
      <c r="J9" s="60">
        <v>3152616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3152616</v>
      </c>
      <c r="X9" s="60"/>
      <c r="Y9" s="60">
        <v>3152616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33690312</v>
      </c>
      <c r="D11" s="155"/>
      <c r="E11" s="59">
        <v>7432392</v>
      </c>
      <c r="F11" s="60">
        <v>7432392</v>
      </c>
      <c r="G11" s="60">
        <v>25719012</v>
      </c>
      <c r="H11" s="60">
        <v>33690312</v>
      </c>
      <c r="I11" s="60">
        <v>33690312</v>
      </c>
      <c r="J11" s="60">
        <v>33690312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33690312</v>
      </c>
      <c r="X11" s="60">
        <v>1858098</v>
      </c>
      <c r="Y11" s="60">
        <v>31832214</v>
      </c>
      <c r="Z11" s="140">
        <v>1713.16</v>
      </c>
      <c r="AA11" s="62">
        <v>7432392</v>
      </c>
    </row>
    <row r="12" spans="1:27" ht="13.5">
      <c r="A12" s="250" t="s">
        <v>56</v>
      </c>
      <c r="B12" s="251"/>
      <c r="C12" s="168">
        <f aca="true" t="shared" si="0" ref="C12:Y12">SUM(C6:C11)</f>
        <v>43060996</v>
      </c>
      <c r="D12" s="168">
        <f>SUM(D6:D11)</f>
        <v>0</v>
      </c>
      <c r="E12" s="72">
        <f t="shared" si="0"/>
        <v>21822868</v>
      </c>
      <c r="F12" s="73">
        <f t="shared" si="0"/>
        <v>21822868</v>
      </c>
      <c r="G12" s="73">
        <f t="shared" si="0"/>
        <v>126250009</v>
      </c>
      <c r="H12" s="73">
        <f t="shared" si="0"/>
        <v>135008198</v>
      </c>
      <c r="I12" s="73">
        <f t="shared" si="0"/>
        <v>136895969</v>
      </c>
      <c r="J12" s="73">
        <f t="shared" si="0"/>
        <v>136895969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136895969</v>
      </c>
      <c r="X12" s="73">
        <f t="shared" si="0"/>
        <v>5455717</v>
      </c>
      <c r="Y12" s="73">
        <f t="shared" si="0"/>
        <v>131440252</v>
      </c>
      <c r="Z12" s="170">
        <f>+IF(X12&lt;&gt;0,+(Y12/X12)*100,0)</f>
        <v>2409.220492925128</v>
      </c>
      <c r="AA12" s="74">
        <f>SUM(AA6:AA11)</f>
        <v>21822868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2770746</v>
      </c>
      <c r="H16" s="159">
        <v>21994062</v>
      </c>
      <c r="I16" s="159">
        <v>19307931</v>
      </c>
      <c r="J16" s="60">
        <v>19307931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19307931</v>
      </c>
      <c r="X16" s="60"/>
      <c r="Y16" s="159">
        <v>19307931</v>
      </c>
      <c r="Z16" s="141"/>
      <c r="AA16" s="225"/>
    </row>
    <row r="17" spans="1:27" ht="13.5">
      <c r="A17" s="249" t="s">
        <v>152</v>
      </c>
      <c r="B17" s="182"/>
      <c r="C17" s="155">
        <v>20211754</v>
      </c>
      <c r="D17" s="155"/>
      <c r="E17" s="59"/>
      <c r="F17" s="60"/>
      <c r="G17" s="60">
        <v>35933438</v>
      </c>
      <c r="H17" s="60">
        <v>22437171</v>
      </c>
      <c r="I17" s="60">
        <v>22437171</v>
      </c>
      <c r="J17" s="60">
        <v>22437171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22437171</v>
      </c>
      <c r="X17" s="60"/>
      <c r="Y17" s="60">
        <v>22437171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536939940</v>
      </c>
      <c r="D19" s="155"/>
      <c r="E19" s="59">
        <v>336025391</v>
      </c>
      <c r="F19" s="60">
        <v>336025391</v>
      </c>
      <c r="G19" s="60">
        <v>294773077</v>
      </c>
      <c r="H19" s="60">
        <v>473396678</v>
      </c>
      <c r="I19" s="60">
        <v>475698045</v>
      </c>
      <c r="J19" s="60">
        <v>475698045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475698045</v>
      </c>
      <c r="X19" s="60">
        <v>84006348</v>
      </c>
      <c r="Y19" s="60">
        <v>391691697</v>
      </c>
      <c r="Z19" s="140">
        <v>466.26</v>
      </c>
      <c r="AA19" s="62">
        <v>336025391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45995</v>
      </c>
      <c r="D22" s="155"/>
      <c r="E22" s="59"/>
      <c r="F22" s="60"/>
      <c r="G22" s="60">
        <v>35691064</v>
      </c>
      <c r="H22" s="60">
        <v>20211754</v>
      </c>
      <c r="I22" s="60">
        <v>20211754</v>
      </c>
      <c r="J22" s="60">
        <v>20211754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20211754</v>
      </c>
      <c r="X22" s="60"/>
      <c r="Y22" s="60">
        <v>20211754</v>
      </c>
      <c r="Z22" s="140"/>
      <c r="AA22" s="62"/>
    </row>
    <row r="23" spans="1:27" ht="13.5">
      <c r="A23" s="249" t="s">
        <v>158</v>
      </c>
      <c r="B23" s="182"/>
      <c r="C23" s="155">
        <v>538984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557736673</v>
      </c>
      <c r="D24" s="168">
        <f>SUM(D15:D23)</f>
        <v>0</v>
      </c>
      <c r="E24" s="76">
        <f t="shared" si="1"/>
        <v>336025391</v>
      </c>
      <c r="F24" s="77">
        <f t="shared" si="1"/>
        <v>336025391</v>
      </c>
      <c r="G24" s="77">
        <f t="shared" si="1"/>
        <v>369168325</v>
      </c>
      <c r="H24" s="77">
        <f t="shared" si="1"/>
        <v>538039665</v>
      </c>
      <c r="I24" s="77">
        <f t="shared" si="1"/>
        <v>537654901</v>
      </c>
      <c r="J24" s="77">
        <f t="shared" si="1"/>
        <v>537654901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537654901</v>
      </c>
      <c r="X24" s="77">
        <f t="shared" si="1"/>
        <v>84006348</v>
      </c>
      <c r="Y24" s="77">
        <f t="shared" si="1"/>
        <v>453648553</v>
      </c>
      <c r="Z24" s="212">
        <f>+IF(X24&lt;&gt;0,+(Y24/X24)*100,0)</f>
        <v>540.0169913349882</v>
      </c>
      <c r="AA24" s="79">
        <f>SUM(AA15:AA23)</f>
        <v>336025391</v>
      </c>
    </row>
    <row r="25" spans="1:27" ht="13.5">
      <c r="A25" s="250" t="s">
        <v>159</v>
      </c>
      <c r="B25" s="251"/>
      <c r="C25" s="168">
        <f aca="true" t="shared" si="2" ref="C25:Y25">+C12+C24</f>
        <v>600797669</v>
      </c>
      <c r="D25" s="168">
        <f>+D12+D24</f>
        <v>0</v>
      </c>
      <c r="E25" s="72">
        <f t="shared" si="2"/>
        <v>357848259</v>
      </c>
      <c r="F25" s="73">
        <f t="shared" si="2"/>
        <v>357848259</v>
      </c>
      <c r="G25" s="73">
        <f t="shared" si="2"/>
        <v>495418334</v>
      </c>
      <c r="H25" s="73">
        <f t="shared" si="2"/>
        <v>673047863</v>
      </c>
      <c r="I25" s="73">
        <f t="shared" si="2"/>
        <v>674550870</v>
      </c>
      <c r="J25" s="73">
        <f t="shared" si="2"/>
        <v>674550870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674550870</v>
      </c>
      <c r="X25" s="73">
        <f t="shared" si="2"/>
        <v>89462065</v>
      </c>
      <c r="Y25" s="73">
        <f t="shared" si="2"/>
        <v>585088805</v>
      </c>
      <c r="Z25" s="170">
        <f>+IF(X25&lt;&gt;0,+(Y25/X25)*100,0)</f>
        <v>654.0077126545201</v>
      </c>
      <c r="AA25" s="74">
        <f>+AA12+AA24</f>
        <v>357848259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1953055</v>
      </c>
      <c r="D29" s="155"/>
      <c r="E29" s="59"/>
      <c r="F29" s="60"/>
      <c r="G29" s="60">
        <v>-18166767</v>
      </c>
      <c r="H29" s="60">
        <v>3675722</v>
      </c>
      <c r="I29" s="60">
        <v>-2813605</v>
      </c>
      <c r="J29" s="60">
        <v>-2813605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-2813605</v>
      </c>
      <c r="X29" s="60"/>
      <c r="Y29" s="60">
        <v>-2813605</v>
      </c>
      <c r="Z29" s="140"/>
      <c r="AA29" s="62"/>
    </row>
    <row r="30" spans="1:27" ht="13.5">
      <c r="A30" s="249" t="s">
        <v>52</v>
      </c>
      <c r="B30" s="182"/>
      <c r="C30" s="155">
        <v>1102258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232220</v>
      </c>
      <c r="D31" s="155"/>
      <c r="E31" s="59">
        <v>315715</v>
      </c>
      <c r="F31" s="60">
        <v>315715</v>
      </c>
      <c r="G31" s="60">
        <v>1693327</v>
      </c>
      <c r="H31" s="60">
        <v>1693508</v>
      </c>
      <c r="I31" s="60">
        <v>1694953</v>
      </c>
      <c r="J31" s="60">
        <v>1694953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1694953</v>
      </c>
      <c r="X31" s="60">
        <v>78929</v>
      </c>
      <c r="Y31" s="60">
        <v>1616024</v>
      </c>
      <c r="Z31" s="140">
        <v>2047.44</v>
      </c>
      <c r="AA31" s="62">
        <v>315715</v>
      </c>
    </row>
    <row r="32" spans="1:27" ht="13.5">
      <c r="A32" s="249" t="s">
        <v>164</v>
      </c>
      <c r="B32" s="182"/>
      <c r="C32" s="155">
        <v>67528150</v>
      </c>
      <c r="D32" s="155"/>
      <c r="E32" s="59">
        <v>3916732</v>
      </c>
      <c r="F32" s="60">
        <v>3916732</v>
      </c>
      <c r="G32" s="60">
        <v>87922384</v>
      </c>
      <c r="H32" s="60">
        <v>70010913</v>
      </c>
      <c r="I32" s="60">
        <v>78991424</v>
      </c>
      <c r="J32" s="60">
        <v>78991424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78991424</v>
      </c>
      <c r="X32" s="60">
        <v>979183</v>
      </c>
      <c r="Y32" s="60">
        <v>78012241</v>
      </c>
      <c r="Z32" s="140">
        <v>7967.07</v>
      </c>
      <c r="AA32" s="62">
        <v>3916732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75174754</v>
      </c>
      <c r="H33" s="60">
        <v>86927479</v>
      </c>
      <c r="I33" s="60">
        <v>88729134</v>
      </c>
      <c r="J33" s="60">
        <v>88729134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88729134</v>
      </c>
      <c r="X33" s="60"/>
      <c r="Y33" s="60">
        <v>88729134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70815683</v>
      </c>
      <c r="D34" s="168">
        <f>SUM(D29:D33)</f>
        <v>0</v>
      </c>
      <c r="E34" s="72">
        <f t="shared" si="3"/>
        <v>4232447</v>
      </c>
      <c r="F34" s="73">
        <f t="shared" si="3"/>
        <v>4232447</v>
      </c>
      <c r="G34" s="73">
        <f t="shared" si="3"/>
        <v>146623698</v>
      </c>
      <c r="H34" s="73">
        <f t="shared" si="3"/>
        <v>162307622</v>
      </c>
      <c r="I34" s="73">
        <f t="shared" si="3"/>
        <v>166601906</v>
      </c>
      <c r="J34" s="73">
        <f t="shared" si="3"/>
        <v>166601906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166601906</v>
      </c>
      <c r="X34" s="73">
        <f t="shared" si="3"/>
        <v>1058112</v>
      </c>
      <c r="Y34" s="73">
        <f t="shared" si="3"/>
        <v>165543794</v>
      </c>
      <c r="Z34" s="170">
        <f>+IF(X34&lt;&gt;0,+(Y34/X34)*100,0)</f>
        <v>15645.20523347245</v>
      </c>
      <c r="AA34" s="74">
        <f>SUM(AA29:AA33)</f>
        <v>4232447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1983029</v>
      </c>
      <c r="D37" s="155"/>
      <c r="E37" s="59">
        <v>5405550</v>
      </c>
      <c r="F37" s="60">
        <v>5405550</v>
      </c>
      <c r="G37" s="60">
        <v>5678623</v>
      </c>
      <c r="H37" s="60">
        <v>5559006</v>
      </c>
      <c r="I37" s="60">
        <v>5374009</v>
      </c>
      <c r="J37" s="60">
        <v>5374009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5374009</v>
      </c>
      <c r="X37" s="60">
        <v>1351388</v>
      </c>
      <c r="Y37" s="60">
        <v>4022621</v>
      </c>
      <c r="Z37" s="140">
        <v>297.67</v>
      </c>
      <c r="AA37" s="62">
        <v>5405550</v>
      </c>
    </row>
    <row r="38" spans="1:27" ht="13.5">
      <c r="A38" s="249" t="s">
        <v>165</v>
      </c>
      <c r="B38" s="182"/>
      <c r="C38" s="155">
        <v>16827800</v>
      </c>
      <c r="D38" s="155"/>
      <c r="E38" s="59">
        <v>4983000</v>
      </c>
      <c r="F38" s="60">
        <v>4983000</v>
      </c>
      <c r="G38" s="60">
        <v>18664800</v>
      </c>
      <c r="H38" s="60">
        <v>20042800</v>
      </c>
      <c r="I38" s="60">
        <v>20042800</v>
      </c>
      <c r="J38" s="60">
        <v>20042800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20042800</v>
      </c>
      <c r="X38" s="60">
        <v>1245750</v>
      </c>
      <c r="Y38" s="60">
        <v>18797050</v>
      </c>
      <c r="Z38" s="140">
        <v>1508.89</v>
      </c>
      <c r="AA38" s="62">
        <v>4983000</v>
      </c>
    </row>
    <row r="39" spans="1:27" ht="13.5">
      <c r="A39" s="250" t="s">
        <v>59</v>
      </c>
      <c r="B39" s="253"/>
      <c r="C39" s="168">
        <f aca="true" t="shared" si="4" ref="C39:Y39">SUM(C37:C38)</f>
        <v>18810829</v>
      </c>
      <c r="D39" s="168">
        <f>SUM(D37:D38)</f>
        <v>0</v>
      </c>
      <c r="E39" s="76">
        <f t="shared" si="4"/>
        <v>10388550</v>
      </c>
      <c r="F39" s="77">
        <f t="shared" si="4"/>
        <v>10388550</v>
      </c>
      <c r="G39" s="77">
        <f t="shared" si="4"/>
        <v>24343423</v>
      </c>
      <c r="H39" s="77">
        <f t="shared" si="4"/>
        <v>25601806</v>
      </c>
      <c r="I39" s="77">
        <f t="shared" si="4"/>
        <v>25416809</v>
      </c>
      <c r="J39" s="77">
        <f t="shared" si="4"/>
        <v>25416809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25416809</v>
      </c>
      <c r="X39" s="77">
        <f t="shared" si="4"/>
        <v>2597138</v>
      </c>
      <c r="Y39" s="77">
        <f t="shared" si="4"/>
        <v>22819671</v>
      </c>
      <c r="Z39" s="212">
        <f>+IF(X39&lt;&gt;0,+(Y39/X39)*100,0)</f>
        <v>878.6468412537185</v>
      </c>
      <c r="AA39" s="79">
        <f>SUM(AA37:AA38)</f>
        <v>10388550</v>
      </c>
    </row>
    <row r="40" spans="1:27" ht="13.5">
      <c r="A40" s="250" t="s">
        <v>167</v>
      </c>
      <c r="B40" s="251"/>
      <c r="C40" s="168">
        <f aca="true" t="shared" si="5" ref="C40:Y40">+C34+C39</f>
        <v>89626512</v>
      </c>
      <c r="D40" s="168">
        <f>+D34+D39</f>
        <v>0</v>
      </c>
      <c r="E40" s="72">
        <f t="shared" si="5"/>
        <v>14620997</v>
      </c>
      <c r="F40" s="73">
        <f t="shared" si="5"/>
        <v>14620997</v>
      </c>
      <c r="G40" s="73">
        <f t="shared" si="5"/>
        <v>170967121</v>
      </c>
      <c r="H40" s="73">
        <f t="shared" si="5"/>
        <v>187909428</v>
      </c>
      <c r="I40" s="73">
        <f t="shared" si="5"/>
        <v>192018715</v>
      </c>
      <c r="J40" s="73">
        <f t="shared" si="5"/>
        <v>192018715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192018715</v>
      </c>
      <c r="X40" s="73">
        <f t="shared" si="5"/>
        <v>3655250</v>
      </c>
      <c r="Y40" s="73">
        <f t="shared" si="5"/>
        <v>188363465</v>
      </c>
      <c r="Z40" s="170">
        <f>+IF(X40&lt;&gt;0,+(Y40/X40)*100,0)</f>
        <v>5153.230695574858</v>
      </c>
      <c r="AA40" s="74">
        <f>+AA34+AA39</f>
        <v>14620997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511171157</v>
      </c>
      <c r="D42" s="257">
        <f>+D25-D40</f>
        <v>0</v>
      </c>
      <c r="E42" s="258">
        <f t="shared" si="6"/>
        <v>343227262</v>
      </c>
      <c r="F42" s="259">
        <f t="shared" si="6"/>
        <v>343227262</v>
      </c>
      <c r="G42" s="259">
        <f t="shared" si="6"/>
        <v>324451213</v>
      </c>
      <c r="H42" s="259">
        <f t="shared" si="6"/>
        <v>485138435</v>
      </c>
      <c r="I42" s="259">
        <f t="shared" si="6"/>
        <v>482532155</v>
      </c>
      <c r="J42" s="259">
        <f t="shared" si="6"/>
        <v>482532155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482532155</v>
      </c>
      <c r="X42" s="259">
        <f t="shared" si="6"/>
        <v>85806815</v>
      </c>
      <c r="Y42" s="259">
        <f t="shared" si="6"/>
        <v>396725340</v>
      </c>
      <c r="Z42" s="260">
        <f>+IF(X42&lt;&gt;0,+(Y42/X42)*100,0)</f>
        <v>462.3471224284458</v>
      </c>
      <c r="AA42" s="261">
        <f>+AA25-AA40</f>
        <v>343227262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511171157</v>
      </c>
      <c r="D45" s="155"/>
      <c r="E45" s="59">
        <v>343227262</v>
      </c>
      <c r="F45" s="60">
        <v>343227262</v>
      </c>
      <c r="G45" s="60">
        <v>324451213</v>
      </c>
      <c r="H45" s="60">
        <v>485138435</v>
      </c>
      <c r="I45" s="60">
        <v>482532155</v>
      </c>
      <c r="J45" s="60">
        <v>482532155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482532155</v>
      </c>
      <c r="X45" s="60">
        <v>85806816</v>
      </c>
      <c r="Y45" s="60">
        <v>396725339</v>
      </c>
      <c r="Z45" s="139">
        <v>462.35</v>
      </c>
      <c r="AA45" s="62">
        <v>343227262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511171157</v>
      </c>
      <c r="D48" s="217">
        <f>SUM(D45:D47)</f>
        <v>0</v>
      </c>
      <c r="E48" s="264">
        <f t="shared" si="7"/>
        <v>343227262</v>
      </c>
      <c r="F48" s="219">
        <f t="shared" si="7"/>
        <v>343227262</v>
      </c>
      <c r="G48" s="219">
        <f t="shared" si="7"/>
        <v>324451213</v>
      </c>
      <c r="H48" s="219">
        <f t="shared" si="7"/>
        <v>485138435</v>
      </c>
      <c r="I48" s="219">
        <f t="shared" si="7"/>
        <v>482532155</v>
      </c>
      <c r="J48" s="219">
        <f t="shared" si="7"/>
        <v>482532155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482532155</v>
      </c>
      <c r="X48" s="219">
        <f t="shared" si="7"/>
        <v>85806816</v>
      </c>
      <c r="Y48" s="219">
        <f t="shared" si="7"/>
        <v>396725339</v>
      </c>
      <c r="Z48" s="265">
        <f>+IF(X48&lt;&gt;0,+(Y48/X48)*100,0)</f>
        <v>462.34711587480416</v>
      </c>
      <c r="AA48" s="232">
        <f>SUM(AA45:AA47)</f>
        <v>343227262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6036530</v>
      </c>
      <c r="D6" s="155"/>
      <c r="E6" s="59">
        <v>39805272</v>
      </c>
      <c r="F6" s="60">
        <v>39805272</v>
      </c>
      <c r="G6" s="60">
        <v>2307879</v>
      </c>
      <c r="H6" s="60">
        <v>3888162</v>
      </c>
      <c r="I6" s="60">
        <v>2518903</v>
      </c>
      <c r="J6" s="60">
        <v>8714944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8714944</v>
      </c>
      <c r="X6" s="60">
        <v>9951318</v>
      </c>
      <c r="Y6" s="60">
        <v>-1236374</v>
      </c>
      <c r="Z6" s="140">
        <v>-12.42</v>
      </c>
      <c r="AA6" s="62">
        <v>39805272</v>
      </c>
    </row>
    <row r="7" spans="1:27" ht="13.5">
      <c r="A7" s="249" t="s">
        <v>178</v>
      </c>
      <c r="B7" s="182"/>
      <c r="C7" s="155">
        <v>84545630</v>
      </c>
      <c r="D7" s="155"/>
      <c r="E7" s="59">
        <v>61709856</v>
      </c>
      <c r="F7" s="60">
        <v>61709856</v>
      </c>
      <c r="G7" s="60">
        <v>24949000</v>
      </c>
      <c r="H7" s="60">
        <v>1290000</v>
      </c>
      <c r="I7" s="60"/>
      <c r="J7" s="60">
        <v>26239000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26239000</v>
      </c>
      <c r="X7" s="60">
        <v>15427464</v>
      </c>
      <c r="Y7" s="60">
        <v>10811536</v>
      </c>
      <c r="Z7" s="140">
        <v>70.08</v>
      </c>
      <c r="AA7" s="62">
        <v>61709856</v>
      </c>
    </row>
    <row r="8" spans="1:27" ht="13.5">
      <c r="A8" s="249" t="s">
        <v>179</v>
      </c>
      <c r="B8" s="182"/>
      <c r="C8" s="155">
        <v>34449769</v>
      </c>
      <c r="D8" s="155"/>
      <c r="E8" s="59">
        <v>45276996</v>
      </c>
      <c r="F8" s="60">
        <v>45276996</v>
      </c>
      <c r="G8" s="60">
        <v>7151543</v>
      </c>
      <c r="H8" s="60"/>
      <c r="I8" s="60">
        <v>2557955</v>
      </c>
      <c r="J8" s="60">
        <v>9709498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9709498</v>
      </c>
      <c r="X8" s="60">
        <v>11319249</v>
      </c>
      <c r="Y8" s="60">
        <v>-1609751</v>
      </c>
      <c r="Z8" s="140">
        <v>-14.22</v>
      </c>
      <c r="AA8" s="62">
        <v>45276996</v>
      </c>
    </row>
    <row r="9" spans="1:27" ht="13.5">
      <c r="A9" s="249" t="s">
        <v>180</v>
      </c>
      <c r="B9" s="182"/>
      <c r="C9" s="155">
        <v>669740</v>
      </c>
      <c r="D9" s="155"/>
      <c r="E9" s="59">
        <v>631752</v>
      </c>
      <c r="F9" s="60">
        <v>631752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157938</v>
      </c>
      <c r="Y9" s="60">
        <v>-157938</v>
      </c>
      <c r="Z9" s="140">
        <v>-100</v>
      </c>
      <c r="AA9" s="62">
        <v>631752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-71493642</v>
      </c>
      <c r="D12" s="155"/>
      <c r="E12" s="59">
        <v>-100298172</v>
      </c>
      <c r="F12" s="60">
        <v>-100298172</v>
      </c>
      <c r="G12" s="60">
        <v>-8041473</v>
      </c>
      <c r="H12" s="60">
        <v>-7928028</v>
      </c>
      <c r="I12" s="60">
        <v>-6041517</v>
      </c>
      <c r="J12" s="60">
        <v>-22011018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-22011018</v>
      </c>
      <c r="X12" s="60">
        <v>-25074543</v>
      </c>
      <c r="Y12" s="60">
        <v>3063525</v>
      </c>
      <c r="Z12" s="140">
        <v>-12.22</v>
      </c>
      <c r="AA12" s="62">
        <v>-100298172</v>
      </c>
    </row>
    <row r="13" spans="1:27" ht="13.5">
      <c r="A13" s="249" t="s">
        <v>40</v>
      </c>
      <c r="B13" s="182"/>
      <c r="C13" s="155">
        <v>-2700382</v>
      </c>
      <c r="D13" s="155"/>
      <c r="E13" s="59">
        <v>-249996</v>
      </c>
      <c r="F13" s="60">
        <v>-249996</v>
      </c>
      <c r="G13" s="60">
        <v>-31376</v>
      </c>
      <c r="H13" s="60">
        <v>-49</v>
      </c>
      <c r="I13" s="60">
        <v>-101674</v>
      </c>
      <c r="J13" s="60">
        <v>-133099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-133099</v>
      </c>
      <c r="X13" s="60">
        <v>-62499</v>
      </c>
      <c r="Y13" s="60">
        <v>-70600</v>
      </c>
      <c r="Z13" s="140">
        <v>112.96</v>
      </c>
      <c r="AA13" s="62">
        <v>-249996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51507645</v>
      </c>
      <c r="D15" s="168">
        <f>SUM(D6:D14)</f>
        <v>0</v>
      </c>
      <c r="E15" s="72">
        <f t="shared" si="0"/>
        <v>46875708</v>
      </c>
      <c r="F15" s="73">
        <f t="shared" si="0"/>
        <v>46875708</v>
      </c>
      <c r="G15" s="73">
        <f t="shared" si="0"/>
        <v>26335573</v>
      </c>
      <c r="H15" s="73">
        <f t="shared" si="0"/>
        <v>-2749915</v>
      </c>
      <c r="I15" s="73">
        <f t="shared" si="0"/>
        <v>-1066333</v>
      </c>
      <c r="J15" s="73">
        <f t="shared" si="0"/>
        <v>22519325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22519325</v>
      </c>
      <c r="X15" s="73">
        <f t="shared" si="0"/>
        <v>11718927</v>
      </c>
      <c r="Y15" s="73">
        <f t="shared" si="0"/>
        <v>10800398</v>
      </c>
      <c r="Z15" s="170">
        <f>+IF(X15&lt;&gt;0,+(Y15/X15)*100,0)</f>
        <v>92.16200425175445</v>
      </c>
      <c r="AA15" s="74">
        <f>SUM(AA6:AA14)</f>
        <v>46875708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-45276996</v>
      </c>
      <c r="F24" s="60">
        <v>-45276996</v>
      </c>
      <c r="G24" s="60">
        <v>-7564674</v>
      </c>
      <c r="H24" s="60">
        <v>-2679893</v>
      </c>
      <c r="I24" s="60">
        <v>-2559254</v>
      </c>
      <c r="J24" s="60">
        <v>-12803821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-12803821</v>
      </c>
      <c r="X24" s="60">
        <v>-11319249</v>
      </c>
      <c r="Y24" s="60">
        <v>-1484572</v>
      </c>
      <c r="Z24" s="140">
        <v>13.12</v>
      </c>
      <c r="AA24" s="62">
        <v>-45276996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-45276996</v>
      </c>
      <c r="F25" s="73">
        <f t="shared" si="1"/>
        <v>-45276996</v>
      </c>
      <c r="G25" s="73">
        <f t="shared" si="1"/>
        <v>-7564674</v>
      </c>
      <c r="H25" s="73">
        <f t="shared" si="1"/>
        <v>-2679893</v>
      </c>
      <c r="I25" s="73">
        <f t="shared" si="1"/>
        <v>-2559254</v>
      </c>
      <c r="J25" s="73">
        <f t="shared" si="1"/>
        <v>-12803821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-12803821</v>
      </c>
      <c r="X25" s="73">
        <f t="shared" si="1"/>
        <v>-11319249</v>
      </c>
      <c r="Y25" s="73">
        <f t="shared" si="1"/>
        <v>-1484572</v>
      </c>
      <c r="Z25" s="170">
        <f>+IF(X25&lt;&gt;0,+(Y25/X25)*100,0)</f>
        <v>13.115463755590145</v>
      </c>
      <c r="AA25" s="74">
        <f>SUM(AA19:AA24)</f>
        <v>-45276996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>
        <v>-65379</v>
      </c>
      <c r="J33" s="60">
        <v>-65379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-65379</v>
      </c>
      <c r="X33" s="60"/>
      <c r="Y33" s="60">
        <v>-65379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-65379</v>
      </c>
      <c r="J34" s="73">
        <f t="shared" si="2"/>
        <v>-65379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-65379</v>
      </c>
      <c r="X34" s="73">
        <f t="shared" si="2"/>
        <v>0</v>
      </c>
      <c r="Y34" s="73">
        <f t="shared" si="2"/>
        <v>-65379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51507645</v>
      </c>
      <c r="D36" s="153">
        <f>+D15+D25+D34</f>
        <v>0</v>
      </c>
      <c r="E36" s="99">
        <f t="shared" si="3"/>
        <v>1598712</v>
      </c>
      <c r="F36" s="100">
        <f t="shared" si="3"/>
        <v>1598712</v>
      </c>
      <c r="G36" s="100">
        <f t="shared" si="3"/>
        <v>18770899</v>
      </c>
      <c r="H36" s="100">
        <f t="shared" si="3"/>
        <v>-5429808</v>
      </c>
      <c r="I36" s="100">
        <f t="shared" si="3"/>
        <v>-3690966</v>
      </c>
      <c r="J36" s="100">
        <f t="shared" si="3"/>
        <v>9650125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9650125</v>
      </c>
      <c r="X36" s="100">
        <f t="shared" si="3"/>
        <v>399678</v>
      </c>
      <c r="Y36" s="100">
        <f t="shared" si="3"/>
        <v>9250447</v>
      </c>
      <c r="Z36" s="137">
        <f>+IF(X36&lt;&gt;0,+(Y36/X36)*100,0)</f>
        <v>2314.4749022963483</v>
      </c>
      <c r="AA36" s="102">
        <f>+AA15+AA25+AA34</f>
        <v>1598712</v>
      </c>
    </row>
    <row r="37" spans="1:27" ht="13.5">
      <c r="A37" s="249" t="s">
        <v>199</v>
      </c>
      <c r="B37" s="182"/>
      <c r="C37" s="153"/>
      <c r="D37" s="153"/>
      <c r="E37" s="99">
        <v>2000</v>
      </c>
      <c r="F37" s="100">
        <v>2000</v>
      </c>
      <c r="G37" s="100">
        <v>1460486</v>
      </c>
      <c r="H37" s="100">
        <v>20231385</v>
      </c>
      <c r="I37" s="100">
        <v>14801577</v>
      </c>
      <c r="J37" s="100">
        <v>1460486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1460486</v>
      </c>
      <c r="X37" s="100">
        <v>2000</v>
      </c>
      <c r="Y37" s="100">
        <v>1458486</v>
      </c>
      <c r="Z37" s="137">
        <v>72924.3</v>
      </c>
      <c r="AA37" s="102">
        <v>2000</v>
      </c>
    </row>
    <row r="38" spans="1:27" ht="13.5">
      <c r="A38" s="269" t="s">
        <v>200</v>
      </c>
      <c r="B38" s="256"/>
      <c r="C38" s="257">
        <v>51507645</v>
      </c>
      <c r="D38" s="257"/>
      <c r="E38" s="258">
        <v>1600711</v>
      </c>
      <c r="F38" s="259">
        <v>1600711</v>
      </c>
      <c r="G38" s="259">
        <v>20231385</v>
      </c>
      <c r="H38" s="259">
        <v>14801577</v>
      </c>
      <c r="I38" s="259">
        <v>11110611</v>
      </c>
      <c r="J38" s="259">
        <v>11110611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11110611</v>
      </c>
      <c r="X38" s="259">
        <v>401677</v>
      </c>
      <c r="Y38" s="259">
        <v>10708934</v>
      </c>
      <c r="Z38" s="260">
        <v>2666.06</v>
      </c>
      <c r="AA38" s="261">
        <v>1600711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30228217</v>
      </c>
      <c r="D5" s="200">
        <f t="shared" si="0"/>
        <v>0</v>
      </c>
      <c r="E5" s="106">
        <f t="shared" si="0"/>
        <v>46827000</v>
      </c>
      <c r="F5" s="106">
        <f t="shared" si="0"/>
        <v>46827000</v>
      </c>
      <c r="G5" s="106">
        <f t="shared" si="0"/>
        <v>369261</v>
      </c>
      <c r="H5" s="106">
        <f t="shared" si="0"/>
        <v>2679893</v>
      </c>
      <c r="I5" s="106">
        <f t="shared" si="0"/>
        <v>2559254</v>
      </c>
      <c r="J5" s="106">
        <f t="shared" si="0"/>
        <v>5608408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5608408</v>
      </c>
      <c r="X5" s="106">
        <f t="shared" si="0"/>
        <v>11706751</v>
      </c>
      <c r="Y5" s="106">
        <f t="shared" si="0"/>
        <v>-6098343</v>
      </c>
      <c r="Z5" s="201">
        <f>+IF(X5&lt;&gt;0,+(Y5/X5)*100,0)</f>
        <v>-52.09253190744383</v>
      </c>
      <c r="AA5" s="199">
        <f>SUM(AA11:AA18)</f>
        <v>46827000</v>
      </c>
    </row>
    <row r="6" spans="1:27" ht="13.5">
      <c r="A6" s="291" t="s">
        <v>204</v>
      </c>
      <c r="B6" s="142"/>
      <c r="C6" s="62">
        <v>2385615</v>
      </c>
      <c r="D6" s="156"/>
      <c r="E6" s="60">
        <v>4500000</v>
      </c>
      <c r="F6" s="60">
        <v>4500000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1125000</v>
      </c>
      <c r="Y6" s="60">
        <v>-1125000</v>
      </c>
      <c r="Z6" s="140">
        <v>-100</v>
      </c>
      <c r="AA6" s="155">
        <v>4500000</v>
      </c>
    </row>
    <row r="7" spans="1:27" ht="13.5">
      <c r="A7" s="291" t="s">
        <v>205</v>
      </c>
      <c r="B7" s="142"/>
      <c r="C7" s="62">
        <v>2899222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19905677</v>
      </c>
      <c r="D8" s="156"/>
      <c r="E8" s="60">
        <v>34505939</v>
      </c>
      <c r="F8" s="60">
        <v>34505939</v>
      </c>
      <c r="G8" s="60"/>
      <c r="H8" s="60"/>
      <c r="I8" s="60">
        <v>2557955</v>
      </c>
      <c r="J8" s="60">
        <v>2557955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2557955</v>
      </c>
      <c r="X8" s="60">
        <v>8626485</v>
      </c>
      <c r="Y8" s="60">
        <v>-6068530</v>
      </c>
      <c r="Z8" s="140">
        <v>-70.35</v>
      </c>
      <c r="AA8" s="155">
        <v>34505939</v>
      </c>
    </row>
    <row r="9" spans="1:27" ht="13.5">
      <c r="A9" s="291" t="s">
        <v>207</v>
      </c>
      <c r="B9" s="142"/>
      <c r="C9" s="62">
        <v>3777269</v>
      </c>
      <c r="D9" s="156"/>
      <c r="E9" s="60">
        <v>5007211</v>
      </c>
      <c r="F9" s="60">
        <v>5007211</v>
      </c>
      <c r="G9" s="60">
        <v>242765</v>
      </c>
      <c r="H9" s="60">
        <v>1997329</v>
      </c>
      <c r="I9" s="60"/>
      <c r="J9" s="60">
        <v>2240094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2240094</v>
      </c>
      <c r="X9" s="60">
        <v>1251803</v>
      </c>
      <c r="Y9" s="60">
        <v>988291</v>
      </c>
      <c r="Z9" s="140">
        <v>78.95</v>
      </c>
      <c r="AA9" s="155">
        <v>5007211</v>
      </c>
    </row>
    <row r="10" spans="1:27" ht="13.5">
      <c r="A10" s="291" t="s">
        <v>208</v>
      </c>
      <c r="B10" s="142"/>
      <c r="C10" s="62">
        <v>6257</v>
      </c>
      <c r="D10" s="156"/>
      <c r="E10" s="60">
        <v>500000</v>
      </c>
      <c r="F10" s="60">
        <v>500000</v>
      </c>
      <c r="G10" s="60">
        <v>110461</v>
      </c>
      <c r="H10" s="60">
        <v>666949</v>
      </c>
      <c r="I10" s="60"/>
      <c r="J10" s="60">
        <v>777410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777410</v>
      </c>
      <c r="X10" s="60">
        <v>125000</v>
      </c>
      <c r="Y10" s="60">
        <v>652410</v>
      </c>
      <c r="Z10" s="140">
        <v>521.93</v>
      </c>
      <c r="AA10" s="155">
        <v>500000</v>
      </c>
    </row>
    <row r="11" spans="1:27" ht="13.5">
      <c r="A11" s="292" t="s">
        <v>209</v>
      </c>
      <c r="B11" s="142"/>
      <c r="C11" s="293">
        <f aca="true" t="shared" si="1" ref="C11:Y11">SUM(C6:C10)</f>
        <v>28974040</v>
      </c>
      <c r="D11" s="294">
        <f t="shared" si="1"/>
        <v>0</v>
      </c>
      <c r="E11" s="295">
        <f t="shared" si="1"/>
        <v>44513150</v>
      </c>
      <c r="F11" s="295">
        <f t="shared" si="1"/>
        <v>44513150</v>
      </c>
      <c r="G11" s="295">
        <f t="shared" si="1"/>
        <v>353226</v>
      </c>
      <c r="H11" s="295">
        <f t="shared" si="1"/>
        <v>2664278</v>
      </c>
      <c r="I11" s="295">
        <f t="shared" si="1"/>
        <v>2557955</v>
      </c>
      <c r="J11" s="295">
        <f t="shared" si="1"/>
        <v>5575459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5575459</v>
      </c>
      <c r="X11" s="295">
        <f t="shared" si="1"/>
        <v>11128288</v>
      </c>
      <c r="Y11" s="295">
        <f t="shared" si="1"/>
        <v>-5552829</v>
      </c>
      <c r="Z11" s="296">
        <f>+IF(X11&lt;&gt;0,+(Y11/X11)*100,0)</f>
        <v>-49.89832218576658</v>
      </c>
      <c r="AA11" s="297">
        <f>SUM(AA6:AA10)</f>
        <v>44513150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1254177</v>
      </c>
      <c r="D15" s="156"/>
      <c r="E15" s="60">
        <v>2313850</v>
      </c>
      <c r="F15" s="60">
        <v>2313850</v>
      </c>
      <c r="G15" s="60">
        <v>16035</v>
      </c>
      <c r="H15" s="60">
        <v>15615</v>
      </c>
      <c r="I15" s="60">
        <v>1299</v>
      </c>
      <c r="J15" s="60">
        <v>32949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32949</v>
      </c>
      <c r="X15" s="60">
        <v>578463</v>
      </c>
      <c r="Y15" s="60">
        <v>-545514</v>
      </c>
      <c r="Z15" s="140">
        <v>-94.3</v>
      </c>
      <c r="AA15" s="155">
        <v>2313850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2385615</v>
      </c>
      <c r="D36" s="156">
        <f t="shared" si="4"/>
        <v>0</v>
      </c>
      <c r="E36" s="60">
        <f t="shared" si="4"/>
        <v>4500000</v>
      </c>
      <c r="F36" s="60">
        <f t="shared" si="4"/>
        <v>4500000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1125000</v>
      </c>
      <c r="Y36" s="60">
        <f t="shared" si="4"/>
        <v>-1125000</v>
      </c>
      <c r="Z36" s="140">
        <f aca="true" t="shared" si="5" ref="Z36:Z49">+IF(X36&lt;&gt;0,+(Y36/X36)*100,0)</f>
        <v>-100</v>
      </c>
      <c r="AA36" s="155">
        <f>AA6+AA21</f>
        <v>4500000</v>
      </c>
    </row>
    <row r="37" spans="1:27" ht="13.5">
      <c r="A37" s="291" t="s">
        <v>205</v>
      </c>
      <c r="B37" s="142"/>
      <c r="C37" s="62">
        <f t="shared" si="4"/>
        <v>2899222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19905677</v>
      </c>
      <c r="D38" s="156">
        <f t="shared" si="4"/>
        <v>0</v>
      </c>
      <c r="E38" s="60">
        <f t="shared" si="4"/>
        <v>34505939</v>
      </c>
      <c r="F38" s="60">
        <f t="shared" si="4"/>
        <v>34505939</v>
      </c>
      <c r="G38" s="60">
        <f t="shared" si="4"/>
        <v>0</v>
      </c>
      <c r="H38" s="60">
        <f t="shared" si="4"/>
        <v>0</v>
      </c>
      <c r="I38" s="60">
        <f t="shared" si="4"/>
        <v>2557955</v>
      </c>
      <c r="J38" s="60">
        <f t="shared" si="4"/>
        <v>2557955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2557955</v>
      </c>
      <c r="X38" s="60">
        <f t="shared" si="4"/>
        <v>8626485</v>
      </c>
      <c r="Y38" s="60">
        <f t="shared" si="4"/>
        <v>-6068530</v>
      </c>
      <c r="Z38" s="140">
        <f t="shared" si="5"/>
        <v>-70.34765608472048</v>
      </c>
      <c r="AA38" s="155">
        <f>AA8+AA23</f>
        <v>34505939</v>
      </c>
    </row>
    <row r="39" spans="1:27" ht="13.5">
      <c r="A39" s="291" t="s">
        <v>207</v>
      </c>
      <c r="B39" s="142"/>
      <c r="C39" s="62">
        <f t="shared" si="4"/>
        <v>3777269</v>
      </c>
      <c r="D39" s="156">
        <f t="shared" si="4"/>
        <v>0</v>
      </c>
      <c r="E39" s="60">
        <f t="shared" si="4"/>
        <v>5007211</v>
      </c>
      <c r="F39" s="60">
        <f t="shared" si="4"/>
        <v>5007211</v>
      </c>
      <c r="G39" s="60">
        <f t="shared" si="4"/>
        <v>242765</v>
      </c>
      <c r="H39" s="60">
        <f t="shared" si="4"/>
        <v>1997329</v>
      </c>
      <c r="I39" s="60">
        <f t="shared" si="4"/>
        <v>0</v>
      </c>
      <c r="J39" s="60">
        <f t="shared" si="4"/>
        <v>2240094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2240094</v>
      </c>
      <c r="X39" s="60">
        <f t="shared" si="4"/>
        <v>1251803</v>
      </c>
      <c r="Y39" s="60">
        <f t="shared" si="4"/>
        <v>988291</v>
      </c>
      <c r="Z39" s="140">
        <f t="shared" si="5"/>
        <v>78.94940338056388</v>
      </c>
      <c r="AA39" s="155">
        <f>AA9+AA24</f>
        <v>5007211</v>
      </c>
    </row>
    <row r="40" spans="1:27" ht="13.5">
      <c r="A40" s="291" t="s">
        <v>208</v>
      </c>
      <c r="B40" s="142"/>
      <c r="C40" s="62">
        <f t="shared" si="4"/>
        <v>6257</v>
      </c>
      <c r="D40" s="156">
        <f t="shared" si="4"/>
        <v>0</v>
      </c>
      <c r="E40" s="60">
        <f t="shared" si="4"/>
        <v>500000</v>
      </c>
      <c r="F40" s="60">
        <f t="shared" si="4"/>
        <v>500000</v>
      </c>
      <c r="G40" s="60">
        <f t="shared" si="4"/>
        <v>110461</v>
      </c>
      <c r="H40" s="60">
        <f t="shared" si="4"/>
        <v>666949</v>
      </c>
      <c r="I40" s="60">
        <f t="shared" si="4"/>
        <v>0</v>
      </c>
      <c r="J40" s="60">
        <f t="shared" si="4"/>
        <v>777410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777410</v>
      </c>
      <c r="X40" s="60">
        <f t="shared" si="4"/>
        <v>125000</v>
      </c>
      <c r="Y40" s="60">
        <f t="shared" si="4"/>
        <v>652410</v>
      </c>
      <c r="Z40" s="140">
        <f t="shared" si="5"/>
        <v>521.928</v>
      </c>
      <c r="AA40" s="155">
        <f>AA10+AA25</f>
        <v>500000</v>
      </c>
    </row>
    <row r="41" spans="1:27" ht="13.5">
      <c r="A41" s="292" t="s">
        <v>209</v>
      </c>
      <c r="B41" s="142"/>
      <c r="C41" s="293">
        <f aca="true" t="shared" si="6" ref="C41:Y41">SUM(C36:C40)</f>
        <v>28974040</v>
      </c>
      <c r="D41" s="294">
        <f t="shared" si="6"/>
        <v>0</v>
      </c>
      <c r="E41" s="295">
        <f t="shared" si="6"/>
        <v>44513150</v>
      </c>
      <c r="F41" s="295">
        <f t="shared" si="6"/>
        <v>44513150</v>
      </c>
      <c r="G41" s="295">
        <f t="shared" si="6"/>
        <v>353226</v>
      </c>
      <c r="H41" s="295">
        <f t="shared" si="6"/>
        <v>2664278</v>
      </c>
      <c r="I41" s="295">
        <f t="shared" si="6"/>
        <v>2557955</v>
      </c>
      <c r="J41" s="295">
        <f t="shared" si="6"/>
        <v>5575459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5575459</v>
      </c>
      <c r="X41" s="295">
        <f t="shared" si="6"/>
        <v>11128288</v>
      </c>
      <c r="Y41" s="295">
        <f t="shared" si="6"/>
        <v>-5552829</v>
      </c>
      <c r="Z41" s="296">
        <f t="shared" si="5"/>
        <v>-49.89832218576658</v>
      </c>
      <c r="AA41" s="297">
        <f>SUM(AA36:AA40)</f>
        <v>44513150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1254177</v>
      </c>
      <c r="D45" s="129">
        <f t="shared" si="7"/>
        <v>0</v>
      </c>
      <c r="E45" s="54">
        <f t="shared" si="7"/>
        <v>2313850</v>
      </c>
      <c r="F45" s="54">
        <f t="shared" si="7"/>
        <v>2313850</v>
      </c>
      <c r="G45" s="54">
        <f t="shared" si="7"/>
        <v>16035</v>
      </c>
      <c r="H45" s="54">
        <f t="shared" si="7"/>
        <v>15615</v>
      </c>
      <c r="I45" s="54">
        <f t="shared" si="7"/>
        <v>1299</v>
      </c>
      <c r="J45" s="54">
        <f t="shared" si="7"/>
        <v>32949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32949</v>
      </c>
      <c r="X45" s="54">
        <f t="shared" si="7"/>
        <v>578463</v>
      </c>
      <c r="Y45" s="54">
        <f t="shared" si="7"/>
        <v>-545514</v>
      </c>
      <c r="Z45" s="184">
        <f t="shared" si="5"/>
        <v>-94.30404364669823</v>
      </c>
      <c r="AA45" s="130">
        <f t="shared" si="8"/>
        <v>2313850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30228217</v>
      </c>
      <c r="D49" s="218">
        <f t="shared" si="9"/>
        <v>0</v>
      </c>
      <c r="E49" s="220">
        <f t="shared" si="9"/>
        <v>46827000</v>
      </c>
      <c r="F49" s="220">
        <f t="shared" si="9"/>
        <v>46827000</v>
      </c>
      <c r="G49" s="220">
        <f t="shared" si="9"/>
        <v>369261</v>
      </c>
      <c r="H49" s="220">
        <f t="shared" si="9"/>
        <v>2679893</v>
      </c>
      <c r="I49" s="220">
        <f t="shared" si="9"/>
        <v>2559254</v>
      </c>
      <c r="J49" s="220">
        <f t="shared" si="9"/>
        <v>5608408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5608408</v>
      </c>
      <c r="X49" s="220">
        <f t="shared" si="9"/>
        <v>11706751</v>
      </c>
      <c r="Y49" s="220">
        <f t="shared" si="9"/>
        <v>-6098343</v>
      </c>
      <c r="Z49" s="221">
        <f t="shared" si="5"/>
        <v>-52.09253190744383</v>
      </c>
      <c r="AA49" s="222">
        <f>SUM(AA41:AA48)</f>
        <v>46827000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10066000</v>
      </c>
      <c r="F51" s="54">
        <f t="shared" si="10"/>
        <v>10066000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2516500</v>
      </c>
      <c r="Y51" s="54">
        <f t="shared" si="10"/>
        <v>-2516500</v>
      </c>
      <c r="Z51" s="184">
        <f>+IF(X51&lt;&gt;0,+(Y51/X51)*100,0)</f>
        <v>-100</v>
      </c>
      <c r="AA51" s="130">
        <f>SUM(AA57:AA61)</f>
        <v>10066000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1400000</v>
      </c>
      <c r="F53" s="60">
        <v>1400000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350000</v>
      </c>
      <c r="Y53" s="60">
        <v>-350000</v>
      </c>
      <c r="Z53" s="140">
        <v>-100</v>
      </c>
      <c r="AA53" s="155">
        <v>1400000</v>
      </c>
    </row>
    <row r="54" spans="1:27" ht="13.5">
      <c r="A54" s="310" t="s">
        <v>206</v>
      </c>
      <c r="B54" s="142"/>
      <c r="C54" s="62"/>
      <c r="D54" s="156"/>
      <c r="E54" s="60">
        <v>1000000</v>
      </c>
      <c r="F54" s="60">
        <v>1000000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250000</v>
      </c>
      <c r="Y54" s="60">
        <v>-250000</v>
      </c>
      <c r="Z54" s="140">
        <v>-100</v>
      </c>
      <c r="AA54" s="155">
        <v>1000000</v>
      </c>
    </row>
    <row r="55" spans="1:27" ht="13.5">
      <c r="A55" s="310" t="s">
        <v>207</v>
      </c>
      <c r="B55" s="142"/>
      <c r="C55" s="62"/>
      <c r="D55" s="156"/>
      <c r="E55" s="60">
        <v>1000000</v>
      </c>
      <c r="F55" s="60">
        <v>1000000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250000</v>
      </c>
      <c r="Y55" s="60">
        <v>-250000</v>
      </c>
      <c r="Z55" s="140">
        <v>-100</v>
      </c>
      <c r="AA55" s="155">
        <v>1000000</v>
      </c>
    </row>
    <row r="56" spans="1:27" ht="13.5">
      <c r="A56" s="310" t="s">
        <v>208</v>
      </c>
      <c r="B56" s="142"/>
      <c r="C56" s="62"/>
      <c r="D56" s="156"/>
      <c r="E56" s="60">
        <v>360000</v>
      </c>
      <c r="F56" s="60">
        <v>360000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90000</v>
      </c>
      <c r="Y56" s="60">
        <v>-90000</v>
      </c>
      <c r="Z56" s="140">
        <v>-100</v>
      </c>
      <c r="AA56" s="155">
        <v>360000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3760000</v>
      </c>
      <c r="F57" s="295">
        <f t="shared" si="11"/>
        <v>3760000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940000</v>
      </c>
      <c r="Y57" s="295">
        <f t="shared" si="11"/>
        <v>-940000</v>
      </c>
      <c r="Z57" s="296">
        <f>+IF(X57&lt;&gt;0,+(Y57/X57)*100,0)</f>
        <v>-100</v>
      </c>
      <c r="AA57" s="297">
        <f>SUM(AA52:AA56)</f>
        <v>3760000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6306000</v>
      </c>
      <c r="F61" s="60">
        <v>6306000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1576500</v>
      </c>
      <c r="Y61" s="60">
        <v>-1576500</v>
      </c>
      <c r="Z61" s="140">
        <v>-100</v>
      </c>
      <c r="AA61" s="155">
        <v>6306000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3830810</v>
      </c>
      <c r="H65" s="60">
        <v>5757649</v>
      </c>
      <c r="I65" s="60">
        <v>4314115</v>
      </c>
      <c r="J65" s="60">
        <v>13902574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13902574</v>
      </c>
      <c r="X65" s="60"/>
      <c r="Y65" s="60">
        <v>13902574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10066000</v>
      </c>
      <c r="F66" s="275"/>
      <c r="G66" s="275">
        <v>773</v>
      </c>
      <c r="H66" s="275">
        <v>9841</v>
      </c>
      <c r="I66" s="275">
        <v>1237</v>
      </c>
      <c r="J66" s="275">
        <v>11851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11851</v>
      </c>
      <c r="X66" s="275"/>
      <c r="Y66" s="275">
        <v>11851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580647</v>
      </c>
      <c r="H67" s="60">
        <v>771786</v>
      </c>
      <c r="I67" s="60">
        <v>514140</v>
      </c>
      <c r="J67" s="60">
        <v>1866573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1866573</v>
      </c>
      <c r="X67" s="60"/>
      <c r="Y67" s="60">
        <v>1866573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2504088</v>
      </c>
      <c r="H68" s="60">
        <v>1363795</v>
      </c>
      <c r="I68" s="60">
        <v>1069120</v>
      </c>
      <c r="J68" s="60">
        <v>4937003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4937003</v>
      </c>
      <c r="X68" s="60"/>
      <c r="Y68" s="60">
        <v>4937003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10066000</v>
      </c>
      <c r="F69" s="220">
        <f t="shared" si="12"/>
        <v>0</v>
      </c>
      <c r="G69" s="220">
        <f t="shared" si="12"/>
        <v>6916318</v>
      </c>
      <c r="H69" s="220">
        <f t="shared" si="12"/>
        <v>7903071</v>
      </c>
      <c r="I69" s="220">
        <f t="shared" si="12"/>
        <v>5898612</v>
      </c>
      <c r="J69" s="220">
        <f t="shared" si="12"/>
        <v>20718001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20718001</v>
      </c>
      <c r="X69" s="220">
        <f t="shared" si="12"/>
        <v>0</v>
      </c>
      <c r="Y69" s="220">
        <f t="shared" si="12"/>
        <v>20718001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28974040</v>
      </c>
      <c r="D5" s="357">
        <f t="shared" si="0"/>
        <v>0</v>
      </c>
      <c r="E5" s="356">
        <f t="shared" si="0"/>
        <v>44513150</v>
      </c>
      <c r="F5" s="358">
        <f t="shared" si="0"/>
        <v>44513150</v>
      </c>
      <c r="G5" s="358">
        <f t="shared" si="0"/>
        <v>353226</v>
      </c>
      <c r="H5" s="356">
        <f t="shared" si="0"/>
        <v>2664278</v>
      </c>
      <c r="I5" s="356">
        <f t="shared" si="0"/>
        <v>2557955</v>
      </c>
      <c r="J5" s="358">
        <f t="shared" si="0"/>
        <v>5575459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5575459</v>
      </c>
      <c r="X5" s="356">
        <f t="shared" si="0"/>
        <v>11128288</v>
      </c>
      <c r="Y5" s="358">
        <f t="shared" si="0"/>
        <v>-5552829</v>
      </c>
      <c r="Z5" s="359">
        <f>+IF(X5&lt;&gt;0,+(Y5/X5)*100,0)</f>
        <v>-49.89832218576658</v>
      </c>
      <c r="AA5" s="360">
        <f>+AA6+AA8+AA11+AA13+AA15</f>
        <v>44513150</v>
      </c>
    </row>
    <row r="6" spans="1:27" ht="13.5">
      <c r="A6" s="361" t="s">
        <v>204</v>
      </c>
      <c r="B6" s="142"/>
      <c r="C6" s="60">
        <f>+C7</f>
        <v>2385615</v>
      </c>
      <c r="D6" s="340">
        <f aca="true" t="shared" si="1" ref="D6:AA6">+D7</f>
        <v>0</v>
      </c>
      <c r="E6" s="60">
        <f t="shared" si="1"/>
        <v>4500000</v>
      </c>
      <c r="F6" s="59">
        <f t="shared" si="1"/>
        <v>4500000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1125000</v>
      </c>
      <c r="Y6" s="59">
        <f t="shared" si="1"/>
        <v>-1125000</v>
      </c>
      <c r="Z6" s="61">
        <f>+IF(X6&lt;&gt;0,+(Y6/X6)*100,0)</f>
        <v>-100</v>
      </c>
      <c r="AA6" s="62">
        <f t="shared" si="1"/>
        <v>4500000</v>
      </c>
    </row>
    <row r="7" spans="1:27" ht="13.5">
      <c r="A7" s="291" t="s">
        <v>228</v>
      </c>
      <c r="B7" s="142"/>
      <c r="C7" s="60">
        <v>2385615</v>
      </c>
      <c r="D7" s="340"/>
      <c r="E7" s="60">
        <v>4500000</v>
      </c>
      <c r="F7" s="59">
        <v>4500000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1125000</v>
      </c>
      <c r="Y7" s="59">
        <v>-1125000</v>
      </c>
      <c r="Z7" s="61">
        <v>-100</v>
      </c>
      <c r="AA7" s="62">
        <v>4500000</v>
      </c>
    </row>
    <row r="8" spans="1:27" ht="13.5">
      <c r="A8" s="361" t="s">
        <v>205</v>
      </c>
      <c r="B8" s="142"/>
      <c r="C8" s="60">
        <f aca="true" t="shared" si="2" ref="C8:Y8">SUM(C9:C10)</f>
        <v>2899222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2899222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19905677</v>
      </c>
      <c r="D11" s="363">
        <f aca="true" t="shared" si="3" ref="D11:AA11">+D12</f>
        <v>0</v>
      </c>
      <c r="E11" s="362">
        <f t="shared" si="3"/>
        <v>34505939</v>
      </c>
      <c r="F11" s="364">
        <f t="shared" si="3"/>
        <v>34505939</v>
      </c>
      <c r="G11" s="364">
        <f t="shared" si="3"/>
        <v>0</v>
      </c>
      <c r="H11" s="362">
        <f t="shared" si="3"/>
        <v>0</v>
      </c>
      <c r="I11" s="362">
        <f t="shared" si="3"/>
        <v>2557955</v>
      </c>
      <c r="J11" s="364">
        <f t="shared" si="3"/>
        <v>2557955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2557955</v>
      </c>
      <c r="X11" s="362">
        <f t="shared" si="3"/>
        <v>8626485</v>
      </c>
      <c r="Y11" s="364">
        <f t="shared" si="3"/>
        <v>-6068530</v>
      </c>
      <c r="Z11" s="365">
        <f>+IF(X11&lt;&gt;0,+(Y11/X11)*100,0)</f>
        <v>-70.34765608472048</v>
      </c>
      <c r="AA11" s="366">
        <f t="shared" si="3"/>
        <v>34505939</v>
      </c>
    </row>
    <row r="12" spans="1:27" ht="13.5">
      <c r="A12" s="291" t="s">
        <v>231</v>
      </c>
      <c r="B12" s="136"/>
      <c r="C12" s="60">
        <v>19905677</v>
      </c>
      <c r="D12" s="340"/>
      <c r="E12" s="60">
        <v>34505939</v>
      </c>
      <c r="F12" s="59">
        <v>34505939</v>
      </c>
      <c r="G12" s="59"/>
      <c r="H12" s="60"/>
      <c r="I12" s="60">
        <v>2557955</v>
      </c>
      <c r="J12" s="59">
        <v>2557955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2557955</v>
      </c>
      <c r="X12" s="60">
        <v>8626485</v>
      </c>
      <c r="Y12" s="59">
        <v>-6068530</v>
      </c>
      <c r="Z12" s="61">
        <v>-70.35</v>
      </c>
      <c r="AA12" s="62">
        <v>34505939</v>
      </c>
    </row>
    <row r="13" spans="1:27" ht="13.5">
      <c r="A13" s="361" t="s">
        <v>207</v>
      </c>
      <c r="B13" s="136"/>
      <c r="C13" s="275">
        <f>+C14</f>
        <v>3777269</v>
      </c>
      <c r="D13" s="341">
        <f aca="true" t="shared" si="4" ref="D13:AA13">+D14</f>
        <v>0</v>
      </c>
      <c r="E13" s="275">
        <f t="shared" si="4"/>
        <v>5007211</v>
      </c>
      <c r="F13" s="342">
        <f t="shared" si="4"/>
        <v>5007211</v>
      </c>
      <c r="G13" s="342">
        <f t="shared" si="4"/>
        <v>242765</v>
      </c>
      <c r="H13" s="275">
        <f t="shared" si="4"/>
        <v>1997329</v>
      </c>
      <c r="I13" s="275">
        <f t="shared" si="4"/>
        <v>0</v>
      </c>
      <c r="J13" s="342">
        <f t="shared" si="4"/>
        <v>2240094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2240094</v>
      </c>
      <c r="X13" s="275">
        <f t="shared" si="4"/>
        <v>1251803</v>
      </c>
      <c r="Y13" s="342">
        <f t="shared" si="4"/>
        <v>988291</v>
      </c>
      <c r="Z13" s="335">
        <f>+IF(X13&lt;&gt;0,+(Y13/X13)*100,0)</f>
        <v>78.94940338056388</v>
      </c>
      <c r="AA13" s="273">
        <f t="shared" si="4"/>
        <v>5007211</v>
      </c>
    </row>
    <row r="14" spans="1:27" ht="13.5">
      <c r="A14" s="291" t="s">
        <v>232</v>
      </c>
      <c r="B14" s="136"/>
      <c r="C14" s="60">
        <v>3777269</v>
      </c>
      <c r="D14" s="340"/>
      <c r="E14" s="60">
        <v>5007211</v>
      </c>
      <c r="F14" s="59">
        <v>5007211</v>
      </c>
      <c r="G14" s="59">
        <v>242765</v>
      </c>
      <c r="H14" s="60">
        <v>1997329</v>
      </c>
      <c r="I14" s="60"/>
      <c r="J14" s="59">
        <v>2240094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2240094</v>
      </c>
      <c r="X14" s="60">
        <v>1251803</v>
      </c>
      <c r="Y14" s="59">
        <v>988291</v>
      </c>
      <c r="Z14" s="61">
        <v>78.95</v>
      </c>
      <c r="AA14" s="62">
        <v>5007211</v>
      </c>
    </row>
    <row r="15" spans="1:27" ht="13.5">
      <c r="A15" s="361" t="s">
        <v>208</v>
      </c>
      <c r="B15" s="136"/>
      <c r="C15" s="60">
        <f aca="true" t="shared" si="5" ref="C15:Y15">SUM(C16:C20)</f>
        <v>6257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110461</v>
      </c>
      <c r="H15" s="60">
        <f t="shared" si="5"/>
        <v>666949</v>
      </c>
      <c r="I15" s="60">
        <f t="shared" si="5"/>
        <v>0</v>
      </c>
      <c r="J15" s="59">
        <f t="shared" si="5"/>
        <v>777410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777410</v>
      </c>
      <c r="X15" s="60">
        <f t="shared" si="5"/>
        <v>125000</v>
      </c>
      <c r="Y15" s="59">
        <f t="shared" si="5"/>
        <v>652410</v>
      </c>
      <c r="Z15" s="61">
        <f>+IF(X15&lt;&gt;0,+(Y15/X15)*100,0)</f>
        <v>521.928</v>
      </c>
      <c r="AA15" s="62">
        <f>SUM(AA16:AA20)</f>
        <v>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6257</v>
      </c>
      <c r="D20" s="340"/>
      <c r="E20" s="60">
        <v>500000</v>
      </c>
      <c r="F20" s="59">
        <v>500000</v>
      </c>
      <c r="G20" s="59">
        <v>110461</v>
      </c>
      <c r="H20" s="60">
        <v>666949</v>
      </c>
      <c r="I20" s="60"/>
      <c r="J20" s="59">
        <v>777410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777410</v>
      </c>
      <c r="X20" s="60">
        <v>125000</v>
      </c>
      <c r="Y20" s="59">
        <v>652410</v>
      </c>
      <c r="Z20" s="61">
        <v>521.93</v>
      </c>
      <c r="AA20" s="62">
        <v>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1254177</v>
      </c>
      <c r="D40" s="344">
        <f t="shared" si="9"/>
        <v>0</v>
      </c>
      <c r="E40" s="343">
        <f t="shared" si="9"/>
        <v>2313850</v>
      </c>
      <c r="F40" s="345">
        <f t="shared" si="9"/>
        <v>2313850</v>
      </c>
      <c r="G40" s="345">
        <f t="shared" si="9"/>
        <v>16035</v>
      </c>
      <c r="H40" s="343">
        <f t="shared" si="9"/>
        <v>15615</v>
      </c>
      <c r="I40" s="343">
        <f t="shared" si="9"/>
        <v>1299</v>
      </c>
      <c r="J40" s="345">
        <f t="shared" si="9"/>
        <v>32949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32949</v>
      </c>
      <c r="X40" s="343">
        <f t="shared" si="9"/>
        <v>578463</v>
      </c>
      <c r="Y40" s="345">
        <f t="shared" si="9"/>
        <v>-545514</v>
      </c>
      <c r="Z40" s="336">
        <f>+IF(X40&lt;&gt;0,+(Y40/X40)*100,0)</f>
        <v>-94.30404364669823</v>
      </c>
      <c r="AA40" s="350">
        <f>SUM(AA41:AA49)</f>
        <v>2313850</v>
      </c>
    </row>
    <row r="41" spans="1:27" ht="13.5">
      <c r="A41" s="361" t="s">
        <v>247</v>
      </c>
      <c r="B41" s="142"/>
      <c r="C41" s="362">
        <v>672549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564656</v>
      </c>
      <c r="D44" s="368"/>
      <c r="E44" s="54"/>
      <c r="F44" s="53"/>
      <c r="G44" s="53">
        <v>16035</v>
      </c>
      <c r="H44" s="54">
        <v>15615</v>
      </c>
      <c r="I44" s="54"/>
      <c r="J44" s="53">
        <v>31650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31650</v>
      </c>
      <c r="X44" s="54"/>
      <c r="Y44" s="53">
        <v>31650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16972</v>
      </c>
      <c r="D49" s="368"/>
      <c r="E49" s="54">
        <v>1313850</v>
      </c>
      <c r="F49" s="53">
        <v>1313850</v>
      </c>
      <c r="G49" s="53"/>
      <c r="H49" s="54"/>
      <c r="I49" s="54">
        <v>1299</v>
      </c>
      <c r="J49" s="53">
        <v>1299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1299</v>
      </c>
      <c r="X49" s="54">
        <v>328463</v>
      </c>
      <c r="Y49" s="53">
        <v>-327164</v>
      </c>
      <c r="Z49" s="94">
        <v>-99.6</v>
      </c>
      <c r="AA49" s="95">
        <v>1313850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30228217</v>
      </c>
      <c r="D60" s="346">
        <f t="shared" si="14"/>
        <v>0</v>
      </c>
      <c r="E60" s="219">
        <f t="shared" si="14"/>
        <v>46827000</v>
      </c>
      <c r="F60" s="264">
        <f t="shared" si="14"/>
        <v>46827000</v>
      </c>
      <c r="G60" s="264">
        <f t="shared" si="14"/>
        <v>369261</v>
      </c>
      <c r="H60" s="219">
        <f t="shared" si="14"/>
        <v>2679893</v>
      </c>
      <c r="I60" s="219">
        <f t="shared" si="14"/>
        <v>2559254</v>
      </c>
      <c r="J60" s="264">
        <f t="shared" si="14"/>
        <v>5608408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5608408</v>
      </c>
      <c r="X60" s="219">
        <f t="shared" si="14"/>
        <v>11706751</v>
      </c>
      <c r="Y60" s="264">
        <f t="shared" si="14"/>
        <v>-6098343</v>
      </c>
      <c r="Z60" s="337">
        <f>+IF(X60&lt;&gt;0,+(Y60/X60)*100,0)</f>
        <v>-52.09253190744383</v>
      </c>
      <c r="AA60" s="232">
        <f>+AA57+AA54+AA51+AA40+AA37+AA34+AA22+AA5</f>
        <v>46827000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2013-11-04T12:39:47Z</dcterms:created>
  <dcterms:modified xsi:type="dcterms:W3CDTF">2013-11-04T12:39:53Z</dcterms:modified>
  <cp:category/>
  <cp:version/>
  <cp:contentType/>
  <cp:contentStatus/>
</cp:coreProperties>
</file>