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<sst xmlns="http://schemas.openxmlformats.org/spreadsheetml/2006/main" count="855" uniqueCount="302">
  <si>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Mantsopa(FS196)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</si>
  <si>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</si>
  <si>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</si>
  <si>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</si>
  <si>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</si>
  <si>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</si>
  <si>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</si>
  <si>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</si>
  <si>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</si>
  <si>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</si>
  <si>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</si>
  <si>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</si>
  <si>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</si>
  <si>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</si>
  <si>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</si>
  <si>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</si>
  <si>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</si>
  <si>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</si>
  <si>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</si>
  <si>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</si>
  <si>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</si>
  <si>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</si>
  <si>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</si>
  <si>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</si>
  <si>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</si>
  <si>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</si>
  <si>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</si>
  <si>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</si>
  <si>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</si>
  <si>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</si>
  <si>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</si>
  <si>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</si>
  <si>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</si>
  <si>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</si>
  <si>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</si>
  <si>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</si>
  <si>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</si>
  <si>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</si>
  <si>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</si>
  <si>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</si>
  <si>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</si>
  <si>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</si>
  <si>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</si>
  <si>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</si>
  <si>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</si>
  <si>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</si>
  <si>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</si>
  <si>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</si>
  <si>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</si>
  <si>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</si>
  <si>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</si>
  <si>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</si>
  <si>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</si>
  <si>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</si>
  <si>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</si>
  <si>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</si>
  <si>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</si>
  <si>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</si>
  <si>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</si>
  <si>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</si>
  <si>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</si>
  <si>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</si>
  <si>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</si>
  <si>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</si>
  <si>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</si>
  <si>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</si>
  <si>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</si>
  <si>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</si>
  <si>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</si>
  <si>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</si>
  <si>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Mantsopa(FS196)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</si>
  <si>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</si>
  <si>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</si>
  <si>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</si>
  <si>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</si>
  <si>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</si>
  <si>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</si>
  <si>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</si>
  <si>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</si>
  <si>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</si>
  <si>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</si>
  <si>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</si>
  <si>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</si>
  <si>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</si>
  <si>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</si>
  <si>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</si>
  <si>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</si>
  <si>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</si>
  <si>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</si>
  <si>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</si>
  <si>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</si>
  <si>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</si>
  <si>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</si>
  <si>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</si>
  <si>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</si>
  <si>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</si>
  <si>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</si>
  <si>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</si>
  <si>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</si>
  <si>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</si>
  <si>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Mantsopa(FS196)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</si>
  <si>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</si>
  <si>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</si>
  <si>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</si>
  <si>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</si>
  <si>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</si>
  <si>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</si>
  <si>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</si>
  <si>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</si>
  <si>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</si>
  <si>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</si>
  <si>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</si>
  <si>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</si>
  <si>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</si>
  <si>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</si>
  <si>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</si>
  <si>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</si>
  <si>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</si>
  <si>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</si>
  <si>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</si>
  <si>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</si>
  <si>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</si>
  <si>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</si>
  <si>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</si>
  <si>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</si>
  <si>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</si>
  <si>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</si>
  <si>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</si>
  <si>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</si>
  <si>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Mantsopa(FS196)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</si>
  <si>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</si>
  <si>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</si>
  <si>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</si>
  <si>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</si>
  <si>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</si>
  <si>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</si>
  <si>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</si>
  <si>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</si>
  <si>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</si>
  <si>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</si>
  <si>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Mantsopa(FS196)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</si>
  <si>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</si>
  <si>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</si>
  <si>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</si>
  <si>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</si>
  <si>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</si>
  <si>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</si>
  <si>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</si>
  <si>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</si>
  <si>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</si>
  <si>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</si>
  <si>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</si>
  <si>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</si>
  <si>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</si>
  <si>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</si>
  <si>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</si>
  <si>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</si>
  <si>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</si>
  <si>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</si>
  <si>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</si>
  <si>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</si>
  <si>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</si>
  <si>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</si>
  <si>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</si>
  <si>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</si>
  <si>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</si>
  <si>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</si>
  <si>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</si>
  <si>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</si>
  <si>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</si>
  <si>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</si>
  <si>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</si>
  <si>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</si>
  <si>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</si>
  <si>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Mantsopa(FS196)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</si>
  <si>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</si>
  <si>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</si>
  <si>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</si>
  <si>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</si>
  <si>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</si>
  <si>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</si>
  <si>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</si>
  <si>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</si>
  <si>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</si>
  <si>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</si>
  <si>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</si>
  <si>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</si>
  <si>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</si>
  <si>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</si>
  <si>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</si>
  <si>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</si>
  <si>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</si>
  <si>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</si>
  <si>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</si>
  <si>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</si>
  <si>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</si>
  <si>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</si>
  <si>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</si>
  <si>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</si>
  <si>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</si>
  <si>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</si>
  <si>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Mantsopa(FS196)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</si>
  <si>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</si>
  <si>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</si>
  <si>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</si>
  <si>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</si>
  <si>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</si>
  <si>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</si>
  <si>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</si>
  <si>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</si>
  <si>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</si>
  <si>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</si>
  <si>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</si>
  <si>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</si>
  <si>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</si>
  <si>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</si>
  <si>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</si>
  <si>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</si>
  <si>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</si>
  <si>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</si>
  <si>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</si>
  <si>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</si>
  <si>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</si>
  <si>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</si>
  <si>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</si>
  <si>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</si>
  <si>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Mantsopa(FS196)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</si>
  <si>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</si>
  <si>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</si>
  <si>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</si>
  <si>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</si>
  <si>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</si>
  <si>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</si>
  <si>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</si>
  <si>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</si>
  <si>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</si>
  <si>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</si>
  <si>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</si>
  <si>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</si>
  <si>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</si>
  <si>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</si>
  <si>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</si>
  <si>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</si>
  <si>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</si>
  <si>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</si>
  <si>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</si>
  <si>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</si>
  <si>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</si>
  <si>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</si>
  <si>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</si>
  <si>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</si>
  <si>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</si>
  <si>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</si>
  <si>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</si>
  <si>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</si>
  <si>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</si>
  <si>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</si>
  <si>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</si>
  <si>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</si>
  <si>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</si>
  <si>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</si>
  <si>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</si>
  <si>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Mantsopa(FS196)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</si>
  <si>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</si>
  <si>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</si>
  <si>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Free State: Mantsopa(FS196)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</si>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</sst>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15172600</v>
      </c>
      <c r="E5" s="60">
        <v>15172600</v>
      </c>
      <c r="F5" s="60">
        <v>-3331</v>
      </c>
      <c r="G5" s="60">
        <v>9390600</v>
      </c>
      <c r="H5" s="60">
        <v>-2871</v>
      </c>
      <c r="I5" s="60">
        <v>9384398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9384398</v>
      </c>
      <c r="W5" s="60">
        <v>3793150</v>
      </c>
      <c r="X5" s="60">
        <v>5591248</v>
      </c>
      <c r="Y5" s="61">
        <v>147.4</v>
      </c>
      <c r="Z5" s="62">
        <v>15172600</v>
      </c>
    </row>
    <row r="6" spans="1:26" ht="13.5">
      <c r="A6" s="58" t="s">
        <v>32</v>
      </c>
      <c r="B6" s="19">
        <v>0</v>
      </c>
      <c r="C6" s="19">
        <v>0</v>
      </c>
      <c r="D6" s="59">
        <v>98954363</v>
      </c>
      <c r="E6" s="60">
        <v>98954363</v>
      </c>
      <c r="F6" s="60">
        <v>6430370</v>
      </c>
      <c r="G6" s="60">
        <v>5106813</v>
      </c>
      <c r="H6" s="60">
        <v>7950374</v>
      </c>
      <c r="I6" s="60">
        <v>19487557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19487557</v>
      </c>
      <c r="W6" s="60">
        <v>24738591</v>
      </c>
      <c r="X6" s="60">
        <v>-5251034</v>
      </c>
      <c r="Y6" s="61">
        <v>-21.23</v>
      </c>
      <c r="Z6" s="62">
        <v>98954363</v>
      </c>
    </row>
    <row r="7" spans="1:26" ht="13.5">
      <c r="A7" s="58" t="s">
        <v>33</v>
      </c>
      <c r="B7" s="19">
        <v>0</v>
      </c>
      <c r="C7" s="19">
        <v>0</v>
      </c>
      <c r="D7" s="59">
        <v>191000</v>
      </c>
      <c r="E7" s="60">
        <v>191000</v>
      </c>
      <c r="F7" s="60">
        <v>2997</v>
      </c>
      <c r="G7" s="60">
        <v>37662</v>
      </c>
      <c r="H7" s="60">
        <v>24765</v>
      </c>
      <c r="I7" s="60">
        <v>65424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65424</v>
      </c>
      <c r="W7" s="60">
        <v>47750</v>
      </c>
      <c r="X7" s="60">
        <v>17674</v>
      </c>
      <c r="Y7" s="61">
        <v>37.01</v>
      </c>
      <c r="Z7" s="62">
        <v>191000</v>
      </c>
    </row>
    <row r="8" spans="1:26" ht="13.5">
      <c r="A8" s="58" t="s">
        <v>34</v>
      </c>
      <c r="B8" s="19">
        <v>0</v>
      </c>
      <c r="C8" s="19">
        <v>0</v>
      </c>
      <c r="D8" s="59">
        <v>85637923</v>
      </c>
      <c r="E8" s="60">
        <v>85637923</v>
      </c>
      <c r="F8" s="60">
        <v>271</v>
      </c>
      <c r="G8" s="60">
        <v>0</v>
      </c>
      <c r="H8" s="60">
        <v>7612181</v>
      </c>
      <c r="I8" s="60">
        <v>7612452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7612452</v>
      </c>
      <c r="W8" s="60">
        <v>21409481</v>
      </c>
      <c r="X8" s="60">
        <v>-13797029</v>
      </c>
      <c r="Y8" s="61">
        <v>-64.44</v>
      </c>
      <c r="Z8" s="62">
        <v>85637923</v>
      </c>
    </row>
    <row r="9" spans="1:26" ht="13.5">
      <c r="A9" s="58" t="s">
        <v>35</v>
      </c>
      <c r="B9" s="19">
        <v>0</v>
      </c>
      <c r="C9" s="19">
        <v>0</v>
      </c>
      <c r="D9" s="59">
        <v>18794061</v>
      </c>
      <c r="E9" s="60">
        <v>18794061</v>
      </c>
      <c r="F9" s="60">
        <v>1687058</v>
      </c>
      <c r="G9" s="60">
        <v>1679309</v>
      </c>
      <c r="H9" s="60">
        <v>1632715</v>
      </c>
      <c r="I9" s="60">
        <v>4999082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4999082</v>
      </c>
      <c r="W9" s="60">
        <v>4698515</v>
      </c>
      <c r="X9" s="60">
        <v>300567</v>
      </c>
      <c r="Y9" s="61">
        <v>6.4</v>
      </c>
      <c r="Z9" s="62">
        <v>18794061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218749947</v>
      </c>
      <c r="E10" s="66">
        <f t="shared" si="0"/>
        <v>218749947</v>
      </c>
      <c r="F10" s="66">
        <f t="shared" si="0"/>
        <v>8117365</v>
      </c>
      <c r="G10" s="66">
        <f t="shared" si="0"/>
        <v>16214384</v>
      </c>
      <c r="H10" s="66">
        <f t="shared" si="0"/>
        <v>17217164</v>
      </c>
      <c r="I10" s="66">
        <f t="shared" si="0"/>
        <v>41548913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41548913</v>
      </c>
      <c r="W10" s="66">
        <f t="shared" si="0"/>
        <v>54687487</v>
      </c>
      <c r="X10" s="66">
        <f t="shared" si="0"/>
        <v>-13138574</v>
      </c>
      <c r="Y10" s="67">
        <f>+IF(W10&lt;&gt;0,(X10/W10)*100,0)</f>
        <v>-24.024826739615957</v>
      </c>
      <c r="Z10" s="68">
        <f t="shared" si="0"/>
        <v>218749947</v>
      </c>
    </row>
    <row r="11" spans="1:26" ht="13.5">
      <c r="A11" s="58" t="s">
        <v>37</v>
      </c>
      <c r="B11" s="19">
        <v>0</v>
      </c>
      <c r="C11" s="19">
        <v>0</v>
      </c>
      <c r="D11" s="59">
        <v>65541078</v>
      </c>
      <c r="E11" s="60">
        <v>65541078</v>
      </c>
      <c r="F11" s="60">
        <v>4933031</v>
      </c>
      <c r="G11" s="60">
        <v>4861089</v>
      </c>
      <c r="H11" s="60">
        <v>4628580</v>
      </c>
      <c r="I11" s="60">
        <v>14422700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14422700</v>
      </c>
      <c r="W11" s="60">
        <v>16385270</v>
      </c>
      <c r="X11" s="60">
        <v>-1962570</v>
      </c>
      <c r="Y11" s="61">
        <v>-11.98</v>
      </c>
      <c r="Z11" s="62">
        <v>65541078</v>
      </c>
    </row>
    <row r="12" spans="1:26" ht="13.5">
      <c r="A12" s="58" t="s">
        <v>38</v>
      </c>
      <c r="B12" s="19">
        <v>0</v>
      </c>
      <c r="C12" s="19">
        <v>0</v>
      </c>
      <c r="D12" s="59">
        <v>4226806</v>
      </c>
      <c r="E12" s="60">
        <v>4226806</v>
      </c>
      <c r="F12" s="60">
        <v>323419</v>
      </c>
      <c r="G12" s="60">
        <v>323419</v>
      </c>
      <c r="H12" s="60">
        <v>323419</v>
      </c>
      <c r="I12" s="60">
        <v>970257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970257</v>
      </c>
      <c r="W12" s="60">
        <v>1056702</v>
      </c>
      <c r="X12" s="60">
        <v>-86445</v>
      </c>
      <c r="Y12" s="61">
        <v>-8.18</v>
      </c>
      <c r="Z12" s="62">
        <v>4226806</v>
      </c>
    </row>
    <row r="13" spans="1:26" ht="13.5">
      <c r="A13" s="58" t="s">
        <v>278</v>
      </c>
      <c r="B13" s="19">
        <v>0</v>
      </c>
      <c r="C13" s="19">
        <v>0</v>
      </c>
      <c r="D13" s="59">
        <v>13210100</v>
      </c>
      <c r="E13" s="60">
        <v>13210100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3302525</v>
      </c>
      <c r="X13" s="60">
        <v>-3302525</v>
      </c>
      <c r="Y13" s="61">
        <v>-100</v>
      </c>
      <c r="Z13" s="62">
        <v>13210100</v>
      </c>
    </row>
    <row r="14" spans="1:26" ht="13.5">
      <c r="A14" s="58" t="s">
        <v>40</v>
      </c>
      <c r="B14" s="19">
        <v>0</v>
      </c>
      <c r="C14" s="19">
        <v>0</v>
      </c>
      <c r="D14" s="59">
        <v>791500</v>
      </c>
      <c r="E14" s="60">
        <v>791500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197875</v>
      </c>
      <c r="X14" s="60">
        <v>-197875</v>
      </c>
      <c r="Y14" s="61">
        <v>-100</v>
      </c>
      <c r="Z14" s="62">
        <v>791500</v>
      </c>
    </row>
    <row r="15" spans="1:26" ht="13.5">
      <c r="A15" s="58" t="s">
        <v>41</v>
      </c>
      <c r="B15" s="19">
        <v>0</v>
      </c>
      <c r="C15" s="19">
        <v>0</v>
      </c>
      <c r="D15" s="59">
        <v>43353267</v>
      </c>
      <c r="E15" s="60">
        <v>43353267</v>
      </c>
      <c r="F15" s="60">
        <v>93351</v>
      </c>
      <c r="G15" s="60">
        <v>4735359</v>
      </c>
      <c r="H15" s="60">
        <v>4361033</v>
      </c>
      <c r="I15" s="60">
        <v>9189743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9189743</v>
      </c>
      <c r="W15" s="60">
        <v>10838317</v>
      </c>
      <c r="X15" s="60">
        <v>-1648574</v>
      </c>
      <c r="Y15" s="61">
        <v>-15.21</v>
      </c>
      <c r="Z15" s="62">
        <v>43353267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117555</v>
      </c>
      <c r="G16" s="60">
        <v>65</v>
      </c>
      <c r="H16" s="60">
        <v>172435</v>
      </c>
      <c r="I16" s="60">
        <v>290055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290055</v>
      </c>
      <c r="W16" s="60">
        <v>0</v>
      </c>
      <c r="X16" s="60">
        <v>290055</v>
      </c>
      <c r="Y16" s="61">
        <v>0</v>
      </c>
      <c r="Z16" s="62">
        <v>0</v>
      </c>
    </row>
    <row r="17" spans="1:26" ht="13.5">
      <c r="A17" s="58" t="s">
        <v>43</v>
      </c>
      <c r="B17" s="19">
        <v>0</v>
      </c>
      <c r="C17" s="19">
        <v>0</v>
      </c>
      <c r="D17" s="59">
        <v>89985684</v>
      </c>
      <c r="E17" s="60">
        <v>89985684</v>
      </c>
      <c r="F17" s="60">
        <v>661263</v>
      </c>
      <c r="G17" s="60">
        <v>2283619</v>
      </c>
      <c r="H17" s="60">
        <v>1794670</v>
      </c>
      <c r="I17" s="60">
        <v>4739552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4739552</v>
      </c>
      <c r="W17" s="60">
        <v>22496421</v>
      </c>
      <c r="X17" s="60">
        <v>-17756869</v>
      </c>
      <c r="Y17" s="61">
        <v>-78.93</v>
      </c>
      <c r="Z17" s="62">
        <v>89985684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217108435</v>
      </c>
      <c r="E18" s="73">
        <f t="shared" si="1"/>
        <v>217108435</v>
      </c>
      <c r="F18" s="73">
        <f t="shared" si="1"/>
        <v>6128619</v>
      </c>
      <c r="G18" s="73">
        <f t="shared" si="1"/>
        <v>12203551</v>
      </c>
      <c r="H18" s="73">
        <f t="shared" si="1"/>
        <v>11280137</v>
      </c>
      <c r="I18" s="73">
        <f t="shared" si="1"/>
        <v>29612307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29612307</v>
      </c>
      <c r="W18" s="73">
        <f t="shared" si="1"/>
        <v>54277110</v>
      </c>
      <c r="X18" s="73">
        <f t="shared" si="1"/>
        <v>-24664803</v>
      </c>
      <c r="Y18" s="67">
        <f>+IF(W18&lt;&gt;0,(X18/W18)*100,0)</f>
        <v>-45.442366036069345</v>
      </c>
      <c r="Z18" s="74">
        <f t="shared" si="1"/>
        <v>217108435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1641512</v>
      </c>
      <c r="E19" s="77">
        <f t="shared" si="2"/>
        <v>1641512</v>
      </c>
      <c r="F19" s="77">
        <f t="shared" si="2"/>
        <v>1988746</v>
      </c>
      <c r="G19" s="77">
        <f t="shared" si="2"/>
        <v>4010833</v>
      </c>
      <c r="H19" s="77">
        <f t="shared" si="2"/>
        <v>5937027</v>
      </c>
      <c r="I19" s="77">
        <f t="shared" si="2"/>
        <v>11936606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11936606</v>
      </c>
      <c r="W19" s="77">
        <f>IF(E10=E18,0,W10-W18)</f>
        <v>410377</v>
      </c>
      <c r="X19" s="77">
        <f t="shared" si="2"/>
        <v>11526229</v>
      </c>
      <c r="Y19" s="78">
        <f>+IF(W19&lt;&gt;0,(X19/W19)*100,0)</f>
        <v>2808.6927386281395</v>
      </c>
      <c r="Z19" s="79">
        <f t="shared" si="2"/>
        <v>1641512</v>
      </c>
    </row>
    <row r="20" spans="1:26" ht="13.5">
      <c r="A20" s="58" t="s">
        <v>46</v>
      </c>
      <c r="B20" s="19">
        <v>0</v>
      </c>
      <c r="C20" s="19">
        <v>0</v>
      </c>
      <c r="D20" s="59">
        <v>30007650</v>
      </c>
      <c r="E20" s="60">
        <v>30007650</v>
      </c>
      <c r="F20" s="60">
        <v>0</v>
      </c>
      <c r="G20" s="60">
        <v>2254939</v>
      </c>
      <c r="H20" s="60">
        <v>3720650</v>
      </c>
      <c r="I20" s="60">
        <v>5975589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5975589</v>
      </c>
      <c r="W20" s="60">
        <v>7501913</v>
      </c>
      <c r="X20" s="60">
        <v>-1526324</v>
      </c>
      <c r="Y20" s="61">
        <v>-20.35</v>
      </c>
      <c r="Z20" s="62">
        <v>30007650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31649162</v>
      </c>
      <c r="E22" s="88">
        <f t="shared" si="3"/>
        <v>31649162</v>
      </c>
      <c r="F22" s="88">
        <f t="shared" si="3"/>
        <v>1988746</v>
      </c>
      <c r="G22" s="88">
        <f t="shared" si="3"/>
        <v>6265772</v>
      </c>
      <c r="H22" s="88">
        <f t="shared" si="3"/>
        <v>9657677</v>
      </c>
      <c r="I22" s="88">
        <f t="shared" si="3"/>
        <v>17912195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17912195</v>
      </c>
      <c r="W22" s="88">
        <f t="shared" si="3"/>
        <v>7912290</v>
      </c>
      <c r="X22" s="88">
        <f t="shared" si="3"/>
        <v>9999905</v>
      </c>
      <c r="Y22" s="89">
        <f>+IF(W22&lt;&gt;0,(X22/W22)*100,0)</f>
        <v>126.38446012469208</v>
      </c>
      <c r="Z22" s="90">
        <f t="shared" si="3"/>
        <v>31649162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31649162</v>
      </c>
      <c r="E24" s="77">
        <f t="shared" si="4"/>
        <v>31649162</v>
      </c>
      <c r="F24" s="77">
        <f t="shared" si="4"/>
        <v>1988746</v>
      </c>
      <c r="G24" s="77">
        <f t="shared" si="4"/>
        <v>6265772</v>
      </c>
      <c r="H24" s="77">
        <f t="shared" si="4"/>
        <v>9657677</v>
      </c>
      <c r="I24" s="77">
        <f t="shared" si="4"/>
        <v>17912195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17912195</v>
      </c>
      <c r="W24" s="77">
        <f t="shared" si="4"/>
        <v>7912290</v>
      </c>
      <c r="X24" s="77">
        <f t="shared" si="4"/>
        <v>9999905</v>
      </c>
      <c r="Y24" s="78">
        <f>+IF(W24&lt;&gt;0,(X24/W24)*100,0)</f>
        <v>126.38446012469208</v>
      </c>
      <c r="Z24" s="79">
        <f t="shared" si="4"/>
        <v>31649162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31637510</v>
      </c>
      <c r="E27" s="100">
        <v>31637510</v>
      </c>
      <c r="F27" s="100">
        <v>2679030</v>
      </c>
      <c r="G27" s="100">
        <v>6663557</v>
      </c>
      <c r="H27" s="100">
        <v>2812031</v>
      </c>
      <c r="I27" s="100">
        <v>12154618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12154618</v>
      </c>
      <c r="W27" s="100">
        <v>7909378</v>
      </c>
      <c r="X27" s="100">
        <v>4245240</v>
      </c>
      <c r="Y27" s="101">
        <v>53.67</v>
      </c>
      <c r="Z27" s="102">
        <v>31637510</v>
      </c>
    </row>
    <row r="28" spans="1:26" ht="13.5">
      <c r="A28" s="103" t="s">
        <v>46</v>
      </c>
      <c r="B28" s="19">
        <v>0</v>
      </c>
      <c r="C28" s="19">
        <v>0</v>
      </c>
      <c r="D28" s="59">
        <v>30189150</v>
      </c>
      <c r="E28" s="60">
        <v>30189150</v>
      </c>
      <c r="F28" s="60">
        <v>2119706</v>
      </c>
      <c r="G28" s="60">
        <v>6232948</v>
      </c>
      <c r="H28" s="60">
        <v>2698710</v>
      </c>
      <c r="I28" s="60">
        <v>11051364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11051364</v>
      </c>
      <c r="W28" s="60">
        <v>7547288</v>
      </c>
      <c r="X28" s="60">
        <v>3504076</v>
      </c>
      <c r="Y28" s="61">
        <v>46.43</v>
      </c>
      <c r="Z28" s="62">
        <v>30189150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1448360</v>
      </c>
      <c r="E31" s="60">
        <v>1448360</v>
      </c>
      <c r="F31" s="60">
        <v>559324</v>
      </c>
      <c r="G31" s="60">
        <v>430609</v>
      </c>
      <c r="H31" s="60">
        <v>113321</v>
      </c>
      <c r="I31" s="60">
        <v>1103254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1103254</v>
      </c>
      <c r="W31" s="60">
        <v>362090</v>
      </c>
      <c r="X31" s="60">
        <v>741164</v>
      </c>
      <c r="Y31" s="61">
        <v>204.69</v>
      </c>
      <c r="Z31" s="62">
        <v>1448360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31637510</v>
      </c>
      <c r="E32" s="100">
        <f t="shared" si="5"/>
        <v>31637510</v>
      </c>
      <c r="F32" s="100">
        <f t="shared" si="5"/>
        <v>2679030</v>
      </c>
      <c r="G32" s="100">
        <f t="shared" si="5"/>
        <v>6663557</v>
      </c>
      <c r="H32" s="100">
        <f t="shared" si="5"/>
        <v>2812031</v>
      </c>
      <c r="I32" s="100">
        <f t="shared" si="5"/>
        <v>12154618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12154618</v>
      </c>
      <c r="W32" s="100">
        <f t="shared" si="5"/>
        <v>7909378</v>
      </c>
      <c r="X32" s="100">
        <f t="shared" si="5"/>
        <v>4245240</v>
      </c>
      <c r="Y32" s="101">
        <f>+IF(W32&lt;&gt;0,(X32/W32)*100,0)</f>
        <v>53.673499989506126</v>
      </c>
      <c r="Z32" s="102">
        <f t="shared" si="5"/>
        <v>31637510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126396742</v>
      </c>
      <c r="E35" s="60">
        <v>126396742</v>
      </c>
      <c r="F35" s="60">
        <v>163806874</v>
      </c>
      <c r="G35" s="60">
        <v>199467219</v>
      </c>
      <c r="H35" s="60">
        <v>199467219</v>
      </c>
      <c r="I35" s="60">
        <v>199467219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199467219</v>
      </c>
      <c r="W35" s="60">
        <v>31599186</v>
      </c>
      <c r="X35" s="60">
        <v>167868033</v>
      </c>
      <c r="Y35" s="61">
        <v>531.24</v>
      </c>
      <c r="Z35" s="62">
        <v>126396742</v>
      </c>
    </row>
    <row r="36" spans="1:26" ht="13.5">
      <c r="A36" s="58" t="s">
        <v>57</v>
      </c>
      <c r="B36" s="19">
        <v>0</v>
      </c>
      <c r="C36" s="19">
        <v>0</v>
      </c>
      <c r="D36" s="59">
        <v>344314945</v>
      </c>
      <c r="E36" s="60">
        <v>344314945</v>
      </c>
      <c r="F36" s="60">
        <v>763715749</v>
      </c>
      <c r="G36" s="60">
        <v>780842591</v>
      </c>
      <c r="H36" s="60">
        <v>780842591</v>
      </c>
      <c r="I36" s="60">
        <v>780842591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780842591</v>
      </c>
      <c r="W36" s="60">
        <v>86078736</v>
      </c>
      <c r="X36" s="60">
        <v>694763855</v>
      </c>
      <c r="Y36" s="61">
        <v>807.13</v>
      </c>
      <c r="Z36" s="62">
        <v>344314945</v>
      </c>
    </row>
    <row r="37" spans="1:26" ht="13.5">
      <c r="A37" s="58" t="s">
        <v>58</v>
      </c>
      <c r="B37" s="19">
        <v>0</v>
      </c>
      <c r="C37" s="19">
        <v>0</v>
      </c>
      <c r="D37" s="59">
        <v>21945948</v>
      </c>
      <c r="E37" s="60">
        <v>21945948</v>
      </c>
      <c r="F37" s="60">
        <v>133270838</v>
      </c>
      <c r="G37" s="60">
        <v>110845362</v>
      </c>
      <c r="H37" s="60">
        <v>110845362</v>
      </c>
      <c r="I37" s="60">
        <v>110845362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110845362</v>
      </c>
      <c r="W37" s="60">
        <v>5486487</v>
      </c>
      <c r="X37" s="60">
        <v>105358875</v>
      </c>
      <c r="Y37" s="61">
        <v>1920.33</v>
      </c>
      <c r="Z37" s="62">
        <v>21945948</v>
      </c>
    </row>
    <row r="38" spans="1:26" ht="13.5">
      <c r="A38" s="58" t="s">
        <v>59</v>
      </c>
      <c r="B38" s="19">
        <v>0</v>
      </c>
      <c r="C38" s="19">
        <v>0</v>
      </c>
      <c r="D38" s="59">
        <v>5046715</v>
      </c>
      <c r="E38" s="60">
        <v>5046715</v>
      </c>
      <c r="F38" s="60">
        <v>33147755</v>
      </c>
      <c r="G38" s="60">
        <v>33147755</v>
      </c>
      <c r="H38" s="60">
        <v>33147755</v>
      </c>
      <c r="I38" s="60">
        <v>33147755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33147755</v>
      </c>
      <c r="W38" s="60">
        <v>1261679</v>
      </c>
      <c r="X38" s="60">
        <v>31886076</v>
      </c>
      <c r="Y38" s="61">
        <v>2527.27</v>
      </c>
      <c r="Z38" s="62">
        <v>5046715</v>
      </c>
    </row>
    <row r="39" spans="1:26" ht="13.5">
      <c r="A39" s="58" t="s">
        <v>60</v>
      </c>
      <c r="B39" s="19">
        <v>0</v>
      </c>
      <c r="C39" s="19">
        <v>0</v>
      </c>
      <c r="D39" s="59">
        <v>443719024</v>
      </c>
      <c r="E39" s="60">
        <v>443719024</v>
      </c>
      <c r="F39" s="60">
        <v>761104030</v>
      </c>
      <c r="G39" s="60">
        <v>836316693</v>
      </c>
      <c r="H39" s="60">
        <v>836316693</v>
      </c>
      <c r="I39" s="60">
        <v>836316693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836316693</v>
      </c>
      <c r="W39" s="60">
        <v>110929756</v>
      </c>
      <c r="X39" s="60">
        <v>725386937</v>
      </c>
      <c r="Y39" s="61">
        <v>653.92</v>
      </c>
      <c r="Z39" s="62">
        <v>443719024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63475169</v>
      </c>
      <c r="E42" s="60">
        <v>63475169</v>
      </c>
      <c r="F42" s="60">
        <v>28103928</v>
      </c>
      <c r="G42" s="60">
        <v>-10013423</v>
      </c>
      <c r="H42" s="60">
        <v>-7052353</v>
      </c>
      <c r="I42" s="60">
        <v>11038152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11038152</v>
      </c>
      <c r="W42" s="60">
        <v>25774305</v>
      </c>
      <c r="X42" s="60">
        <v>-14736153</v>
      </c>
      <c r="Y42" s="61">
        <v>-57.17</v>
      </c>
      <c r="Z42" s="62">
        <v>63475169</v>
      </c>
    </row>
    <row r="43" spans="1:26" ht="13.5">
      <c r="A43" s="58" t="s">
        <v>63</v>
      </c>
      <c r="B43" s="19">
        <v>0</v>
      </c>
      <c r="C43" s="19">
        <v>0</v>
      </c>
      <c r="D43" s="59">
        <v>-31637511</v>
      </c>
      <c r="E43" s="60">
        <v>-31637511</v>
      </c>
      <c r="F43" s="60">
        <v>0</v>
      </c>
      <c r="G43" s="60">
        <v>-10651882</v>
      </c>
      <c r="H43" s="60">
        <v>781694</v>
      </c>
      <c r="I43" s="60">
        <v>-9870188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-9870188</v>
      </c>
      <c r="W43" s="60">
        <v>-8780301</v>
      </c>
      <c r="X43" s="60">
        <v>-1089887</v>
      </c>
      <c r="Y43" s="61">
        <v>12.41</v>
      </c>
      <c r="Z43" s="62">
        <v>-31637511</v>
      </c>
    </row>
    <row r="44" spans="1:26" ht="13.5">
      <c r="A44" s="58" t="s">
        <v>64</v>
      </c>
      <c r="B44" s="19">
        <v>0</v>
      </c>
      <c r="C44" s="19">
        <v>0</v>
      </c>
      <c r="D44" s="59">
        <v>-1089231</v>
      </c>
      <c r="E44" s="60">
        <v>-1089231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-335403</v>
      </c>
      <c r="X44" s="60">
        <v>335403</v>
      </c>
      <c r="Y44" s="61">
        <v>-100</v>
      </c>
      <c r="Z44" s="62">
        <v>-1089231</v>
      </c>
    </row>
    <row r="45" spans="1:26" ht="13.5">
      <c r="A45" s="70" t="s">
        <v>65</v>
      </c>
      <c r="B45" s="22">
        <v>0</v>
      </c>
      <c r="C45" s="22">
        <v>0</v>
      </c>
      <c r="D45" s="99">
        <v>30828427</v>
      </c>
      <c r="E45" s="100">
        <v>30828427</v>
      </c>
      <c r="F45" s="100">
        <v>28136369</v>
      </c>
      <c r="G45" s="100">
        <v>7471064</v>
      </c>
      <c r="H45" s="100">
        <v>1200405</v>
      </c>
      <c r="I45" s="100">
        <v>1200405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1200405</v>
      </c>
      <c r="W45" s="100">
        <v>16738601</v>
      </c>
      <c r="X45" s="100">
        <v>-15538196</v>
      </c>
      <c r="Y45" s="101">
        <v>-92.83</v>
      </c>
      <c r="Z45" s="102">
        <v>30828427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8776473</v>
      </c>
      <c r="C49" s="52">
        <v>0</v>
      </c>
      <c r="D49" s="129">
        <v>6893619</v>
      </c>
      <c r="E49" s="54">
        <v>6225527</v>
      </c>
      <c r="F49" s="54">
        <v>0</v>
      </c>
      <c r="G49" s="54">
        <v>0</v>
      </c>
      <c r="H49" s="54">
        <v>0</v>
      </c>
      <c r="I49" s="54">
        <v>5771488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8126792</v>
      </c>
      <c r="W49" s="54">
        <v>4777682</v>
      </c>
      <c r="X49" s="54">
        <v>26624957</v>
      </c>
      <c r="Y49" s="54">
        <v>150276675</v>
      </c>
      <c r="Z49" s="130">
        <v>217473213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4995941</v>
      </c>
      <c r="C51" s="52">
        <v>0</v>
      </c>
      <c r="D51" s="129">
        <v>5022994</v>
      </c>
      <c r="E51" s="54">
        <v>622397</v>
      </c>
      <c r="F51" s="54">
        <v>0</v>
      </c>
      <c r="G51" s="54">
        <v>0</v>
      </c>
      <c r="H51" s="54">
        <v>0</v>
      </c>
      <c r="I51" s="54">
        <v>1242601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97525</v>
      </c>
      <c r="W51" s="54">
        <v>560</v>
      </c>
      <c r="X51" s="54">
        <v>51036</v>
      </c>
      <c r="Y51" s="54">
        <v>285452</v>
      </c>
      <c r="Z51" s="130">
        <v>12318506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99.16122285238926</v>
      </c>
      <c r="E58" s="7">
        <f t="shared" si="6"/>
        <v>99.16122285238926</v>
      </c>
      <c r="F58" s="7">
        <f t="shared" si="6"/>
        <v>50.79624621995007</v>
      </c>
      <c r="G58" s="7">
        <f t="shared" si="6"/>
        <v>29.755922909693055</v>
      </c>
      <c r="H58" s="7">
        <f t="shared" si="6"/>
        <v>31.87341075859702</v>
      </c>
      <c r="I58" s="7">
        <f t="shared" si="6"/>
        <v>35.34315867159468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35.34315867159468</v>
      </c>
      <c r="W58" s="7">
        <f t="shared" si="6"/>
        <v>95.75765057749679</v>
      </c>
      <c r="X58" s="7">
        <f t="shared" si="6"/>
        <v>0</v>
      </c>
      <c r="Y58" s="7">
        <f t="shared" si="6"/>
        <v>0</v>
      </c>
      <c r="Z58" s="8">
        <f t="shared" si="6"/>
        <v>99.16122285238926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99.99997363668719</v>
      </c>
      <c r="E59" s="10">
        <f t="shared" si="7"/>
        <v>99.99997363668719</v>
      </c>
      <c r="F59" s="10">
        <f t="shared" si="7"/>
        <v>-29768.177724407087</v>
      </c>
      <c r="G59" s="10">
        <f t="shared" si="7"/>
        <v>9.46437927288991</v>
      </c>
      <c r="H59" s="10">
        <f t="shared" si="7"/>
        <v>-18809.787530477188</v>
      </c>
      <c r="I59" s="10">
        <f t="shared" si="7"/>
        <v>25.79141464375232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25.79141464375232</v>
      </c>
      <c r="W59" s="10">
        <f t="shared" si="7"/>
        <v>99.99997363668719</v>
      </c>
      <c r="X59" s="10">
        <f t="shared" si="7"/>
        <v>0</v>
      </c>
      <c r="Y59" s="10">
        <f t="shared" si="7"/>
        <v>0</v>
      </c>
      <c r="Z59" s="11">
        <f t="shared" si="7"/>
        <v>99.99997363668719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98.88851894281811</v>
      </c>
      <c r="E60" s="13">
        <f t="shared" si="7"/>
        <v>98.88851894281811</v>
      </c>
      <c r="F60" s="13">
        <f t="shared" si="7"/>
        <v>47.05077623838131</v>
      </c>
      <c r="G60" s="13">
        <f t="shared" si="7"/>
        <v>75.71712533824912</v>
      </c>
      <c r="H60" s="13">
        <f t="shared" si="7"/>
        <v>31.237511593794203</v>
      </c>
      <c r="I60" s="13">
        <f t="shared" si="7"/>
        <v>48.11157191227202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48.11157191227202</v>
      </c>
      <c r="W60" s="13">
        <f t="shared" si="7"/>
        <v>95.61124964635212</v>
      </c>
      <c r="X60" s="13">
        <f t="shared" si="7"/>
        <v>0</v>
      </c>
      <c r="Y60" s="13">
        <f t="shared" si="7"/>
        <v>0</v>
      </c>
      <c r="Z60" s="14">
        <f t="shared" si="7"/>
        <v>98.88851894281811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98.1598571731416</v>
      </c>
      <c r="E61" s="13">
        <f t="shared" si="7"/>
        <v>98.1598571731416</v>
      </c>
      <c r="F61" s="13">
        <f t="shared" si="7"/>
        <v>89.81270421827196</v>
      </c>
      <c r="G61" s="13">
        <f t="shared" si="7"/>
        <v>88.83407396110424</v>
      </c>
      <c r="H61" s="13">
        <f t="shared" si="7"/>
        <v>70.19958284731334</v>
      </c>
      <c r="I61" s="13">
        <f t="shared" si="7"/>
        <v>83.16119400527617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83.16119400527617</v>
      </c>
      <c r="W61" s="13">
        <f t="shared" si="7"/>
        <v>101.89816641001835</v>
      </c>
      <c r="X61" s="13">
        <f t="shared" si="7"/>
        <v>0</v>
      </c>
      <c r="Y61" s="13">
        <f t="shared" si="7"/>
        <v>0</v>
      </c>
      <c r="Z61" s="14">
        <f t="shared" si="7"/>
        <v>98.1598571731416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98.48212352712173</v>
      </c>
      <c r="E62" s="13">
        <f t="shared" si="7"/>
        <v>98.48212352712173</v>
      </c>
      <c r="F62" s="13">
        <f t="shared" si="7"/>
        <v>24.137029476388847</v>
      </c>
      <c r="G62" s="13">
        <f t="shared" si="7"/>
        <v>-2355.609335903852</v>
      </c>
      <c r="H62" s="13">
        <f t="shared" si="7"/>
        <v>12.67621914567936</v>
      </c>
      <c r="I62" s="13">
        <f t="shared" si="7"/>
        <v>28.038278741710943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28.038278741710943</v>
      </c>
      <c r="W62" s="13">
        <f t="shared" si="7"/>
        <v>84.94807488245614</v>
      </c>
      <c r="X62" s="13">
        <f t="shared" si="7"/>
        <v>0</v>
      </c>
      <c r="Y62" s="13">
        <f t="shared" si="7"/>
        <v>0</v>
      </c>
      <c r="Z62" s="14">
        <f t="shared" si="7"/>
        <v>98.48212352712173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27.185695256704694</v>
      </c>
      <c r="G63" s="13">
        <f t="shared" si="7"/>
        <v>39.581224856105536</v>
      </c>
      <c r="H63" s="13">
        <f t="shared" si="7"/>
        <v>20.215917597759002</v>
      </c>
      <c r="I63" s="13">
        <f t="shared" si="7"/>
        <v>29.012021527743315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29.012021527743315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31.345251563478072</v>
      </c>
      <c r="G64" s="13">
        <f t="shared" si="7"/>
        <v>30.920432632228213</v>
      </c>
      <c r="H64" s="13">
        <f t="shared" si="7"/>
        <v>19.935911556571302</v>
      </c>
      <c r="I64" s="13">
        <f t="shared" si="7"/>
        <v>27.399947600023715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27.399947600023715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92.82352941176471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/>
      <c r="C67" s="24"/>
      <c r="D67" s="25">
        <v>131126963</v>
      </c>
      <c r="E67" s="26">
        <v>131126963</v>
      </c>
      <c r="F67" s="26">
        <v>7908295</v>
      </c>
      <c r="G67" s="26">
        <v>15981672</v>
      </c>
      <c r="H67" s="26">
        <v>9486051</v>
      </c>
      <c r="I67" s="26">
        <v>33376018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33376018</v>
      </c>
      <c r="W67" s="26">
        <v>32781741</v>
      </c>
      <c r="X67" s="26"/>
      <c r="Y67" s="25"/>
      <c r="Z67" s="27">
        <v>131126963</v>
      </c>
    </row>
    <row r="68" spans="1:26" ht="13.5" hidden="1">
      <c r="A68" s="37" t="s">
        <v>31</v>
      </c>
      <c r="B68" s="19"/>
      <c r="C68" s="19"/>
      <c r="D68" s="20">
        <v>15172600</v>
      </c>
      <c r="E68" s="21">
        <v>15172600</v>
      </c>
      <c r="F68" s="21">
        <v>-3331</v>
      </c>
      <c r="G68" s="21">
        <v>9390600</v>
      </c>
      <c r="H68" s="21">
        <v>-2871</v>
      </c>
      <c r="I68" s="21">
        <v>9384398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9384398</v>
      </c>
      <c r="W68" s="21">
        <v>3793150</v>
      </c>
      <c r="X68" s="21"/>
      <c r="Y68" s="20"/>
      <c r="Z68" s="23">
        <v>15172600</v>
      </c>
    </row>
    <row r="69" spans="1:26" ht="13.5" hidden="1">
      <c r="A69" s="38" t="s">
        <v>32</v>
      </c>
      <c r="B69" s="19"/>
      <c r="C69" s="19"/>
      <c r="D69" s="20">
        <v>98954363</v>
      </c>
      <c r="E69" s="21">
        <v>98954363</v>
      </c>
      <c r="F69" s="21">
        <v>6430370</v>
      </c>
      <c r="G69" s="21">
        <v>5106813</v>
      </c>
      <c r="H69" s="21">
        <v>7950374</v>
      </c>
      <c r="I69" s="21">
        <v>19487557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19487557</v>
      </c>
      <c r="W69" s="21">
        <v>24738591</v>
      </c>
      <c r="X69" s="21"/>
      <c r="Y69" s="20"/>
      <c r="Z69" s="23">
        <v>98954363</v>
      </c>
    </row>
    <row r="70" spans="1:26" ht="13.5" hidden="1">
      <c r="A70" s="39" t="s">
        <v>103</v>
      </c>
      <c r="B70" s="19"/>
      <c r="C70" s="19"/>
      <c r="D70" s="20">
        <v>32581547</v>
      </c>
      <c r="E70" s="21">
        <v>32581547</v>
      </c>
      <c r="F70" s="21">
        <v>2076822</v>
      </c>
      <c r="G70" s="21">
        <v>2714589</v>
      </c>
      <c r="H70" s="21">
        <v>2253851</v>
      </c>
      <c r="I70" s="21">
        <v>7045262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7045262</v>
      </c>
      <c r="W70" s="21">
        <v>8145387</v>
      </c>
      <c r="X70" s="21"/>
      <c r="Y70" s="20"/>
      <c r="Z70" s="23">
        <v>32581547</v>
      </c>
    </row>
    <row r="71" spans="1:26" ht="13.5" hidden="1">
      <c r="A71" s="39" t="s">
        <v>104</v>
      </c>
      <c r="B71" s="19"/>
      <c r="C71" s="19"/>
      <c r="D71" s="20">
        <v>32961312</v>
      </c>
      <c r="E71" s="21">
        <v>32961312</v>
      </c>
      <c r="F71" s="21">
        <v>1950646</v>
      </c>
      <c r="G71" s="21">
        <v>-24379</v>
      </c>
      <c r="H71" s="21">
        <v>3287384</v>
      </c>
      <c r="I71" s="21">
        <v>5213651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5213651</v>
      </c>
      <c r="W71" s="21">
        <v>8240328</v>
      </c>
      <c r="X71" s="21"/>
      <c r="Y71" s="20"/>
      <c r="Z71" s="23">
        <v>32961312</v>
      </c>
    </row>
    <row r="72" spans="1:26" ht="13.5" hidden="1">
      <c r="A72" s="39" t="s">
        <v>105</v>
      </c>
      <c r="B72" s="19"/>
      <c r="C72" s="19"/>
      <c r="D72" s="20">
        <v>21402024</v>
      </c>
      <c r="E72" s="21">
        <v>21402024</v>
      </c>
      <c r="F72" s="21">
        <v>1532247</v>
      </c>
      <c r="G72" s="21">
        <v>1544361</v>
      </c>
      <c r="H72" s="21">
        <v>1537531</v>
      </c>
      <c r="I72" s="21">
        <v>4614139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4614139</v>
      </c>
      <c r="W72" s="21">
        <v>5350506</v>
      </c>
      <c r="X72" s="21"/>
      <c r="Y72" s="20"/>
      <c r="Z72" s="23">
        <v>21402024</v>
      </c>
    </row>
    <row r="73" spans="1:26" ht="13.5" hidden="1">
      <c r="A73" s="39" t="s">
        <v>106</v>
      </c>
      <c r="B73" s="19"/>
      <c r="C73" s="19"/>
      <c r="D73" s="20">
        <v>12009480</v>
      </c>
      <c r="E73" s="21">
        <v>12009480</v>
      </c>
      <c r="F73" s="21">
        <v>870655</v>
      </c>
      <c r="G73" s="21">
        <v>872242</v>
      </c>
      <c r="H73" s="21">
        <v>871608</v>
      </c>
      <c r="I73" s="21">
        <v>2614505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2614505</v>
      </c>
      <c r="W73" s="21">
        <v>3002370</v>
      </c>
      <c r="X73" s="21"/>
      <c r="Y73" s="20"/>
      <c r="Z73" s="23">
        <v>12009480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17000000</v>
      </c>
      <c r="E75" s="30">
        <v>17000000</v>
      </c>
      <c r="F75" s="30">
        <v>1481256</v>
      </c>
      <c r="G75" s="30">
        <v>1484259</v>
      </c>
      <c r="H75" s="30">
        <v>1538548</v>
      </c>
      <c r="I75" s="30">
        <v>4504063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4504063</v>
      </c>
      <c r="W75" s="30">
        <v>4250000</v>
      </c>
      <c r="X75" s="30"/>
      <c r="Y75" s="29"/>
      <c r="Z75" s="31">
        <v>17000000</v>
      </c>
    </row>
    <row r="76" spans="1:26" ht="13.5" hidden="1">
      <c r="A76" s="42" t="s">
        <v>286</v>
      </c>
      <c r="B76" s="32"/>
      <c r="C76" s="32"/>
      <c r="D76" s="33">
        <v>130027100</v>
      </c>
      <c r="E76" s="34">
        <v>130027100</v>
      </c>
      <c r="F76" s="34">
        <v>4017117</v>
      </c>
      <c r="G76" s="34">
        <v>4755494</v>
      </c>
      <c r="H76" s="34">
        <v>3023528</v>
      </c>
      <c r="I76" s="34">
        <v>11796139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11796139</v>
      </c>
      <c r="W76" s="34">
        <v>31391025</v>
      </c>
      <c r="X76" s="34"/>
      <c r="Y76" s="33"/>
      <c r="Z76" s="35">
        <v>130027100</v>
      </c>
    </row>
    <row r="77" spans="1:26" ht="13.5" hidden="1">
      <c r="A77" s="37" t="s">
        <v>31</v>
      </c>
      <c r="B77" s="19"/>
      <c r="C77" s="19"/>
      <c r="D77" s="20">
        <v>15172596</v>
      </c>
      <c r="E77" s="21">
        <v>15172596</v>
      </c>
      <c r="F77" s="21">
        <v>991578</v>
      </c>
      <c r="G77" s="21">
        <v>888762</v>
      </c>
      <c r="H77" s="21">
        <v>540029</v>
      </c>
      <c r="I77" s="21">
        <v>2420369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2420369</v>
      </c>
      <c r="W77" s="21">
        <v>3793149</v>
      </c>
      <c r="X77" s="21"/>
      <c r="Y77" s="20"/>
      <c r="Z77" s="23">
        <v>15172596</v>
      </c>
    </row>
    <row r="78" spans="1:26" ht="13.5" hidden="1">
      <c r="A78" s="38" t="s">
        <v>32</v>
      </c>
      <c r="B78" s="19"/>
      <c r="C78" s="19"/>
      <c r="D78" s="20">
        <v>97854504</v>
      </c>
      <c r="E78" s="21">
        <v>97854504</v>
      </c>
      <c r="F78" s="21">
        <v>3025539</v>
      </c>
      <c r="G78" s="21">
        <v>3866732</v>
      </c>
      <c r="H78" s="21">
        <v>2483499</v>
      </c>
      <c r="I78" s="21">
        <v>9375770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9375770</v>
      </c>
      <c r="W78" s="21">
        <v>23652876</v>
      </c>
      <c r="X78" s="21"/>
      <c r="Y78" s="20"/>
      <c r="Z78" s="23">
        <v>97854504</v>
      </c>
    </row>
    <row r="79" spans="1:26" ht="13.5" hidden="1">
      <c r="A79" s="39" t="s">
        <v>103</v>
      </c>
      <c r="B79" s="19"/>
      <c r="C79" s="19"/>
      <c r="D79" s="20">
        <v>31982000</v>
      </c>
      <c r="E79" s="21">
        <v>31982000</v>
      </c>
      <c r="F79" s="21">
        <v>1865250</v>
      </c>
      <c r="G79" s="21">
        <v>2411480</v>
      </c>
      <c r="H79" s="21">
        <v>1582194</v>
      </c>
      <c r="I79" s="21">
        <v>5858924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5858924</v>
      </c>
      <c r="W79" s="21">
        <v>8300000</v>
      </c>
      <c r="X79" s="21"/>
      <c r="Y79" s="20"/>
      <c r="Z79" s="23">
        <v>31982000</v>
      </c>
    </row>
    <row r="80" spans="1:26" ht="13.5" hidden="1">
      <c r="A80" s="39" t="s">
        <v>104</v>
      </c>
      <c r="B80" s="19"/>
      <c r="C80" s="19"/>
      <c r="D80" s="20">
        <v>32461000</v>
      </c>
      <c r="E80" s="21">
        <v>32461000</v>
      </c>
      <c r="F80" s="21">
        <v>470828</v>
      </c>
      <c r="G80" s="21">
        <v>574274</v>
      </c>
      <c r="H80" s="21">
        <v>416716</v>
      </c>
      <c r="I80" s="21">
        <v>1461818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1461818</v>
      </c>
      <c r="W80" s="21">
        <v>7000000</v>
      </c>
      <c r="X80" s="21"/>
      <c r="Y80" s="20"/>
      <c r="Z80" s="23">
        <v>32461000</v>
      </c>
    </row>
    <row r="81" spans="1:26" ht="13.5" hidden="1">
      <c r="A81" s="39" t="s">
        <v>105</v>
      </c>
      <c r="B81" s="19"/>
      <c r="C81" s="19"/>
      <c r="D81" s="20">
        <v>21402024</v>
      </c>
      <c r="E81" s="21">
        <v>21402024</v>
      </c>
      <c r="F81" s="21">
        <v>416552</v>
      </c>
      <c r="G81" s="21">
        <v>611277</v>
      </c>
      <c r="H81" s="21">
        <v>310826</v>
      </c>
      <c r="I81" s="21">
        <v>1338655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1338655</v>
      </c>
      <c r="W81" s="21">
        <v>5350506</v>
      </c>
      <c r="X81" s="21"/>
      <c r="Y81" s="20"/>
      <c r="Z81" s="23">
        <v>21402024</v>
      </c>
    </row>
    <row r="82" spans="1:26" ht="13.5" hidden="1">
      <c r="A82" s="39" t="s">
        <v>106</v>
      </c>
      <c r="B82" s="19"/>
      <c r="C82" s="19"/>
      <c r="D82" s="20">
        <v>12009480</v>
      </c>
      <c r="E82" s="21">
        <v>12009480</v>
      </c>
      <c r="F82" s="21">
        <v>272909</v>
      </c>
      <c r="G82" s="21">
        <v>269701</v>
      </c>
      <c r="H82" s="21">
        <v>173763</v>
      </c>
      <c r="I82" s="21">
        <v>716373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716373</v>
      </c>
      <c r="W82" s="21">
        <v>3002370</v>
      </c>
      <c r="X82" s="21"/>
      <c r="Y82" s="20"/>
      <c r="Z82" s="23">
        <v>12009480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17000000</v>
      </c>
      <c r="E84" s="30">
        <v>17000000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3945000</v>
      </c>
      <c r="X84" s="30"/>
      <c r="Y84" s="29"/>
      <c r="Z84" s="31">
        <v>17000000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8102500</v>
      </c>
      <c r="F5" s="358">
        <f t="shared" si="0"/>
        <v>8102500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2025625</v>
      </c>
      <c r="Y5" s="358">
        <f t="shared" si="0"/>
        <v>-2025625</v>
      </c>
      <c r="Z5" s="359">
        <f>+IF(X5&lt;&gt;0,+(Y5/X5)*100,0)</f>
        <v>-100</v>
      </c>
      <c r="AA5" s="360">
        <f>+AA6+AA8+AA11+AA13+AA15</f>
        <v>8102500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5690000</v>
      </c>
      <c r="F6" s="59">
        <f t="shared" si="1"/>
        <v>5690000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1422500</v>
      </c>
      <c r="Y6" s="59">
        <f t="shared" si="1"/>
        <v>-1422500</v>
      </c>
      <c r="Z6" s="61">
        <f>+IF(X6&lt;&gt;0,+(Y6/X6)*100,0)</f>
        <v>-100</v>
      </c>
      <c r="AA6" s="62">
        <f t="shared" si="1"/>
        <v>5690000</v>
      </c>
    </row>
    <row r="7" spans="1:27" ht="13.5">
      <c r="A7" s="291" t="s">
        <v>228</v>
      </c>
      <c r="B7" s="142"/>
      <c r="C7" s="60"/>
      <c r="D7" s="340"/>
      <c r="E7" s="60">
        <v>5690000</v>
      </c>
      <c r="F7" s="59">
        <v>5690000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1422500</v>
      </c>
      <c r="Y7" s="59">
        <v>-1422500</v>
      </c>
      <c r="Z7" s="61">
        <v>-100</v>
      </c>
      <c r="AA7" s="62">
        <v>5690000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153000</v>
      </c>
      <c r="F8" s="59">
        <f t="shared" si="2"/>
        <v>153000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38250</v>
      </c>
      <c r="Y8" s="59">
        <f t="shared" si="2"/>
        <v>-38250</v>
      </c>
      <c r="Z8" s="61">
        <f>+IF(X8&lt;&gt;0,+(Y8/X8)*100,0)</f>
        <v>-100</v>
      </c>
      <c r="AA8" s="62">
        <f>SUM(AA9:AA10)</f>
        <v>153000</v>
      </c>
    </row>
    <row r="9" spans="1:27" ht="13.5">
      <c r="A9" s="291" t="s">
        <v>229</v>
      </c>
      <c r="B9" s="142"/>
      <c r="C9" s="60"/>
      <c r="D9" s="340"/>
      <c r="E9" s="60">
        <v>153000</v>
      </c>
      <c r="F9" s="59">
        <v>153000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38250</v>
      </c>
      <c r="Y9" s="59">
        <v>-38250</v>
      </c>
      <c r="Z9" s="61">
        <v>-100</v>
      </c>
      <c r="AA9" s="62">
        <v>153000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746500</v>
      </c>
      <c r="F11" s="364">
        <f t="shared" si="3"/>
        <v>746500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186625</v>
      </c>
      <c r="Y11" s="364">
        <f t="shared" si="3"/>
        <v>-186625</v>
      </c>
      <c r="Z11" s="365">
        <f>+IF(X11&lt;&gt;0,+(Y11/X11)*100,0)</f>
        <v>-100</v>
      </c>
      <c r="AA11" s="366">
        <f t="shared" si="3"/>
        <v>746500</v>
      </c>
    </row>
    <row r="12" spans="1:27" ht="13.5">
      <c r="A12" s="291" t="s">
        <v>231</v>
      </c>
      <c r="B12" s="136"/>
      <c r="C12" s="60"/>
      <c r="D12" s="340"/>
      <c r="E12" s="60">
        <v>746500</v>
      </c>
      <c r="F12" s="59">
        <v>746500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186625</v>
      </c>
      <c r="Y12" s="59">
        <v>-186625</v>
      </c>
      <c r="Z12" s="61">
        <v>-100</v>
      </c>
      <c r="AA12" s="62">
        <v>746500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203000</v>
      </c>
      <c r="F13" s="342">
        <f t="shared" si="4"/>
        <v>203000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50750</v>
      </c>
      <c r="Y13" s="342">
        <f t="shared" si="4"/>
        <v>-50750</v>
      </c>
      <c r="Z13" s="335">
        <f>+IF(X13&lt;&gt;0,+(Y13/X13)*100,0)</f>
        <v>-100</v>
      </c>
      <c r="AA13" s="273">
        <f t="shared" si="4"/>
        <v>203000</v>
      </c>
    </row>
    <row r="14" spans="1:27" ht="13.5">
      <c r="A14" s="291" t="s">
        <v>232</v>
      </c>
      <c r="B14" s="136"/>
      <c r="C14" s="60"/>
      <c r="D14" s="340"/>
      <c r="E14" s="60">
        <v>203000</v>
      </c>
      <c r="F14" s="59">
        <v>203000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50750</v>
      </c>
      <c r="Y14" s="59">
        <v>-50750</v>
      </c>
      <c r="Z14" s="61">
        <v>-100</v>
      </c>
      <c r="AA14" s="62">
        <v>203000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1310000</v>
      </c>
      <c r="F15" s="59">
        <f t="shared" si="5"/>
        <v>1310000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327500</v>
      </c>
      <c r="Y15" s="59">
        <f t="shared" si="5"/>
        <v>-327500</v>
      </c>
      <c r="Z15" s="61">
        <f>+IF(X15&lt;&gt;0,+(Y15/X15)*100,0)</f>
        <v>-100</v>
      </c>
      <c r="AA15" s="62">
        <f>SUM(AA16:AA20)</f>
        <v>1310000</v>
      </c>
    </row>
    <row r="16" spans="1:27" ht="13.5">
      <c r="A16" s="291" t="s">
        <v>233</v>
      </c>
      <c r="B16" s="300"/>
      <c r="C16" s="60"/>
      <c r="D16" s="340"/>
      <c r="E16" s="60">
        <v>1310000</v>
      </c>
      <c r="F16" s="59">
        <v>1310000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327500</v>
      </c>
      <c r="Y16" s="59">
        <v>-327500</v>
      </c>
      <c r="Z16" s="61">
        <v>-100</v>
      </c>
      <c r="AA16" s="62">
        <v>1310000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407250</v>
      </c>
      <c r="F22" s="345">
        <f t="shared" si="6"/>
        <v>407250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101813</v>
      </c>
      <c r="Y22" s="345">
        <f t="shared" si="6"/>
        <v>-101813</v>
      </c>
      <c r="Z22" s="336">
        <f>+IF(X22&lt;&gt;0,+(Y22/X22)*100,0)</f>
        <v>-100</v>
      </c>
      <c r="AA22" s="350">
        <f>SUM(AA23:AA32)</f>
        <v>407250</v>
      </c>
    </row>
    <row r="23" spans="1:27" ht="13.5">
      <c r="A23" s="361" t="s">
        <v>236</v>
      </c>
      <c r="B23" s="142"/>
      <c r="C23" s="60"/>
      <c r="D23" s="340"/>
      <c r="E23" s="60">
        <v>105000</v>
      </c>
      <c r="F23" s="59">
        <v>105000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26250</v>
      </c>
      <c r="Y23" s="59">
        <v>-26250</v>
      </c>
      <c r="Z23" s="61">
        <v>-100</v>
      </c>
      <c r="AA23" s="62">
        <v>105000</v>
      </c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95000</v>
      </c>
      <c r="F25" s="59">
        <v>95000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23750</v>
      </c>
      <c r="Y25" s="59">
        <v>-23750</v>
      </c>
      <c r="Z25" s="61">
        <v>-100</v>
      </c>
      <c r="AA25" s="62">
        <v>95000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207250</v>
      </c>
      <c r="F32" s="59">
        <v>207250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51813</v>
      </c>
      <c r="Y32" s="59">
        <v>-51813</v>
      </c>
      <c r="Z32" s="61">
        <v>-100</v>
      </c>
      <c r="AA32" s="62">
        <v>207250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2500</v>
      </c>
      <c r="F37" s="345">
        <f t="shared" si="8"/>
        <v>2500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625</v>
      </c>
      <c r="Y37" s="345">
        <f t="shared" si="8"/>
        <v>-625</v>
      </c>
      <c r="Z37" s="336">
        <f>+IF(X37&lt;&gt;0,+(Y37/X37)*100,0)</f>
        <v>-100</v>
      </c>
      <c r="AA37" s="350">
        <f t="shared" si="8"/>
        <v>2500</v>
      </c>
    </row>
    <row r="38" spans="1:27" ht="13.5">
      <c r="A38" s="361" t="s">
        <v>212</v>
      </c>
      <c r="B38" s="142"/>
      <c r="C38" s="60"/>
      <c r="D38" s="340"/>
      <c r="E38" s="60">
        <v>2500</v>
      </c>
      <c r="F38" s="59">
        <v>2500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>
        <v>625</v>
      </c>
      <c r="Y38" s="59">
        <v>-625</v>
      </c>
      <c r="Z38" s="61">
        <v>-100</v>
      </c>
      <c r="AA38" s="62">
        <v>2500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3714682</v>
      </c>
      <c r="F40" s="345">
        <f t="shared" si="9"/>
        <v>3714682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928671</v>
      </c>
      <c r="Y40" s="345">
        <f t="shared" si="9"/>
        <v>-928671</v>
      </c>
      <c r="Z40" s="336">
        <f>+IF(X40&lt;&gt;0,+(Y40/X40)*100,0)</f>
        <v>-100</v>
      </c>
      <c r="AA40" s="350">
        <f>SUM(AA41:AA49)</f>
        <v>3714682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3714682</v>
      </c>
      <c r="F49" s="53">
        <v>3714682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928671</v>
      </c>
      <c r="Y49" s="53">
        <v>-928671</v>
      </c>
      <c r="Z49" s="94">
        <v>-100</v>
      </c>
      <c r="AA49" s="95">
        <v>3714682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12226932</v>
      </c>
      <c r="F60" s="264">
        <f t="shared" si="14"/>
        <v>12226932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3056734</v>
      </c>
      <c r="Y60" s="264">
        <f t="shared" si="14"/>
        <v>-3056734</v>
      </c>
      <c r="Z60" s="337">
        <f>+IF(X60&lt;&gt;0,+(Y60/X60)*100,0)</f>
        <v>-100</v>
      </c>
      <c r="AA60" s="232">
        <f>+AA57+AA54+AA51+AA40+AA37+AA34+AA22+AA5</f>
        <v>12226932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99852231</v>
      </c>
      <c r="F5" s="100">
        <f t="shared" si="0"/>
        <v>99852231</v>
      </c>
      <c r="G5" s="100">
        <f t="shared" si="0"/>
        <v>1496771</v>
      </c>
      <c r="H5" s="100">
        <f t="shared" si="0"/>
        <v>11095563</v>
      </c>
      <c r="I5" s="100">
        <f t="shared" si="0"/>
        <v>6420270</v>
      </c>
      <c r="J5" s="100">
        <f t="shared" si="0"/>
        <v>19012604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19012604</v>
      </c>
      <c r="X5" s="100">
        <f t="shared" si="0"/>
        <v>24963058</v>
      </c>
      <c r="Y5" s="100">
        <f t="shared" si="0"/>
        <v>-5950454</v>
      </c>
      <c r="Z5" s="137">
        <f>+IF(X5&lt;&gt;0,+(Y5/X5)*100,0)</f>
        <v>-23.837039516552817</v>
      </c>
      <c r="AA5" s="153">
        <f>SUM(AA6:AA8)</f>
        <v>99852231</v>
      </c>
    </row>
    <row r="6" spans="1:27" ht="13.5">
      <c r="A6" s="138" t="s">
        <v>75</v>
      </c>
      <c r="B6" s="136"/>
      <c r="C6" s="155"/>
      <c r="D6" s="155"/>
      <c r="E6" s="156">
        <v>17993604</v>
      </c>
      <c r="F6" s="60">
        <v>17993604</v>
      </c>
      <c r="G6" s="60">
        <v>271</v>
      </c>
      <c r="H6" s="60">
        <v>32700</v>
      </c>
      <c r="I6" s="60">
        <v>2983934</v>
      </c>
      <c r="J6" s="60">
        <v>3016905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3016905</v>
      </c>
      <c r="X6" s="60">
        <v>4498401</v>
      </c>
      <c r="Y6" s="60">
        <v>-1481496</v>
      </c>
      <c r="Z6" s="140">
        <v>-32.93</v>
      </c>
      <c r="AA6" s="155">
        <v>17993604</v>
      </c>
    </row>
    <row r="7" spans="1:27" ht="13.5">
      <c r="A7" s="138" t="s">
        <v>76</v>
      </c>
      <c r="B7" s="136"/>
      <c r="C7" s="157"/>
      <c r="D7" s="157"/>
      <c r="E7" s="158">
        <v>60170789</v>
      </c>
      <c r="F7" s="159">
        <v>60170789</v>
      </c>
      <c r="G7" s="159">
        <v>1495705</v>
      </c>
      <c r="H7" s="159">
        <v>10934110</v>
      </c>
      <c r="I7" s="159">
        <v>1848935</v>
      </c>
      <c r="J7" s="159">
        <v>14278750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14278750</v>
      </c>
      <c r="X7" s="159">
        <v>15042697</v>
      </c>
      <c r="Y7" s="159">
        <v>-763947</v>
      </c>
      <c r="Z7" s="141">
        <v>-5.08</v>
      </c>
      <c r="AA7" s="157">
        <v>60170789</v>
      </c>
    </row>
    <row r="8" spans="1:27" ht="13.5">
      <c r="A8" s="138" t="s">
        <v>77</v>
      </c>
      <c r="B8" s="136"/>
      <c r="C8" s="155"/>
      <c r="D8" s="155"/>
      <c r="E8" s="156">
        <v>21687838</v>
      </c>
      <c r="F8" s="60">
        <v>21687838</v>
      </c>
      <c r="G8" s="60">
        <v>795</v>
      </c>
      <c r="H8" s="60">
        <v>128753</v>
      </c>
      <c r="I8" s="60">
        <v>1587401</v>
      </c>
      <c r="J8" s="60">
        <v>1716949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1716949</v>
      </c>
      <c r="X8" s="60">
        <v>5421960</v>
      </c>
      <c r="Y8" s="60">
        <v>-3705011</v>
      </c>
      <c r="Z8" s="140">
        <v>-68.33</v>
      </c>
      <c r="AA8" s="155">
        <v>21687838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14096822</v>
      </c>
      <c r="F9" s="100">
        <f t="shared" si="1"/>
        <v>14096822</v>
      </c>
      <c r="G9" s="100">
        <f t="shared" si="1"/>
        <v>188747</v>
      </c>
      <c r="H9" s="100">
        <f t="shared" si="1"/>
        <v>61311</v>
      </c>
      <c r="I9" s="100">
        <f t="shared" si="1"/>
        <v>1479223</v>
      </c>
      <c r="J9" s="100">
        <f t="shared" si="1"/>
        <v>1729281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1729281</v>
      </c>
      <c r="X9" s="100">
        <f t="shared" si="1"/>
        <v>3524206</v>
      </c>
      <c r="Y9" s="100">
        <f t="shared" si="1"/>
        <v>-1794925</v>
      </c>
      <c r="Z9" s="137">
        <f>+IF(X9&lt;&gt;0,+(Y9/X9)*100,0)</f>
        <v>-50.93133034788545</v>
      </c>
      <c r="AA9" s="153">
        <f>SUM(AA10:AA14)</f>
        <v>14096822</v>
      </c>
    </row>
    <row r="10" spans="1:27" ht="13.5">
      <c r="A10" s="138" t="s">
        <v>79</v>
      </c>
      <c r="B10" s="136"/>
      <c r="C10" s="155"/>
      <c r="D10" s="155"/>
      <c r="E10" s="156">
        <v>7363143</v>
      </c>
      <c r="F10" s="60">
        <v>7363143</v>
      </c>
      <c r="G10" s="60">
        <v>5387</v>
      </c>
      <c r="H10" s="60">
        <v>6563</v>
      </c>
      <c r="I10" s="60">
        <v>373377</v>
      </c>
      <c r="J10" s="60">
        <v>385327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385327</v>
      </c>
      <c r="X10" s="60">
        <v>1840786</v>
      </c>
      <c r="Y10" s="60">
        <v>-1455459</v>
      </c>
      <c r="Z10" s="140">
        <v>-79.07</v>
      </c>
      <c r="AA10" s="155">
        <v>7363143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>
        <v>173460</v>
      </c>
      <c r="H11" s="60">
        <v>48</v>
      </c>
      <c r="I11" s="60">
        <v>1927</v>
      </c>
      <c r="J11" s="60">
        <v>175435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175435</v>
      </c>
      <c r="X11" s="60"/>
      <c r="Y11" s="60">
        <v>175435</v>
      </c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4877296</v>
      </c>
      <c r="F12" s="60">
        <v>4877296</v>
      </c>
      <c r="G12" s="60">
        <v>9900</v>
      </c>
      <c r="H12" s="60">
        <v>54700</v>
      </c>
      <c r="I12" s="60">
        <v>794566</v>
      </c>
      <c r="J12" s="60">
        <v>859166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859166</v>
      </c>
      <c r="X12" s="60">
        <v>1219324</v>
      </c>
      <c r="Y12" s="60">
        <v>-360158</v>
      </c>
      <c r="Z12" s="140">
        <v>-29.54</v>
      </c>
      <c r="AA12" s="155">
        <v>4877296</v>
      </c>
    </row>
    <row r="13" spans="1:27" ht="13.5">
      <c r="A13" s="138" t="s">
        <v>82</v>
      </c>
      <c r="B13" s="136"/>
      <c r="C13" s="155"/>
      <c r="D13" s="155"/>
      <c r="E13" s="156">
        <v>1856383</v>
      </c>
      <c r="F13" s="60">
        <v>1856383</v>
      </c>
      <c r="G13" s="60"/>
      <c r="H13" s="60"/>
      <c r="I13" s="60">
        <v>309353</v>
      </c>
      <c r="J13" s="60">
        <v>309353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309353</v>
      </c>
      <c r="X13" s="60">
        <v>464096</v>
      </c>
      <c r="Y13" s="60">
        <v>-154743</v>
      </c>
      <c r="Z13" s="140">
        <v>-33.34</v>
      </c>
      <c r="AA13" s="155">
        <v>1856383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8744791</v>
      </c>
      <c r="F15" s="100">
        <f t="shared" si="2"/>
        <v>8744791</v>
      </c>
      <c r="G15" s="100">
        <f t="shared" si="2"/>
        <v>0</v>
      </c>
      <c r="H15" s="100">
        <f t="shared" si="2"/>
        <v>0</v>
      </c>
      <c r="I15" s="100">
        <f t="shared" si="2"/>
        <v>1345833</v>
      </c>
      <c r="J15" s="100">
        <f t="shared" si="2"/>
        <v>1345833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1345833</v>
      </c>
      <c r="X15" s="100">
        <f t="shared" si="2"/>
        <v>2186198</v>
      </c>
      <c r="Y15" s="100">
        <f t="shared" si="2"/>
        <v>-840365</v>
      </c>
      <c r="Z15" s="137">
        <f>+IF(X15&lt;&gt;0,+(Y15/X15)*100,0)</f>
        <v>-38.43956494333999</v>
      </c>
      <c r="AA15" s="153">
        <f>SUM(AA16:AA18)</f>
        <v>8744791</v>
      </c>
    </row>
    <row r="16" spans="1:27" ht="13.5">
      <c r="A16" s="138" t="s">
        <v>85</v>
      </c>
      <c r="B16" s="136"/>
      <c r="C16" s="155"/>
      <c r="D16" s="155"/>
      <c r="E16" s="156">
        <v>3500054</v>
      </c>
      <c r="F16" s="60">
        <v>3500054</v>
      </c>
      <c r="G16" s="60"/>
      <c r="H16" s="60"/>
      <c r="I16" s="60">
        <v>491709</v>
      </c>
      <c r="J16" s="60">
        <v>491709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491709</v>
      </c>
      <c r="X16" s="60">
        <v>875014</v>
      </c>
      <c r="Y16" s="60">
        <v>-383305</v>
      </c>
      <c r="Z16" s="140">
        <v>-43.81</v>
      </c>
      <c r="AA16" s="155">
        <v>3500054</v>
      </c>
    </row>
    <row r="17" spans="1:27" ht="13.5">
      <c r="A17" s="138" t="s">
        <v>86</v>
      </c>
      <c r="B17" s="136"/>
      <c r="C17" s="155"/>
      <c r="D17" s="155"/>
      <c r="E17" s="156">
        <v>4000000</v>
      </c>
      <c r="F17" s="60">
        <v>4000000</v>
      </c>
      <c r="G17" s="60"/>
      <c r="H17" s="60"/>
      <c r="I17" s="60">
        <v>854124</v>
      </c>
      <c r="J17" s="60">
        <v>854124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854124</v>
      </c>
      <c r="X17" s="60">
        <v>1000000</v>
      </c>
      <c r="Y17" s="60">
        <v>-145876</v>
      </c>
      <c r="Z17" s="140">
        <v>-14.59</v>
      </c>
      <c r="AA17" s="155">
        <v>4000000</v>
      </c>
    </row>
    <row r="18" spans="1:27" ht="13.5">
      <c r="A18" s="138" t="s">
        <v>87</v>
      </c>
      <c r="B18" s="136"/>
      <c r="C18" s="155"/>
      <c r="D18" s="155"/>
      <c r="E18" s="156">
        <v>1244737</v>
      </c>
      <c r="F18" s="60">
        <v>1244737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311184</v>
      </c>
      <c r="Y18" s="60">
        <v>-311184</v>
      </c>
      <c r="Z18" s="140">
        <v>-100</v>
      </c>
      <c r="AA18" s="155">
        <v>1244737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126063753</v>
      </c>
      <c r="F19" s="100">
        <f t="shared" si="3"/>
        <v>126063753</v>
      </c>
      <c r="G19" s="100">
        <f t="shared" si="3"/>
        <v>6431847</v>
      </c>
      <c r="H19" s="100">
        <f t="shared" si="3"/>
        <v>7312449</v>
      </c>
      <c r="I19" s="100">
        <f t="shared" si="3"/>
        <v>11692488</v>
      </c>
      <c r="J19" s="100">
        <f t="shared" si="3"/>
        <v>25436784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25436784</v>
      </c>
      <c r="X19" s="100">
        <f t="shared" si="3"/>
        <v>31515939</v>
      </c>
      <c r="Y19" s="100">
        <f t="shared" si="3"/>
        <v>-6079155</v>
      </c>
      <c r="Z19" s="137">
        <f>+IF(X19&lt;&gt;0,+(Y19/X19)*100,0)</f>
        <v>-19.28914445481063</v>
      </c>
      <c r="AA19" s="153">
        <f>SUM(AA20:AA23)</f>
        <v>126063753</v>
      </c>
    </row>
    <row r="20" spans="1:27" ht="13.5">
      <c r="A20" s="138" t="s">
        <v>89</v>
      </c>
      <c r="B20" s="136"/>
      <c r="C20" s="155"/>
      <c r="D20" s="155"/>
      <c r="E20" s="156">
        <v>37786807</v>
      </c>
      <c r="F20" s="60">
        <v>37786807</v>
      </c>
      <c r="G20" s="60">
        <v>2076822</v>
      </c>
      <c r="H20" s="60">
        <v>2716549</v>
      </c>
      <c r="I20" s="60">
        <v>2255691</v>
      </c>
      <c r="J20" s="60">
        <v>7049062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7049062</v>
      </c>
      <c r="X20" s="60">
        <v>9446702</v>
      </c>
      <c r="Y20" s="60">
        <v>-2397640</v>
      </c>
      <c r="Z20" s="140">
        <v>-25.38</v>
      </c>
      <c r="AA20" s="155">
        <v>37786807</v>
      </c>
    </row>
    <row r="21" spans="1:27" ht="13.5">
      <c r="A21" s="138" t="s">
        <v>90</v>
      </c>
      <c r="B21" s="136"/>
      <c r="C21" s="155"/>
      <c r="D21" s="155"/>
      <c r="E21" s="156">
        <v>33006312</v>
      </c>
      <c r="F21" s="60">
        <v>33006312</v>
      </c>
      <c r="G21" s="60">
        <v>1950646</v>
      </c>
      <c r="H21" s="60">
        <v>58264</v>
      </c>
      <c r="I21" s="60">
        <v>3287384</v>
      </c>
      <c r="J21" s="60">
        <v>5296294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5296294</v>
      </c>
      <c r="X21" s="60">
        <v>8251578</v>
      </c>
      <c r="Y21" s="60">
        <v>-2955284</v>
      </c>
      <c r="Z21" s="140">
        <v>-35.81</v>
      </c>
      <c r="AA21" s="155">
        <v>33006312</v>
      </c>
    </row>
    <row r="22" spans="1:27" ht="13.5">
      <c r="A22" s="138" t="s">
        <v>91</v>
      </c>
      <c r="B22" s="136"/>
      <c r="C22" s="157"/>
      <c r="D22" s="157"/>
      <c r="E22" s="158">
        <v>42394624</v>
      </c>
      <c r="F22" s="159">
        <v>42394624</v>
      </c>
      <c r="G22" s="159">
        <v>1532247</v>
      </c>
      <c r="H22" s="159">
        <v>3664067</v>
      </c>
      <c r="I22" s="159">
        <v>5276628</v>
      </c>
      <c r="J22" s="159">
        <v>10472942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10472942</v>
      </c>
      <c r="X22" s="159">
        <v>10598656</v>
      </c>
      <c r="Y22" s="159">
        <v>-125714</v>
      </c>
      <c r="Z22" s="141">
        <v>-1.19</v>
      </c>
      <c r="AA22" s="157">
        <v>42394624</v>
      </c>
    </row>
    <row r="23" spans="1:27" ht="13.5">
      <c r="A23" s="138" t="s">
        <v>92</v>
      </c>
      <c r="B23" s="136"/>
      <c r="C23" s="155"/>
      <c r="D23" s="155"/>
      <c r="E23" s="156">
        <v>12876010</v>
      </c>
      <c r="F23" s="60">
        <v>12876010</v>
      </c>
      <c r="G23" s="60">
        <v>872132</v>
      </c>
      <c r="H23" s="60">
        <v>873569</v>
      </c>
      <c r="I23" s="60">
        <v>872785</v>
      </c>
      <c r="J23" s="60">
        <v>2618486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2618486</v>
      </c>
      <c r="X23" s="60">
        <v>3219003</v>
      </c>
      <c r="Y23" s="60">
        <v>-600517</v>
      </c>
      <c r="Z23" s="140">
        <v>-18.66</v>
      </c>
      <c r="AA23" s="155">
        <v>12876010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248757597</v>
      </c>
      <c r="F25" s="73">
        <f t="shared" si="4"/>
        <v>248757597</v>
      </c>
      <c r="G25" s="73">
        <f t="shared" si="4"/>
        <v>8117365</v>
      </c>
      <c r="H25" s="73">
        <f t="shared" si="4"/>
        <v>18469323</v>
      </c>
      <c r="I25" s="73">
        <f t="shared" si="4"/>
        <v>20937814</v>
      </c>
      <c r="J25" s="73">
        <f t="shared" si="4"/>
        <v>47524502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47524502</v>
      </c>
      <c r="X25" s="73">
        <f t="shared" si="4"/>
        <v>62189401</v>
      </c>
      <c r="Y25" s="73">
        <f t="shared" si="4"/>
        <v>-14664899</v>
      </c>
      <c r="Z25" s="170">
        <f>+IF(X25&lt;&gt;0,+(Y25/X25)*100,0)</f>
        <v>-23.58102629095913</v>
      </c>
      <c r="AA25" s="168">
        <f>+AA5+AA9+AA15+AA19+AA24</f>
        <v>248757597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89059562</v>
      </c>
      <c r="F28" s="100">
        <f t="shared" si="5"/>
        <v>89059562</v>
      </c>
      <c r="G28" s="100">
        <f t="shared" si="5"/>
        <v>3115009</v>
      </c>
      <c r="H28" s="100">
        <f t="shared" si="5"/>
        <v>4063088</v>
      </c>
      <c r="I28" s="100">
        <f t="shared" si="5"/>
        <v>3423871</v>
      </c>
      <c r="J28" s="100">
        <f t="shared" si="5"/>
        <v>10601968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10601968</v>
      </c>
      <c r="X28" s="100">
        <f t="shared" si="5"/>
        <v>22264891</v>
      </c>
      <c r="Y28" s="100">
        <f t="shared" si="5"/>
        <v>-11662923</v>
      </c>
      <c r="Z28" s="137">
        <f>+IF(X28&lt;&gt;0,+(Y28/X28)*100,0)</f>
        <v>-52.38257398161078</v>
      </c>
      <c r="AA28" s="153">
        <f>SUM(AA29:AA31)</f>
        <v>89059562</v>
      </c>
    </row>
    <row r="29" spans="1:27" ht="13.5">
      <c r="A29" s="138" t="s">
        <v>75</v>
      </c>
      <c r="B29" s="136"/>
      <c r="C29" s="155"/>
      <c r="D29" s="155"/>
      <c r="E29" s="156">
        <v>17993604</v>
      </c>
      <c r="F29" s="60">
        <v>17993604</v>
      </c>
      <c r="G29" s="60">
        <v>1418745</v>
      </c>
      <c r="H29" s="60">
        <v>1931625</v>
      </c>
      <c r="I29" s="60">
        <v>1320444</v>
      </c>
      <c r="J29" s="60">
        <v>4670814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4670814</v>
      </c>
      <c r="X29" s="60">
        <v>4498401</v>
      </c>
      <c r="Y29" s="60">
        <v>172413</v>
      </c>
      <c r="Z29" s="140">
        <v>3.83</v>
      </c>
      <c r="AA29" s="155">
        <v>17993604</v>
      </c>
    </row>
    <row r="30" spans="1:27" ht="13.5">
      <c r="A30" s="138" t="s">
        <v>76</v>
      </c>
      <c r="B30" s="136"/>
      <c r="C30" s="157"/>
      <c r="D30" s="157"/>
      <c r="E30" s="158">
        <v>47918072</v>
      </c>
      <c r="F30" s="159">
        <v>47918072</v>
      </c>
      <c r="G30" s="159">
        <v>972907</v>
      </c>
      <c r="H30" s="159">
        <v>1392752</v>
      </c>
      <c r="I30" s="159">
        <v>1599462</v>
      </c>
      <c r="J30" s="159">
        <v>3965121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3965121</v>
      </c>
      <c r="X30" s="159">
        <v>11979518</v>
      </c>
      <c r="Y30" s="159">
        <v>-8014397</v>
      </c>
      <c r="Z30" s="141">
        <v>-66.9</v>
      </c>
      <c r="AA30" s="157">
        <v>47918072</v>
      </c>
    </row>
    <row r="31" spans="1:27" ht="13.5">
      <c r="A31" s="138" t="s">
        <v>77</v>
      </c>
      <c r="B31" s="136"/>
      <c r="C31" s="155"/>
      <c r="D31" s="155"/>
      <c r="E31" s="156">
        <v>23147886</v>
      </c>
      <c r="F31" s="60">
        <v>23147886</v>
      </c>
      <c r="G31" s="60">
        <v>723357</v>
      </c>
      <c r="H31" s="60">
        <v>738711</v>
      </c>
      <c r="I31" s="60">
        <v>503965</v>
      </c>
      <c r="J31" s="60">
        <v>1966033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1966033</v>
      </c>
      <c r="X31" s="60">
        <v>5786972</v>
      </c>
      <c r="Y31" s="60">
        <v>-3820939</v>
      </c>
      <c r="Z31" s="140">
        <v>-66.03</v>
      </c>
      <c r="AA31" s="155">
        <v>23147886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17340025</v>
      </c>
      <c r="F32" s="100">
        <f t="shared" si="6"/>
        <v>17340025</v>
      </c>
      <c r="G32" s="100">
        <f t="shared" si="6"/>
        <v>430547</v>
      </c>
      <c r="H32" s="100">
        <f t="shared" si="6"/>
        <v>690161</v>
      </c>
      <c r="I32" s="100">
        <f t="shared" si="6"/>
        <v>1073129</v>
      </c>
      <c r="J32" s="100">
        <f t="shared" si="6"/>
        <v>2193837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2193837</v>
      </c>
      <c r="X32" s="100">
        <f t="shared" si="6"/>
        <v>4335007</v>
      </c>
      <c r="Y32" s="100">
        <f t="shared" si="6"/>
        <v>-2141170</v>
      </c>
      <c r="Z32" s="137">
        <f>+IF(X32&lt;&gt;0,+(Y32/X32)*100,0)</f>
        <v>-49.39253846648921</v>
      </c>
      <c r="AA32" s="153">
        <f>SUM(AA33:AA37)</f>
        <v>17340025</v>
      </c>
    </row>
    <row r="33" spans="1:27" ht="13.5">
      <c r="A33" s="138" t="s">
        <v>79</v>
      </c>
      <c r="B33" s="136"/>
      <c r="C33" s="155"/>
      <c r="D33" s="155"/>
      <c r="E33" s="156">
        <v>6004389</v>
      </c>
      <c r="F33" s="60">
        <v>6004389</v>
      </c>
      <c r="G33" s="60">
        <v>94182</v>
      </c>
      <c r="H33" s="60">
        <v>78883</v>
      </c>
      <c r="I33" s="60">
        <v>457972</v>
      </c>
      <c r="J33" s="60">
        <v>631037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631037</v>
      </c>
      <c r="X33" s="60">
        <v>1501097</v>
      </c>
      <c r="Y33" s="60">
        <v>-870060</v>
      </c>
      <c r="Z33" s="140">
        <v>-57.96</v>
      </c>
      <c r="AA33" s="155">
        <v>6004389</v>
      </c>
    </row>
    <row r="34" spans="1:27" ht="13.5">
      <c r="A34" s="138" t="s">
        <v>80</v>
      </c>
      <c r="B34" s="136"/>
      <c r="C34" s="155"/>
      <c r="D34" s="155"/>
      <c r="E34" s="156">
        <v>4014840</v>
      </c>
      <c r="F34" s="60">
        <v>4014840</v>
      </c>
      <c r="G34" s="60">
        <v>76210</v>
      </c>
      <c r="H34" s="60">
        <v>283686</v>
      </c>
      <c r="I34" s="60">
        <v>242343</v>
      </c>
      <c r="J34" s="60">
        <v>602239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602239</v>
      </c>
      <c r="X34" s="60">
        <v>1003710</v>
      </c>
      <c r="Y34" s="60">
        <v>-401471</v>
      </c>
      <c r="Z34" s="140">
        <v>-40</v>
      </c>
      <c r="AA34" s="155">
        <v>4014840</v>
      </c>
    </row>
    <row r="35" spans="1:27" ht="13.5">
      <c r="A35" s="138" t="s">
        <v>81</v>
      </c>
      <c r="B35" s="136"/>
      <c r="C35" s="155"/>
      <c r="D35" s="155"/>
      <c r="E35" s="156">
        <v>5464414</v>
      </c>
      <c r="F35" s="60">
        <v>5464414</v>
      </c>
      <c r="G35" s="60">
        <v>158636</v>
      </c>
      <c r="H35" s="60">
        <v>195491</v>
      </c>
      <c r="I35" s="60">
        <v>155282</v>
      </c>
      <c r="J35" s="60">
        <v>509409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509409</v>
      </c>
      <c r="X35" s="60">
        <v>1366104</v>
      </c>
      <c r="Y35" s="60">
        <v>-856695</v>
      </c>
      <c r="Z35" s="140">
        <v>-62.71</v>
      </c>
      <c r="AA35" s="155">
        <v>5464414</v>
      </c>
    </row>
    <row r="36" spans="1:27" ht="13.5">
      <c r="A36" s="138" t="s">
        <v>82</v>
      </c>
      <c r="B36" s="136"/>
      <c r="C36" s="155"/>
      <c r="D36" s="155"/>
      <c r="E36" s="156">
        <v>1856382</v>
      </c>
      <c r="F36" s="60">
        <v>1856382</v>
      </c>
      <c r="G36" s="60">
        <v>101519</v>
      </c>
      <c r="H36" s="60">
        <v>132101</v>
      </c>
      <c r="I36" s="60">
        <v>217532</v>
      </c>
      <c r="J36" s="60">
        <v>451152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451152</v>
      </c>
      <c r="X36" s="60">
        <v>464096</v>
      </c>
      <c r="Y36" s="60">
        <v>-12944</v>
      </c>
      <c r="Z36" s="140">
        <v>-2.79</v>
      </c>
      <c r="AA36" s="155">
        <v>1856382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17612356</v>
      </c>
      <c r="F38" s="100">
        <f t="shared" si="7"/>
        <v>17612356</v>
      </c>
      <c r="G38" s="100">
        <f t="shared" si="7"/>
        <v>495850</v>
      </c>
      <c r="H38" s="100">
        <f t="shared" si="7"/>
        <v>899411</v>
      </c>
      <c r="I38" s="100">
        <f t="shared" si="7"/>
        <v>631545</v>
      </c>
      <c r="J38" s="100">
        <f t="shared" si="7"/>
        <v>2026806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2026806</v>
      </c>
      <c r="X38" s="100">
        <f t="shared" si="7"/>
        <v>4403089</v>
      </c>
      <c r="Y38" s="100">
        <f t="shared" si="7"/>
        <v>-2376283</v>
      </c>
      <c r="Z38" s="137">
        <f>+IF(X38&lt;&gt;0,+(Y38/X38)*100,0)</f>
        <v>-53.96854344756602</v>
      </c>
      <c r="AA38" s="153">
        <f>SUM(AA39:AA41)</f>
        <v>17612356</v>
      </c>
    </row>
    <row r="39" spans="1:27" ht="13.5">
      <c r="A39" s="138" t="s">
        <v>85</v>
      </c>
      <c r="B39" s="136"/>
      <c r="C39" s="155"/>
      <c r="D39" s="155"/>
      <c r="E39" s="156">
        <v>4180381</v>
      </c>
      <c r="F39" s="60">
        <v>4180381</v>
      </c>
      <c r="G39" s="60">
        <v>219594</v>
      </c>
      <c r="H39" s="60">
        <v>221898</v>
      </c>
      <c r="I39" s="60">
        <v>255121</v>
      </c>
      <c r="J39" s="60">
        <v>696613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696613</v>
      </c>
      <c r="X39" s="60">
        <v>1045095</v>
      </c>
      <c r="Y39" s="60">
        <v>-348482</v>
      </c>
      <c r="Z39" s="140">
        <v>-33.34</v>
      </c>
      <c r="AA39" s="155">
        <v>4180381</v>
      </c>
    </row>
    <row r="40" spans="1:27" ht="13.5">
      <c r="A40" s="138" t="s">
        <v>86</v>
      </c>
      <c r="B40" s="136"/>
      <c r="C40" s="155"/>
      <c r="D40" s="155"/>
      <c r="E40" s="156">
        <v>12187238</v>
      </c>
      <c r="F40" s="60">
        <v>12187238</v>
      </c>
      <c r="G40" s="60">
        <v>276256</v>
      </c>
      <c r="H40" s="60">
        <v>677513</v>
      </c>
      <c r="I40" s="60">
        <v>376424</v>
      </c>
      <c r="J40" s="60">
        <v>1330193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1330193</v>
      </c>
      <c r="X40" s="60">
        <v>3046810</v>
      </c>
      <c r="Y40" s="60">
        <v>-1716617</v>
      </c>
      <c r="Z40" s="140">
        <v>-56.34</v>
      </c>
      <c r="AA40" s="155">
        <v>12187238</v>
      </c>
    </row>
    <row r="41" spans="1:27" ht="13.5">
      <c r="A41" s="138" t="s">
        <v>87</v>
      </c>
      <c r="B41" s="136"/>
      <c r="C41" s="155"/>
      <c r="D41" s="155"/>
      <c r="E41" s="156">
        <v>1244737</v>
      </c>
      <c r="F41" s="60">
        <v>1244737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>
        <v>311184</v>
      </c>
      <c r="Y41" s="60">
        <v>-311184</v>
      </c>
      <c r="Z41" s="140">
        <v>-100</v>
      </c>
      <c r="AA41" s="155">
        <v>1244737</v>
      </c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93096492</v>
      </c>
      <c r="F42" s="100">
        <f t="shared" si="8"/>
        <v>93096492</v>
      </c>
      <c r="G42" s="100">
        <f t="shared" si="8"/>
        <v>2087213</v>
      </c>
      <c r="H42" s="100">
        <f t="shared" si="8"/>
        <v>6550891</v>
      </c>
      <c r="I42" s="100">
        <f t="shared" si="8"/>
        <v>6151592</v>
      </c>
      <c r="J42" s="100">
        <f t="shared" si="8"/>
        <v>14789696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14789696</v>
      </c>
      <c r="X42" s="100">
        <f t="shared" si="8"/>
        <v>23274124</v>
      </c>
      <c r="Y42" s="100">
        <f t="shared" si="8"/>
        <v>-8484428</v>
      </c>
      <c r="Z42" s="137">
        <f>+IF(X42&lt;&gt;0,+(Y42/X42)*100,0)</f>
        <v>-36.454338732577</v>
      </c>
      <c r="AA42" s="153">
        <f>SUM(AA43:AA46)</f>
        <v>93096492</v>
      </c>
    </row>
    <row r="43" spans="1:27" ht="13.5">
      <c r="A43" s="138" t="s">
        <v>89</v>
      </c>
      <c r="B43" s="136"/>
      <c r="C43" s="155"/>
      <c r="D43" s="155"/>
      <c r="E43" s="156">
        <v>36748752</v>
      </c>
      <c r="F43" s="60">
        <v>36748752</v>
      </c>
      <c r="G43" s="60">
        <v>170008</v>
      </c>
      <c r="H43" s="60">
        <v>4333638</v>
      </c>
      <c r="I43" s="60">
        <v>4198383</v>
      </c>
      <c r="J43" s="60">
        <v>8702029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8702029</v>
      </c>
      <c r="X43" s="60">
        <v>9187188</v>
      </c>
      <c r="Y43" s="60">
        <v>-485159</v>
      </c>
      <c r="Z43" s="140">
        <v>-5.28</v>
      </c>
      <c r="AA43" s="155">
        <v>36748752</v>
      </c>
    </row>
    <row r="44" spans="1:27" ht="13.5">
      <c r="A44" s="138" t="s">
        <v>90</v>
      </c>
      <c r="B44" s="136"/>
      <c r="C44" s="155"/>
      <c r="D44" s="155"/>
      <c r="E44" s="156">
        <v>31643195</v>
      </c>
      <c r="F44" s="60">
        <v>31643195</v>
      </c>
      <c r="G44" s="60">
        <v>734224</v>
      </c>
      <c r="H44" s="60">
        <v>844740</v>
      </c>
      <c r="I44" s="60">
        <v>723982</v>
      </c>
      <c r="J44" s="60">
        <v>2302946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2302946</v>
      </c>
      <c r="X44" s="60">
        <v>7910799</v>
      </c>
      <c r="Y44" s="60">
        <v>-5607853</v>
      </c>
      <c r="Z44" s="140">
        <v>-70.89</v>
      </c>
      <c r="AA44" s="155">
        <v>31643195</v>
      </c>
    </row>
    <row r="45" spans="1:27" ht="13.5">
      <c r="A45" s="138" t="s">
        <v>91</v>
      </c>
      <c r="B45" s="136"/>
      <c r="C45" s="157"/>
      <c r="D45" s="157"/>
      <c r="E45" s="158">
        <v>11812162</v>
      </c>
      <c r="F45" s="159">
        <v>11812162</v>
      </c>
      <c r="G45" s="159">
        <v>610613</v>
      </c>
      <c r="H45" s="159">
        <v>701272</v>
      </c>
      <c r="I45" s="159">
        <v>659422</v>
      </c>
      <c r="J45" s="159">
        <v>1971307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1971307</v>
      </c>
      <c r="X45" s="159">
        <v>2953041</v>
      </c>
      <c r="Y45" s="159">
        <v>-981734</v>
      </c>
      <c r="Z45" s="141">
        <v>-33.24</v>
      </c>
      <c r="AA45" s="157">
        <v>11812162</v>
      </c>
    </row>
    <row r="46" spans="1:27" ht="13.5">
      <c r="A46" s="138" t="s">
        <v>92</v>
      </c>
      <c r="B46" s="136"/>
      <c r="C46" s="155"/>
      <c r="D46" s="155"/>
      <c r="E46" s="156">
        <v>12892383</v>
      </c>
      <c r="F46" s="60">
        <v>12892383</v>
      </c>
      <c r="G46" s="60">
        <v>572368</v>
      </c>
      <c r="H46" s="60">
        <v>671241</v>
      </c>
      <c r="I46" s="60">
        <v>569805</v>
      </c>
      <c r="J46" s="60">
        <v>1813414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1813414</v>
      </c>
      <c r="X46" s="60">
        <v>3223096</v>
      </c>
      <c r="Y46" s="60">
        <v>-1409682</v>
      </c>
      <c r="Z46" s="140">
        <v>-43.74</v>
      </c>
      <c r="AA46" s="155">
        <v>12892383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217108435</v>
      </c>
      <c r="F48" s="73">
        <f t="shared" si="9"/>
        <v>217108435</v>
      </c>
      <c r="G48" s="73">
        <f t="shared" si="9"/>
        <v>6128619</v>
      </c>
      <c r="H48" s="73">
        <f t="shared" si="9"/>
        <v>12203551</v>
      </c>
      <c r="I48" s="73">
        <f t="shared" si="9"/>
        <v>11280137</v>
      </c>
      <c r="J48" s="73">
        <f t="shared" si="9"/>
        <v>29612307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29612307</v>
      </c>
      <c r="X48" s="73">
        <f t="shared" si="9"/>
        <v>54277111</v>
      </c>
      <c r="Y48" s="73">
        <f t="shared" si="9"/>
        <v>-24664804</v>
      </c>
      <c r="Z48" s="170">
        <f>+IF(X48&lt;&gt;0,+(Y48/X48)*100,0)</f>
        <v>-45.442367041237695</v>
      </c>
      <c r="AA48" s="168">
        <f>+AA28+AA32+AA38+AA42+AA47</f>
        <v>217108435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31649162</v>
      </c>
      <c r="F49" s="173">
        <f t="shared" si="10"/>
        <v>31649162</v>
      </c>
      <c r="G49" s="173">
        <f t="shared" si="10"/>
        <v>1988746</v>
      </c>
      <c r="H49" s="173">
        <f t="shared" si="10"/>
        <v>6265772</v>
      </c>
      <c r="I49" s="173">
        <f t="shared" si="10"/>
        <v>9657677</v>
      </c>
      <c r="J49" s="173">
        <f t="shared" si="10"/>
        <v>17912195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17912195</v>
      </c>
      <c r="X49" s="173">
        <f>IF(F25=F48,0,X25-X48)</f>
        <v>7912290</v>
      </c>
      <c r="Y49" s="173">
        <f t="shared" si="10"/>
        <v>9999905</v>
      </c>
      <c r="Z49" s="174">
        <f>+IF(X49&lt;&gt;0,+(Y49/X49)*100,0)</f>
        <v>126.38446012469208</v>
      </c>
      <c r="AA49" s="171">
        <f>+AA25-AA48</f>
        <v>31649162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15172600</v>
      </c>
      <c r="F5" s="60">
        <v>15172600</v>
      </c>
      <c r="G5" s="60">
        <v>-3331</v>
      </c>
      <c r="H5" s="60">
        <v>9390600</v>
      </c>
      <c r="I5" s="60">
        <v>-2871</v>
      </c>
      <c r="J5" s="60">
        <v>9384398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9384398</v>
      </c>
      <c r="X5" s="60">
        <v>3793150</v>
      </c>
      <c r="Y5" s="60">
        <v>5591248</v>
      </c>
      <c r="Z5" s="140">
        <v>147.4</v>
      </c>
      <c r="AA5" s="155">
        <v>15172600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32581547</v>
      </c>
      <c r="F7" s="60">
        <v>32581547</v>
      </c>
      <c r="G7" s="60">
        <v>2076822</v>
      </c>
      <c r="H7" s="60">
        <v>2714589</v>
      </c>
      <c r="I7" s="60">
        <v>2253851</v>
      </c>
      <c r="J7" s="60">
        <v>7045262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7045262</v>
      </c>
      <c r="X7" s="60">
        <v>8145387</v>
      </c>
      <c r="Y7" s="60">
        <v>-1100125</v>
      </c>
      <c r="Z7" s="140">
        <v>-13.51</v>
      </c>
      <c r="AA7" s="155">
        <v>32581547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32961312</v>
      </c>
      <c r="F8" s="60">
        <v>32961312</v>
      </c>
      <c r="G8" s="60">
        <v>1950646</v>
      </c>
      <c r="H8" s="60">
        <v>-24379</v>
      </c>
      <c r="I8" s="60">
        <v>3287384</v>
      </c>
      <c r="J8" s="60">
        <v>5213651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5213651</v>
      </c>
      <c r="X8" s="60">
        <v>8240328</v>
      </c>
      <c r="Y8" s="60">
        <v>-3026677</v>
      </c>
      <c r="Z8" s="140">
        <v>-36.73</v>
      </c>
      <c r="AA8" s="155">
        <v>32961312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21402024</v>
      </c>
      <c r="F9" s="60">
        <v>21402024</v>
      </c>
      <c r="G9" s="60">
        <v>1532247</v>
      </c>
      <c r="H9" s="60">
        <v>1544361</v>
      </c>
      <c r="I9" s="60">
        <v>1537531</v>
      </c>
      <c r="J9" s="60">
        <v>4614139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4614139</v>
      </c>
      <c r="X9" s="60">
        <v>5350506</v>
      </c>
      <c r="Y9" s="60">
        <v>-736367</v>
      </c>
      <c r="Z9" s="140">
        <v>-13.76</v>
      </c>
      <c r="AA9" s="155">
        <v>21402024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12009480</v>
      </c>
      <c r="F10" s="54">
        <v>12009480</v>
      </c>
      <c r="G10" s="54">
        <v>870655</v>
      </c>
      <c r="H10" s="54">
        <v>872242</v>
      </c>
      <c r="I10" s="54">
        <v>871608</v>
      </c>
      <c r="J10" s="54">
        <v>2614505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2614505</v>
      </c>
      <c r="X10" s="54">
        <v>3002370</v>
      </c>
      <c r="Y10" s="54">
        <v>-387865</v>
      </c>
      <c r="Z10" s="184">
        <v>-12.92</v>
      </c>
      <c r="AA10" s="130">
        <v>12009480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1063917</v>
      </c>
      <c r="F12" s="60">
        <v>1063917</v>
      </c>
      <c r="G12" s="60">
        <v>170315</v>
      </c>
      <c r="H12" s="60">
        <v>74072</v>
      </c>
      <c r="I12" s="60">
        <v>67786</v>
      </c>
      <c r="J12" s="60">
        <v>312173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312173</v>
      </c>
      <c r="X12" s="60">
        <v>265979</v>
      </c>
      <c r="Y12" s="60">
        <v>46194</v>
      </c>
      <c r="Z12" s="140">
        <v>17.37</v>
      </c>
      <c r="AA12" s="155">
        <v>1063917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191000</v>
      </c>
      <c r="F13" s="60">
        <v>191000</v>
      </c>
      <c r="G13" s="60">
        <v>2997</v>
      </c>
      <c r="H13" s="60">
        <v>37662</v>
      </c>
      <c r="I13" s="60">
        <v>24765</v>
      </c>
      <c r="J13" s="60">
        <v>65424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65424</v>
      </c>
      <c r="X13" s="60">
        <v>47750</v>
      </c>
      <c r="Y13" s="60">
        <v>17674</v>
      </c>
      <c r="Z13" s="140">
        <v>37.01</v>
      </c>
      <c r="AA13" s="155">
        <v>191000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17000000</v>
      </c>
      <c r="F14" s="60">
        <v>17000000</v>
      </c>
      <c r="G14" s="60">
        <v>1481256</v>
      </c>
      <c r="H14" s="60">
        <v>1484259</v>
      </c>
      <c r="I14" s="60">
        <v>1538548</v>
      </c>
      <c r="J14" s="60">
        <v>4504063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4504063</v>
      </c>
      <c r="X14" s="60">
        <v>4250000</v>
      </c>
      <c r="Y14" s="60">
        <v>254063</v>
      </c>
      <c r="Z14" s="140">
        <v>5.98</v>
      </c>
      <c r="AA14" s="155">
        <v>17000000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20000</v>
      </c>
      <c r="F15" s="60">
        <v>20000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5000</v>
      </c>
      <c r="Y15" s="60">
        <v>-5000</v>
      </c>
      <c r="Z15" s="140">
        <v>-100</v>
      </c>
      <c r="AA15" s="155">
        <v>20000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115000</v>
      </c>
      <c r="F16" s="60">
        <v>115000</v>
      </c>
      <c r="G16" s="60">
        <v>10250</v>
      </c>
      <c r="H16" s="60">
        <v>54700</v>
      </c>
      <c r="I16" s="60">
        <v>900</v>
      </c>
      <c r="J16" s="60">
        <v>65850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65850</v>
      </c>
      <c r="X16" s="60">
        <v>28750</v>
      </c>
      <c r="Y16" s="60">
        <v>37100</v>
      </c>
      <c r="Z16" s="140">
        <v>129.04</v>
      </c>
      <c r="AA16" s="155">
        <v>115000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46</v>
      </c>
      <c r="H17" s="60">
        <v>340</v>
      </c>
      <c r="I17" s="60">
        <v>0</v>
      </c>
      <c r="J17" s="60">
        <v>386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386</v>
      </c>
      <c r="X17" s="60">
        <v>0</v>
      </c>
      <c r="Y17" s="60">
        <v>386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85637923</v>
      </c>
      <c r="F19" s="60">
        <v>85637923</v>
      </c>
      <c r="G19" s="60">
        <v>271</v>
      </c>
      <c r="H19" s="60">
        <v>0</v>
      </c>
      <c r="I19" s="60">
        <v>7612181</v>
      </c>
      <c r="J19" s="60">
        <v>7612452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7612452</v>
      </c>
      <c r="X19" s="60">
        <v>21409481</v>
      </c>
      <c r="Y19" s="60">
        <v>-13797029</v>
      </c>
      <c r="Z19" s="140">
        <v>-64.44</v>
      </c>
      <c r="AA19" s="155">
        <v>85637923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595144</v>
      </c>
      <c r="F20" s="54">
        <v>595144</v>
      </c>
      <c r="G20" s="54">
        <v>25191</v>
      </c>
      <c r="H20" s="54">
        <v>65938</v>
      </c>
      <c r="I20" s="54">
        <v>25481</v>
      </c>
      <c r="J20" s="54">
        <v>116610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116610</v>
      </c>
      <c r="X20" s="54">
        <v>148786</v>
      </c>
      <c r="Y20" s="54">
        <v>-32176</v>
      </c>
      <c r="Z20" s="184">
        <v>-21.63</v>
      </c>
      <c r="AA20" s="130">
        <v>595144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218749947</v>
      </c>
      <c r="F22" s="190">
        <f t="shared" si="0"/>
        <v>218749947</v>
      </c>
      <c r="G22" s="190">
        <f t="shared" si="0"/>
        <v>8117365</v>
      </c>
      <c r="H22" s="190">
        <f t="shared" si="0"/>
        <v>16214384</v>
      </c>
      <c r="I22" s="190">
        <f t="shared" si="0"/>
        <v>17217164</v>
      </c>
      <c r="J22" s="190">
        <f t="shared" si="0"/>
        <v>41548913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41548913</v>
      </c>
      <c r="X22" s="190">
        <f t="shared" si="0"/>
        <v>54687487</v>
      </c>
      <c r="Y22" s="190">
        <f t="shared" si="0"/>
        <v>-13138574</v>
      </c>
      <c r="Z22" s="191">
        <f>+IF(X22&lt;&gt;0,+(Y22/X22)*100,0)</f>
        <v>-24.024826739615957</v>
      </c>
      <c r="AA22" s="188">
        <f>SUM(AA5:AA21)</f>
        <v>218749947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65541078</v>
      </c>
      <c r="F25" s="60">
        <v>65541078</v>
      </c>
      <c r="G25" s="60">
        <v>4933031</v>
      </c>
      <c r="H25" s="60">
        <v>4861089</v>
      </c>
      <c r="I25" s="60">
        <v>4628580</v>
      </c>
      <c r="J25" s="60">
        <v>14422700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14422700</v>
      </c>
      <c r="X25" s="60">
        <v>16385270</v>
      </c>
      <c r="Y25" s="60">
        <v>-1962570</v>
      </c>
      <c r="Z25" s="140">
        <v>-11.98</v>
      </c>
      <c r="AA25" s="155">
        <v>65541078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4226806</v>
      </c>
      <c r="F26" s="60">
        <v>4226806</v>
      </c>
      <c r="G26" s="60">
        <v>323419</v>
      </c>
      <c r="H26" s="60">
        <v>323419</v>
      </c>
      <c r="I26" s="60">
        <v>323419</v>
      </c>
      <c r="J26" s="60">
        <v>970257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970257</v>
      </c>
      <c r="X26" s="60">
        <v>1056702</v>
      </c>
      <c r="Y26" s="60">
        <v>-86445</v>
      </c>
      <c r="Z26" s="140">
        <v>-8.18</v>
      </c>
      <c r="AA26" s="155">
        <v>4226806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18627543</v>
      </c>
      <c r="F27" s="60">
        <v>18627543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4656886</v>
      </c>
      <c r="Y27" s="60">
        <v>-4656886</v>
      </c>
      <c r="Z27" s="140">
        <v>-100</v>
      </c>
      <c r="AA27" s="155">
        <v>18627543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13210100</v>
      </c>
      <c r="F28" s="60">
        <v>13210100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3302525</v>
      </c>
      <c r="Y28" s="60">
        <v>-3302525</v>
      </c>
      <c r="Z28" s="140">
        <v>-100</v>
      </c>
      <c r="AA28" s="155">
        <v>13210100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791500</v>
      </c>
      <c r="F29" s="60">
        <v>791500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197875</v>
      </c>
      <c r="Y29" s="60">
        <v>-197875</v>
      </c>
      <c r="Z29" s="140">
        <v>-100</v>
      </c>
      <c r="AA29" s="155">
        <v>791500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31126335</v>
      </c>
      <c r="F30" s="60">
        <v>31126335</v>
      </c>
      <c r="G30" s="60">
        <v>42751</v>
      </c>
      <c r="H30" s="60">
        <v>4123379</v>
      </c>
      <c r="I30" s="60">
        <v>4026154</v>
      </c>
      <c r="J30" s="60">
        <v>8192284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8192284</v>
      </c>
      <c r="X30" s="60">
        <v>7781584</v>
      </c>
      <c r="Y30" s="60">
        <v>410700</v>
      </c>
      <c r="Z30" s="140">
        <v>5.28</v>
      </c>
      <c r="AA30" s="155">
        <v>31126335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12226932</v>
      </c>
      <c r="F31" s="60">
        <v>12226932</v>
      </c>
      <c r="G31" s="60">
        <v>50600</v>
      </c>
      <c r="H31" s="60">
        <v>611980</v>
      </c>
      <c r="I31" s="60">
        <v>334879</v>
      </c>
      <c r="J31" s="60">
        <v>997459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997459</v>
      </c>
      <c r="X31" s="60">
        <v>3056733</v>
      </c>
      <c r="Y31" s="60">
        <v>-2059274</v>
      </c>
      <c r="Z31" s="140">
        <v>-67.37</v>
      </c>
      <c r="AA31" s="155">
        <v>12226932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124135</v>
      </c>
      <c r="H32" s="60">
        <v>410519</v>
      </c>
      <c r="I32" s="60">
        <v>633001</v>
      </c>
      <c r="J32" s="60">
        <v>1167655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1167655</v>
      </c>
      <c r="X32" s="60">
        <v>0</v>
      </c>
      <c r="Y32" s="60">
        <v>1167655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117555</v>
      </c>
      <c r="H33" s="60">
        <v>65</v>
      </c>
      <c r="I33" s="60">
        <v>172435</v>
      </c>
      <c r="J33" s="60">
        <v>290055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290055</v>
      </c>
      <c r="X33" s="60">
        <v>0</v>
      </c>
      <c r="Y33" s="60">
        <v>290055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71358141</v>
      </c>
      <c r="F34" s="60">
        <v>71358141</v>
      </c>
      <c r="G34" s="60">
        <v>537128</v>
      </c>
      <c r="H34" s="60">
        <v>1873100</v>
      </c>
      <c r="I34" s="60">
        <v>1161669</v>
      </c>
      <c r="J34" s="60">
        <v>3571897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3571897</v>
      </c>
      <c r="X34" s="60">
        <v>17839535</v>
      </c>
      <c r="Y34" s="60">
        <v>-14267638</v>
      </c>
      <c r="Z34" s="140">
        <v>-79.98</v>
      </c>
      <c r="AA34" s="155">
        <v>71358141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217108435</v>
      </c>
      <c r="F36" s="190">
        <f t="shared" si="1"/>
        <v>217108435</v>
      </c>
      <c r="G36" s="190">
        <f t="shared" si="1"/>
        <v>6128619</v>
      </c>
      <c r="H36" s="190">
        <f t="shared" si="1"/>
        <v>12203551</v>
      </c>
      <c r="I36" s="190">
        <f t="shared" si="1"/>
        <v>11280137</v>
      </c>
      <c r="J36" s="190">
        <f t="shared" si="1"/>
        <v>29612307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29612307</v>
      </c>
      <c r="X36" s="190">
        <f t="shared" si="1"/>
        <v>54277110</v>
      </c>
      <c r="Y36" s="190">
        <f t="shared" si="1"/>
        <v>-24664803</v>
      </c>
      <c r="Z36" s="191">
        <f>+IF(X36&lt;&gt;0,+(Y36/X36)*100,0)</f>
        <v>-45.442366036069345</v>
      </c>
      <c r="AA36" s="188">
        <f>SUM(AA25:AA35)</f>
        <v>217108435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1641512</v>
      </c>
      <c r="F38" s="106">
        <f t="shared" si="2"/>
        <v>1641512</v>
      </c>
      <c r="G38" s="106">
        <f t="shared" si="2"/>
        <v>1988746</v>
      </c>
      <c r="H38" s="106">
        <f t="shared" si="2"/>
        <v>4010833</v>
      </c>
      <c r="I38" s="106">
        <f t="shared" si="2"/>
        <v>5937027</v>
      </c>
      <c r="J38" s="106">
        <f t="shared" si="2"/>
        <v>11936606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11936606</v>
      </c>
      <c r="X38" s="106">
        <f>IF(F22=F36,0,X22-X36)</f>
        <v>410377</v>
      </c>
      <c r="Y38" s="106">
        <f t="shared" si="2"/>
        <v>11526229</v>
      </c>
      <c r="Z38" s="201">
        <f>+IF(X38&lt;&gt;0,+(Y38/X38)*100,0)</f>
        <v>2808.6927386281395</v>
      </c>
      <c r="AA38" s="199">
        <f>+AA22-AA36</f>
        <v>1641512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30007650</v>
      </c>
      <c r="F39" s="60">
        <v>30007650</v>
      </c>
      <c r="G39" s="60">
        <v>0</v>
      </c>
      <c r="H39" s="60">
        <v>2254939</v>
      </c>
      <c r="I39" s="60">
        <v>3720650</v>
      </c>
      <c r="J39" s="60">
        <v>5975589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5975589</v>
      </c>
      <c r="X39" s="60">
        <v>7501913</v>
      </c>
      <c r="Y39" s="60">
        <v>-1526324</v>
      </c>
      <c r="Z39" s="140">
        <v>-20.35</v>
      </c>
      <c r="AA39" s="155">
        <v>30007650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31649162</v>
      </c>
      <c r="F42" s="88">
        <f t="shared" si="3"/>
        <v>31649162</v>
      </c>
      <c r="G42" s="88">
        <f t="shared" si="3"/>
        <v>1988746</v>
      </c>
      <c r="H42" s="88">
        <f t="shared" si="3"/>
        <v>6265772</v>
      </c>
      <c r="I42" s="88">
        <f t="shared" si="3"/>
        <v>9657677</v>
      </c>
      <c r="J42" s="88">
        <f t="shared" si="3"/>
        <v>17912195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17912195</v>
      </c>
      <c r="X42" s="88">
        <f t="shared" si="3"/>
        <v>7912290</v>
      </c>
      <c r="Y42" s="88">
        <f t="shared" si="3"/>
        <v>9999905</v>
      </c>
      <c r="Z42" s="208">
        <f>+IF(X42&lt;&gt;0,+(Y42/X42)*100,0)</f>
        <v>126.38446012469208</v>
      </c>
      <c r="AA42" s="206">
        <f>SUM(AA38:AA41)</f>
        <v>31649162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31649162</v>
      </c>
      <c r="F44" s="77">
        <f t="shared" si="4"/>
        <v>31649162</v>
      </c>
      <c r="G44" s="77">
        <f t="shared" si="4"/>
        <v>1988746</v>
      </c>
      <c r="H44" s="77">
        <f t="shared" si="4"/>
        <v>6265772</v>
      </c>
      <c r="I44" s="77">
        <f t="shared" si="4"/>
        <v>9657677</v>
      </c>
      <c r="J44" s="77">
        <f t="shared" si="4"/>
        <v>17912195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17912195</v>
      </c>
      <c r="X44" s="77">
        <f t="shared" si="4"/>
        <v>7912290</v>
      </c>
      <c r="Y44" s="77">
        <f t="shared" si="4"/>
        <v>9999905</v>
      </c>
      <c r="Z44" s="212">
        <f>+IF(X44&lt;&gt;0,+(Y44/X44)*100,0)</f>
        <v>126.38446012469208</v>
      </c>
      <c r="AA44" s="210">
        <f>+AA42-AA43</f>
        <v>31649162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31649162</v>
      </c>
      <c r="F46" s="88">
        <f t="shared" si="5"/>
        <v>31649162</v>
      </c>
      <c r="G46" s="88">
        <f t="shared" si="5"/>
        <v>1988746</v>
      </c>
      <c r="H46" s="88">
        <f t="shared" si="5"/>
        <v>6265772</v>
      </c>
      <c r="I46" s="88">
        <f t="shared" si="5"/>
        <v>9657677</v>
      </c>
      <c r="J46" s="88">
        <f t="shared" si="5"/>
        <v>17912195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17912195</v>
      </c>
      <c r="X46" s="88">
        <f t="shared" si="5"/>
        <v>7912290</v>
      </c>
      <c r="Y46" s="88">
        <f t="shared" si="5"/>
        <v>9999905</v>
      </c>
      <c r="Z46" s="208">
        <f>+IF(X46&lt;&gt;0,+(Y46/X46)*100,0)</f>
        <v>126.38446012469208</v>
      </c>
      <c r="AA46" s="206">
        <f>SUM(AA44:AA45)</f>
        <v>31649162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31649162</v>
      </c>
      <c r="F48" s="219">
        <f t="shared" si="6"/>
        <v>31649162</v>
      </c>
      <c r="G48" s="219">
        <f t="shared" si="6"/>
        <v>1988746</v>
      </c>
      <c r="H48" s="220">
        <f t="shared" si="6"/>
        <v>6265772</v>
      </c>
      <c r="I48" s="220">
        <f t="shared" si="6"/>
        <v>9657677</v>
      </c>
      <c r="J48" s="220">
        <f t="shared" si="6"/>
        <v>17912195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17912195</v>
      </c>
      <c r="X48" s="220">
        <f t="shared" si="6"/>
        <v>7912290</v>
      </c>
      <c r="Y48" s="220">
        <f t="shared" si="6"/>
        <v>9999905</v>
      </c>
      <c r="Z48" s="221">
        <f>+IF(X48&lt;&gt;0,+(Y48/X48)*100,0)</f>
        <v>126.38446012469208</v>
      </c>
      <c r="AA48" s="222">
        <f>SUM(AA46:AA47)</f>
        <v>31649162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740400</v>
      </c>
      <c r="F5" s="100">
        <f t="shared" si="0"/>
        <v>740400</v>
      </c>
      <c r="G5" s="100">
        <f t="shared" si="0"/>
        <v>0</v>
      </c>
      <c r="H5" s="100">
        <f t="shared" si="0"/>
        <v>9148</v>
      </c>
      <c r="I5" s="100">
        <f t="shared" si="0"/>
        <v>5873</v>
      </c>
      <c r="J5" s="100">
        <f t="shared" si="0"/>
        <v>15021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15021</v>
      </c>
      <c r="X5" s="100">
        <f t="shared" si="0"/>
        <v>185100</v>
      </c>
      <c r="Y5" s="100">
        <f t="shared" si="0"/>
        <v>-170079</v>
      </c>
      <c r="Z5" s="137">
        <f>+IF(X5&lt;&gt;0,+(Y5/X5)*100,0)</f>
        <v>-91.88492706645057</v>
      </c>
      <c r="AA5" s="153">
        <f>SUM(AA6:AA8)</f>
        <v>740400</v>
      </c>
    </row>
    <row r="6" spans="1:27" ht="13.5">
      <c r="A6" s="138" t="s">
        <v>75</v>
      </c>
      <c r="B6" s="136"/>
      <c r="C6" s="155"/>
      <c r="D6" s="155"/>
      <c r="E6" s="156">
        <v>187500</v>
      </c>
      <c r="F6" s="60">
        <v>187500</v>
      </c>
      <c r="G6" s="60"/>
      <c r="H6" s="60">
        <v>9148</v>
      </c>
      <c r="I6" s="60">
        <v>5873</v>
      </c>
      <c r="J6" s="60">
        <v>15021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15021</v>
      </c>
      <c r="X6" s="60">
        <v>46875</v>
      </c>
      <c r="Y6" s="60">
        <v>-31854</v>
      </c>
      <c r="Z6" s="140">
        <v>-67.96</v>
      </c>
      <c r="AA6" s="62">
        <v>187500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>
        <v>552900</v>
      </c>
      <c r="F8" s="60">
        <v>552900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138225</v>
      </c>
      <c r="Y8" s="60">
        <v>-138225</v>
      </c>
      <c r="Z8" s="140">
        <v>-100</v>
      </c>
      <c r="AA8" s="62">
        <v>552900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482960</v>
      </c>
      <c r="F9" s="100">
        <f t="shared" si="1"/>
        <v>482960</v>
      </c>
      <c r="G9" s="100">
        <f t="shared" si="1"/>
        <v>0</v>
      </c>
      <c r="H9" s="100">
        <f t="shared" si="1"/>
        <v>88480</v>
      </c>
      <c r="I9" s="100">
        <f t="shared" si="1"/>
        <v>107448</v>
      </c>
      <c r="J9" s="100">
        <f t="shared" si="1"/>
        <v>195928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195928</v>
      </c>
      <c r="X9" s="100">
        <f t="shared" si="1"/>
        <v>120740</v>
      </c>
      <c r="Y9" s="100">
        <f t="shared" si="1"/>
        <v>75188</v>
      </c>
      <c r="Z9" s="137">
        <f>+IF(X9&lt;&gt;0,+(Y9/X9)*100,0)</f>
        <v>62.272651979459994</v>
      </c>
      <c r="AA9" s="102">
        <f>SUM(AA10:AA14)</f>
        <v>482960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>
        <v>107448</v>
      </c>
      <c r="J10" s="60">
        <v>107448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107448</v>
      </c>
      <c r="X10" s="60"/>
      <c r="Y10" s="60">
        <v>107448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>
        <v>88480</v>
      </c>
      <c r="I11" s="60"/>
      <c r="J11" s="60">
        <v>88480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88480</v>
      </c>
      <c r="X11" s="60"/>
      <c r="Y11" s="60">
        <v>88480</v>
      </c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395000</v>
      </c>
      <c r="F12" s="60">
        <v>395000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98750</v>
      </c>
      <c r="Y12" s="60">
        <v>-98750</v>
      </c>
      <c r="Z12" s="140">
        <v>-100</v>
      </c>
      <c r="AA12" s="62">
        <v>395000</v>
      </c>
    </row>
    <row r="13" spans="1:27" ht="13.5">
      <c r="A13" s="138" t="s">
        <v>82</v>
      </c>
      <c r="B13" s="136"/>
      <c r="C13" s="155"/>
      <c r="D13" s="155"/>
      <c r="E13" s="156">
        <v>87960</v>
      </c>
      <c r="F13" s="60">
        <v>87960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21990</v>
      </c>
      <c r="Y13" s="60">
        <v>-21990</v>
      </c>
      <c r="Z13" s="140">
        <v>-100</v>
      </c>
      <c r="AA13" s="62">
        <v>87960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3940550</v>
      </c>
      <c r="F15" s="100">
        <f t="shared" si="2"/>
        <v>3940550</v>
      </c>
      <c r="G15" s="100">
        <f t="shared" si="2"/>
        <v>354124</v>
      </c>
      <c r="H15" s="100">
        <f t="shared" si="2"/>
        <v>150941</v>
      </c>
      <c r="I15" s="100">
        <f t="shared" si="2"/>
        <v>644405</v>
      </c>
      <c r="J15" s="100">
        <f t="shared" si="2"/>
        <v>1149470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1149470</v>
      </c>
      <c r="X15" s="100">
        <f t="shared" si="2"/>
        <v>985138</v>
      </c>
      <c r="Y15" s="100">
        <f t="shared" si="2"/>
        <v>164332</v>
      </c>
      <c r="Z15" s="137">
        <f>+IF(X15&lt;&gt;0,+(Y15/X15)*100,0)</f>
        <v>16.68111472707377</v>
      </c>
      <c r="AA15" s="102">
        <f>SUM(AA16:AA18)</f>
        <v>3940550</v>
      </c>
    </row>
    <row r="16" spans="1:27" ht="13.5">
      <c r="A16" s="138" t="s">
        <v>85</v>
      </c>
      <c r="B16" s="136"/>
      <c r="C16" s="155"/>
      <c r="D16" s="155"/>
      <c r="E16" s="156">
        <v>3940550</v>
      </c>
      <c r="F16" s="60">
        <v>3940550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985138</v>
      </c>
      <c r="Y16" s="60">
        <v>-985138</v>
      </c>
      <c r="Z16" s="140">
        <v>-100</v>
      </c>
      <c r="AA16" s="62">
        <v>3940550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>
        <v>354124</v>
      </c>
      <c r="H17" s="60">
        <v>150941</v>
      </c>
      <c r="I17" s="60">
        <v>644405</v>
      </c>
      <c r="J17" s="60">
        <v>1149470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1149470</v>
      </c>
      <c r="X17" s="60"/>
      <c r="Y17" s="60">
        <v>1149470</v>
      </c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26473600</v>
      </c>
      <c r="F19" s="100">
        <f t="shared" si="3"/>
        <v>26473600</v>
      </c>
      <c r="G19" s="100">
        <f t="shared" si="3"/>
        <v>2324906</v>
      </c>
      <c r="H19" s="100">
        <f t="shared" si="3"/>
        <v>6414988</v>
      </c>
      <c r="I19" s="100">
        <f t="shared" si="3"/>
        <v>2054305</v>
      </c>
      <c r="J19" s="100">
        <f t="shared" si="3"/>
        <v>10794199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10794199</v>
      </c>
      <c r="X19" s="100">
        <f t="shared" si="3"/>
        <v>6618400</v>
      </c>
      <c r="Y19" s="100">
        <f t="shared" si="3"/>
        <v>4175799</v>
      </c>
      <c r="Z19" s="137">
        <f>+IF(X19&lt;&gt;0,+(Y19/X19)*100,0)</f>
        <v>63.09378399613199</v>
      </c>
      <c r="AA19" s="102">
        <f>SUM(AA20:AA23)</f>
        <v>26473600</v>
      </c>
    </row>
    <row r="20" spans="1:27" ht="13.5">
      <c r="A20" s="138" t="s">
        <v>89</v>
      </c>
      <c r="B20" s="136"/>
      <c r="C20" s="155"/>
      <c r="D20" s="155"/>
      <c r="E20" s="156">
        <v>5092000</v>
      </c>
      <c r="F20" s="60">
        <v>5092000</v>
      </c>
      <c r="G20" s="60"/>
      <c r="H20" s="60">
        <v>1221166</v>
      </c>
      <c r="I20" s="60"/>
      <c r="J20" s="60">
        <v>1221166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1221166</v>
      </c>
      <c r="X20" s="60">
        <v>1273000</v>
      </c>
      <c r="Y20" s="60">
        <v>-51834</v>
      </c>
      <c r="Z20" s="140">
        <v>-4.07</v>
      </c>
      <c r="AA20" s="62">
        <v>5092000</v>
      </c>
    </row>
    <row r="21" spans="1:27" ht="13.5">
      <c r="A21" s="138" t="s">
        <v>90</v>
      </c>
      <c r="B21" s="136"/>
      <c r="C21" s="155"/>
      <c r="D21" s="155"/>
      <c r="E21" s="156">
        <v>400000</v>
      </c>
      <c r="F21" s="60">
        <v>400000</v>
      </c>
      <c r="G21" s="60"/>
      <c r="H21" s="60">
        <v>2040</v>
      </c>
      <c r="I21" s="60"/>
      <c r="J21" s="60">
        <v>2040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2040</v>
      </c>
      <c r="X21" s="60">
        <v>100000</v>
      </c>
      <c r="Y21" s="60">
        <v>-97960</v>
      </c>
      <c r="Z21" s="140">
        <v>-97.96</v>
      </c>
      <c r="AA21" s="62">
        <v>400000</v>
      </c>
    </row>
    <row r="22" spans="1:27" ht="13.5">
      <c r="A22" s="138" t="s">
        <v>91</v>
      </c>
      <c r="B22" s="136"/>
      <c r="C22" s="157"/>
      <c r="D22" s="157"/>
      <c r="E22" s="158">
        <v>20981600</v>
      </c>
      <c r="F22" s="159">
        <v>20981600</v>
      </c>
      <c r="G22" s="159">
        <v>2119706</v>
      </c>
      <c r="H22" s="159">
        <v>5011782</v>
      </c>
      <c r="I22" s="159">
        <v>2054305</v>
      </c>
      <c r="J22" s="159">
        <v>9185793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9185793</v>
      </c>
      <c r="X22" s="159">
        <v>5245400</v>
      </c>
      <c r="Y22" s="159">
        <v>3940393</v>
      </c>
      <c r="Z22" s="141">
        <v>75.12</v>
      </c>
      <c r="AA22" s="225">
        <v>20981600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>
        <v>205200</v>
      </c>
      <c r="H23" s="60">
        <v>180000</v>
      </c>
      <c r="I23" s="60"/>
      <c r="J23" s="60">
        <v>385200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385200</v>
      </c>
      <c r="X23" s="60"/>
      <c r="Y23" s="60">
        <v>385200</v>
      </c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31637510</v>
      </c>
      <c r="F25" s="219">
        <f t="shared" si="4"/>
        <v>31637510</v>
      </c>
      <c r="G25" s="219">
        <f t="shared" si="4"/>
        <v>2679030</v>
      </c>
      <c r="H25" s="219">
        <f t="shared" si="4"/>
        <v>6663557</v>
      </c>
      <c r="I25" s="219">
        <f t="shared" si="4"/>
        <v>2812031</v>
      </c>
      <c r="J25" s="219">
        <f t="shared" si="4"/>
        <v>12154618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12154618</v>
      </c>
      <c r="X25" s="219">
        <f t="shared" si="4"/>
        <v>7909378</v>
      </c>
      <c r="Y25" s="219">
        <f t="shared" si="4"/>
        <v>4245240</v>
      </c>
      <c r="Z25" s="231">
        <f>+IF(X25&lt;&gt;0,+(Y25/X25)*100,0)</f>
        <v>53.673499989506126</v>
      </c>
      <c r="AA25" s="232">
        <f>+AA5+AA9+AA15+AA19+AA24</f>
        <v>31637510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24922150</v>
      </c>
      <c r="F28" s="60">
        <v>24922150</v>
      </c>
      <c r="G28" s="60">
        <v>2119706</v>
      </c>
      <c r="H28" s="60">
        <v>6232948</v>
      </c>
      <c r="I28" s="60">
        <v>2698710</v>
      </c>
      <c r="J28" s="60">
        <v>11051364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11051364</v>
      </c>
      <c r="X28" s="60">
        <v>6230538</v>
      </c>
      <c r="Y28" s="60">
        <v>4820826</v>
      </c>
      <c r="Z28" s="140">
        <v>77.37</v>
      </c>
      <c r="AA28" s="155">
        <v>24922150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>
        <v>175000</v>
      </c>
      <c r="F30" s="159">
        <v>175000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>
        <v>43750</v>
      </c>
      <c r="Y30" s="159">
        <v>-43750</v>
      </c>
      <c r="Z30" s="141">
        <v>-100</v>
      </c>
      <c r="AA30" s="225">
        <v>175000</v>
      </c>
    </row>
    <row r="31" spans="1:27" ht="13.5">
      <c r="A31" s="235" t="s">
        <v>136</v>
      </c>
      <c r="B31" s="136"/>
      <c r="C31" s="155"/>
      <c r="D31" s="155"/>
      <c r="E31" s="156">
        <v>5092000</v>
      </c>
      <c r="F31" s="60">
        <v>5092000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1273000</v>
      </c>
      <c r="Y31" s="60">
        <v>-1273000</v>
      </c>
      <c r="Z31" s="140">
        <v>-100</v>
      </c>
      <c r="AA31" s="62">
        <v>5092000</v>
      </c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30189150</v>
      </c>
      <c r="F32" s="77">
        <f t="shared" si="5"/>
        <v>30189150</v>
      </c>
      <c r="G32" s="77">
        <f t="shared" si="5"/>
        <v>2119706</v>
      </c>
      <c r="H32" s="77">
        <f t="shared" si="5"/>
        <v>6232948</v>
      </c>
      <c r="I32" s="77">
        <f t="shared" si="5"/>
        <v>2698710</v>
      </c>
      <c r="J32" s="77">
        <f t="shared" si="5"/>
        <v>11051364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11051364</v>
      </c>
      <c r="X32" s="77">
        <f t="shared" si="5"/>
        <v>7547288</v>
      </c>
      <c r="Y32" s="77">
        <f t="shared" si="5"/>
        <v>3504076</v>
      </c>
      <c r="Z32" s="212">
        <f>+IF(X32&lt;&gt;0,+(Y32/X32)*100,0)</f>
        <v>46.428279933136245</v>
      </c>
      <c r="AA32" s="79">
        <f>SUM(AA28:AA31)</f>
        <v>30189150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1448360</v>
      </c>
      <c r="F35" s="60">
        <v>1448360</v>
      </c>
      <c r="G35" s="60">
        <v>559324</v>
      </c>
      <c r="H35" s="60">
        <v>430609</v>
      </c>
      <c r="I35" s="60">
        <v>113321</v>
      </c>
      <c r="J35" s="60">
        <v>1103254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1103254</v>
      </c>
      <c r="X35" s="60">
        <v>362090</v>
      </c>
      <c r="Y35" s="60">
        <v>741164</v>
      </c>
      <c r="Z35" s="140">
        <v>204.69</v>
      </c>
      <c r="AA35" s="62">
        <v>1448360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31637510</v>
      </c>
      <c r="F36" s="220">
        <f t="shared" si="6"/>
        <v>31637510</v>
      </c>
      <c r="G36" s="220">
        <f t="shared" si="6"/>
        <v>2679030</v>
      </c>
      <c r="H36" s="220">
        <f t="shared" si="6"/>
        <v>6663557</v>
      </c>
      <c r="I36" s="220">
        <f t="shared" si="6"/>
        <v>2812031</v>
      </c>
      <c r="J36" s="220">
        <f t="shared" si="6"/>
        <v>12154618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12154618</v>
      </c>
      <c r="X36" s="220">
        <f t="shared" si="6"/>
        <v>7909378</v>
      </c>
      <c r="Y36" s="220">
        <f t="shared" si="6"/>
        <v>4245240</v>
      </c>
      <c r="Z36" s="221">
        <f>+IF(X36&lt;&gt;0,+(Y36/X36)*100,0)</f>
        <v>53.673499989506126</v>
      </c>
      <c r="AA36" s="239">
        <f>SUM(AA32:AA35)</f>
        <v>31637510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87000</v>
      </c>
      <c r="F6" s="60">
        <v>87000</v>
      </c>
      <c r="G6" s="60">
        <v>2755</v>
      </c>
      <c r="H6" s="60">
        <v>18877847</v>
      </c>
      <c r="I6" s="60">
        <v>18877847</v>
      </c>
      <c r="J6" s="60">
        <v>18877847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18877847</v>
      </c>
      <c r="X6" s="60">
        <v>21750</v>
      </c>
      <c r="Y6" s="60">
        <v>18856097</v>
      </c>
      <c r="Z6" s="140">
        <v>86694.7</v>
      </c>
      <c r="AA6" s="62">
        <v>87000</v>
      </c>
    </row>
    <row r="7" spans="1:27" ht="13.5">
      <c r="A7" s="249" t="s">
        <v>144</v>
      </c>
      <c r="B7" s="182"/>
      <c r="C7" s="155"/>
      <c r="D7" s="155"/>
      <c r="E7" s="59">
        <v>594000</v>
      </c>
      <c r="F7" s="60">
        <v>594000</v>
      </c>
      <c r="G7" s="60">
        <v>9743354</v>
      </c>
      <c r="H7" s="60">
        <v>9743354</v>
      </c>
      <c r="I7" s="60">
        <v>9743354</v>
      </c>
      <c r="J7" s="60">
        <v>9743354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9743354</v>
      </c>
      <c r="X7" s="60">
        <v>148500</v>
      </c>
      <c r="Y7" s="60">
        <v>9594854</v>
      </c>
      <c r="Z7" s="140">
        <v>6461.18</v>
      </c>
      <c r="AA7" s="62">
        <v>594000</v>
      </c>
    </row>
    <row r="8" spans="1:27" ht="13.5">
      <c r="A8" s="249" t="s">
        <v>145</v>
      </c>
      <c r="B8" s="182"/>
      <c r="C8" s="155"/>
      <c r="D8" s="155"/>
      <c r="E8" s="59">
        <v>124509904</v>
      </c>
      <c r="F8" s="60">
        <v>124509904</v>
      </c>
      <c r="G8" s="60">
        <v>152883257</v>
      </c>
      <c r="H8" s="60">
        <v>168344319</v>
      </c>
      <c r="I8" s="60">
        <v>168344319</v>
      </c>
      <c r="J8" s="60">
        <v>168344319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168344319</v>
      </c>
      <c r="X8" s="60">
        <v>31127476</v>
      </c>
      <c r="Y8" s="60">
        <v>137216843</v>
      </c>
      <c r="Z8" s="140">
        <v>440.82</v>
      </c>
      <c r="AA8" s="62">
        <v>124509904</v>
      </c>
    </row>
    <row r="9" spans="1:27" ht="13.5">
      <c r="A9" s="249" t="s">
        <v>146</v>
      </c>
      <c r="B9" s="182"/>
      <c r="C9" s="155"/>
      <c r="D9" s="155"/>
      <c r="E9" s="59">
        <v>108000</v>
      </c>
      <c r="F9" s="60">
        <v>108000</v>
      </c>
      <c r="G9" s="60">
        <v>638</v>
      </c>
      <c r="H9" s="60">
        <v>1324829</v>
      </c>
      <c r="I9" s="60">
        <v>1324829</v>
      </c>
      <c r="J9" s="60">
        <v>1324829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1324829</v>
      </c>
      <c r="X9" s="60">
        <v>27000</v>
      </c>
      <c r="Y9" s="60">
        <v>1297829</v>
      </c>
      <c r="Z9" s="140">
        <v>4806.77</v>
      </c>
      <c r="AA9" s="62">
        <v>108000</v>
      </c>
    </row>
    <row r="10" spans="1:27" ht="13.5">
      <c r="A10" s="249" t="s">
        <v>147</v>
      </c>
      <c r="B10" s="182"/>
      <c r="C10" s="155"/>
      <c r="D10" s="155"/>
      <c r="E10" s="59">
        <v>5838</v>
      </c>
      <c r="F10" s="60">
        <v>5838</v>
      </c>
      <c r="G10" s="159">
        <v>5170</v>
      </c>
      <c r="H10" s="159">
        <v>5170</v>
      </c>
      <c r="I10" s="159">
        <v>5170</v>
      </c>
      <c r="J10" s="60">
        <v>5170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>
        <v>5170</v>
      </c>
      <c r="X10" s="60">
        <v>1460</v>
      </c>
      <c r="Y10" s="159">
        <v>3710</v>
      </c>
      <c r="Z10" s="141">
        <v>254.11</v>
      </c>
      <c r="AA10" s="225">
        <v>5838</v>
      </c>
    </row>
    <row r="11" spans="1:27" ht="13.5">
      <c r="A11" s="249" t="s">
        <v>148</v>
      </c>
      <c r="B11" s="182"/>
      <c r="C11" s="155"/>
      <c r="D11" s="155"/>
      <c r="E11" s="59">
        <v>1092000</v>
      </c>
      <c r="F11" s="60">
        <v>1092000</v>
      </c>
      <c r="G11" s="60">
        <v>1171700</v>
      </c>
      <c r="H11" s="60">
        <v>1171700</v>
      </c>
      <c r="I11" s="60">
        <v>1171700</v>
      </c>
      <c r="J11" s="60">
        <v>1171700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1171700</v>
      </c>
      <c r="X11" s="60">
        <v>273000</v>
      </c>
      <c r="Y11" s="60">
        <v>898700</v>
      </c>
      <c r="Z11" s="140">
        <v>329.19</v>
      </c>
      <c r="AA11" s="62">
        <v>1092000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126396742</v>
      </c>
      <c r="F12" s="73">
        <f t="shared" si="0"/>
        <v>126396742</v>
      </c>
      <c r="G12" s="73">
        <f t="shared" si="0"/>
        <v>163806874</v>
      </c>
      <c r="H12" s="73">
        <f t="shared" si="0"/>
        <v>199467219</v>
      </c>
      <c r="I12" s="73">
        <f t="shared" si="0"/>
        <v>199467219</v>
      </c>
      <c r="J12" s="73">
        <f t="shared" si="0"/>
        <v>199467219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199467219</v>
      </c>
      <c r="X12" s="73">
        <f t="shared" si="0"/>
        <v>31599186</v>
      </c>
      <c r="Y12" s="73">
        <f t="shared" si="0"/>
        <v>167868033</v>
      </c>
      <c r="Z12" s="170">
        <f>+IF(X12&lt;&gt;0,+(Y12/X12)*100,0)</f>
        <v>531.2416370472329</v>
      </c>
      <c r="AA12" s="74">
        <f>SUM(AA6:AA11)</f>
        <v>126396742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>
        <v>232000</v>
      </c>
      <c r="F15" s="60">
        <v>232000</v>
      </c>
      <c r="G15" s="60">
        <v>208422</v>
      </c>
      <c r="H15" s="60">
        <v>10477769</v>
      </c>
      <c r="I15" s="60">
        <v>10477769</v>
      </c>
      <c r="J15" s="60">
        <v>10477769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10477769</v>
      </c>
      <c r="X15" s="60">
        <v>58000</v>
      </c>
      <c r="Y15" s="60">
        <v>10419769</v>
      </c>
      <c r="Z15" s="140">
        <v>17965.12</v>
      </c>
      <c r="AA15" s="62">
        <v>232000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>
        <v>788906</v>
      </c>
      <c r="H16" s="159">
        <v>788906</v>
      </c>
      <c r="I16" s="159">
        <v>788906</v>
      </c>
      <c r="J16" s="60">
        <v>788906</v>
      </c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>
        <v>788906</v>
      </c>
      <c r="X16" s="60"/>
      <c r="Y16" s="159">
        <v>788906</v>
      </c>
      <c r="Z16" s="141"/>
      <c r="AA16" s="225"/>
    </row>
    <row r="17" spans="1:27" ht="13.5">
      <c r="A17" s="249" t="s">
        <v>152</v>
      </c>
      <c r="B17" s="182"/>
      <c r="C17" s="155"/>
      <c r="D17" s="155"/>
      <c r="E17" s="59">
        <v>27271000</v>
      </c>
      <c r="F17" s="60">
        <v>27271000</v>
      </c>
      <c r="G17" s="60">
        <v>27271000</v>
      </c>
      <c r="H17" s="60">
        <v>27271000</v>
      </c>
      <c r="I17" s="60">
        <v>27271000</v>
      </c>
      <c r="J17" s="60">
        <v>27271000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27271000</v>
      </c>
      <c r="X17" s="60">
        <v>6817750</v>
      </c>
      <c r="Y17" s="60">
        <v>20453250</v>
      </c>
      <c r="Z17" s="140">
        <v>300</v>
      </c>
      <c r="AA17" s="62">
        <v>27271000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296970945</v>
      </c>
      <c r="F19" s="60">
        <v>296970945</v>
      </c>
      <c r="G19" s="60">
        <v>735447421</v>
      </c>
      <c r="H19" s="60">
        <v>742304916</v>
      </c>
      <c r="I19" s="60">
        <v>742304916</v>
      </c>
      <c r="J19" s="60">
        <v>742304916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742304916</v>
      </c>
      <c r="X19" s="60">
        <v>74242736</v>
      </c>
      <c r="Y19" s="60">
        <v>668062180</v>
      </c>
      <c r="Z19" s="140">
        <v>899.84</v>
      </c>
      <c r="AA19" s="62">
        <v>296970945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>
        <v>19841000</v>
      </c>
      <c r="F23" s="60">
        <v>19841000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4960250</v>
      </c>
      <c r="Y23" s="159">
        <v>-4960250</v>
      </c>
      <c r="Z23" s="141">
        <v>-100</v>
      </c>
      <c r="AA23" s="225">
        <v>19841000</v>
      </c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344314945</v>
      </c>
      <c r="F24" s="77">
        <f t="shared" si="1"/>
        <v>344314945</v>
      </c>
      <c r="G24" s="77">
        <f t="shared" si="1"/>
        <v>763715749</v>
      </c>
      <c r="H24" s="77">
        <f t="shared" si="1"/>
        <v>780842591</v>
      </c>
      <c r="I24" s="77">
        <f t="shared" si="1"/>
        <v>780842591</v>
      </c>
      <c r="J24" s="77">
        <f t="shared" si="1"/>
        <v>780842591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780842591</v>
      </c>
      <c r="X24" s="77">
        <f t="shared" si="1"/>
        <v>86078736</v>
      </c>
      <c r="Y24" s="77">
        <f t="shared" si="1"/>
        <v>694763855</v>
      </c>
      <c r="Z24" s="212">
        <f>+IF(X24&lt;&gt;0,+(Y24/X24)*100,0)</f>
        <v>807.1259956698249</v>
      </c>
      <c r="AA24" s="79">
        <f>SUM(AA15:AA23)</f>
        <v>344314945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470711687</v>
      </c>
      <c r="F25" s="73">
        <f t="shared" si="2"/>
        <v>470711687</v>
      </c>
      <c r="G25" s="73">
        <f t="shared" si="2"/>
        <v>927522623</v>
      </c>
      <c r="H25" s="73">
        <f t="shared" si="2"/>
        <v>980309810</v>
      </c>
      <c r="I25" s="73">
        <f t="shared" si="2"/>
        <v>980309810</v>
      </c>
      <c r="J25" s="73">
        <f t="shared" si="2"/>
        <v>980309810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980309810</v>
      </c>
      <c r="X25" s="73">
        <f t="shared" si="2"/>
        <v>117677922</v>
      </c>
      <c r="Y25" s="73">
        <f t="shared" si="2"/>
        <v>862631888</v>
      </c>
      <c r="Z25" s="170">
        <f>+IF(X25&lt;&gt;0,+(Y25/X25)*100,0)</f>
        <v>733.0448000262954</v>
      </c>
      <c r="AA25" s="74">
        <f>+AA12+AA24</f>
        <v>470711687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>
        <v>12049639</v>
      </c>
      <c r="H29" s="60">
        <v>12049639</v>
      </c>
      <c r="I29" s="60">
        <v>12049639</v>
      </c>
      <c r="J29" s="60">
        <v>12049639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12049639</v>
      </c>
      <c r="X29" s="60"/>
      <c r="Y29" s="60">
        <v>12049639</v>
      </c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1484751</v>
      </c>
      <c r="F30" s="60">
        <v>1484751</v>
      </c>
      <c r="G30" s="60">
        <v>603134</v>
      </c>
      <c r="H30" s="60">
        <v>603134</v>
      </c>
      <c r="I30" s="60">
        <v>603134</v>
      </c>
      <c r="J30" s="60">
        <v>603134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603134</v>
      </c>
      <c r="X30" s="60">
        <v>371188</v>
      </c>
      <c r="Y30" s="60">
        <v>231946</v>
      </c>
      <c r="Z30" s="140">
        <v>62.49</v>
      </c>
      <c r="AA30" s="62">
        <v>1484751</v>
      </c>
    </row>
    <row r="31" spans="1:27" ht="13.5">
      <c r="A31" s="249" t="s">
        <v>163</v>
      </c>
      <c r="B31" s="182"/>
      <c r="C31" s="155"/>
      <c r="D31" s="155"/>
      <c r="E31" s="59">
        <v>1062000</v>
      </c>
      <c r="F31" s="60">
        <v>1062000</v>
      </c>
      <c r="G31" s="60">
        <v>1120502</v>
      </c>
      <c r="H31" s="60">
        <v>1302951</v>
      </c>
      <c r="I31" s="60">
        <v>1302951</v>
      </c>
      <c r="J31" s="60">
        <v>1302951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1302951</v>
      </c>
      <c r="X31" s="60">
        <v>265500</v>
      </c>
      <c r="Y31" s="60">
        <v>1037451</v>
      </c>
      <c r="Z31" s="140">
        <v>390.75</v>
      </c>
      <c r="AA31" s="62">
        <v>1062000</v>
      </c>
    </row>
    <row r="32" spans="1:27" ht="13.5">
      <c r="A32" s="249" t="s">
        <v>164</v>
      </c>
      <c r="B32" s="182"/>
      <c r="C32" s="155"/>
      <c r="D32" s="155"/>
      <c r="E32" s="59">
        <v>108000</v>
      </c>
      <c r="F32" s="60">
        <v>108000</v>
      </c>
      <c r="G32" s="60">
        <v>114760632</v>
      </c>
      <c r="H32" s="60">
        <v>92152707</v>
      </c>
      <c r="I32" s="60">
        <v>92152707</v>
      </c>
      <c r="J32" s="60">
        <v>92152707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92152707</v>
      </c>
      <c r="X32" s="60">
        <v>27000</v>
      </c>
      <c r="Y32" s="60">
        <v>92125707</v>
      </c>
      <c r="Z32" s="140">
        <v>341206.32</v>
      </c>
      <c r="AA32" s="62">
        <v>108000</v>
      </c>
    </row>
    <row r="33" spans="1:27" ht="13.5">
      <c r="A33" s="249" t="s">
        <v>165</v>
      </c>
      <c r="B33" s="182"/>
      <c r="C33" s="155"/>
      <c r="D33" s="155"/>
      <c r="E33" s="59">
        <v>19291197</v>
      </c>
      <c r="F33" s="60">
        <v>19291197</v>
      </c>
      <c r="G33" s="60">
        <v>4736931</v>
      </c>
      <c r="H33" s="60">
        <v>4736931</v>
      </c>
      <c r="I33" s="60">
        <v>4736931</v>
      </c>
      <c r="J33" s="60">
        <v>4736931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4736931</v>
      </c>
      <c r="X33" s="60">
        <v>4822799</v>
      </c>
      <c r="Y33" s="60">
        <v>-85868</v>
      </c>
      <c r="Z33" s="140">
        <v>-1.78</v>
      </c>
      <c r="AA33" s="62">
        <v>19291197</v>
      </c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21945948</v>
      </c>
      <c r="F34" s="73">
        <f t="shared" si="3"/>
        <v>21945948</v>
      </c>
      <c r="G34" s="73">
        <f t="shared" si="3"/>
        <v>133270838</v>
      </c>
      <c r="H34" s="73">
        <f t="shared" si="3"/>
        <v>110845362</v>
      </c>
      <c r="I34" s="73">
        <f t="shared" si="3"/>
        <v>110845362</v>
      </c>
      <c r="J34" s="73">
        <f t="shared" si="3"/>
        <v>110845362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110845362</v>
      </c>
      <c r="X34" s="73">
        <f t="shared" si="3"/>
        <v>5486487</v>
      </c>
      <c r="Y34" s="73">
        <f t="shared" si="3"/>
        <v>105358875</v>
      </c>
      <c r="Z34" s="170">
        <f>+IF(X34&lt;&gt;0,+(Y34/X34)*100,0)</f>
        <v>1920.3339951411533</v>
      </c>
      <c r="AA34" s="74">
        <f>SUM(AA29:AA33)</f>
        <v>21945948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5046715</v>
      </c>
      <c r="F37" s="60">
        <v>5046715</v>
      </c>
      <c r="G37" s="60">
        <v>7628244</v>
      </c>
      <c r="H37" s="60">
        <v>7628244</v>
      </c>
      <c r="I37" s="60">
        <v>7628244</v>
      </c>
      <c r="J37" s="60">
        <v>7628244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7628244</v>
      </c>
      <c r="X37" s="60">
        <v>1261679</v>
      </c>
      <c r="Y37" s="60">
        <v>6366565</v>
      </c>
      <c r="Z37" s="140">
        <v>504.61</v>
      </c>
      <c r="AA37" s="62">
        <v>5046715</v>
      </c>
    </row>
    <row r="38" spans="1:27" ht="13.5">
      <c r="A38" s="249" t="s">
        <v>165</v>
      </c>
      <c r="B38" s="182"/>
      <c r="C38" s="155"/>
      <c r="D38" s="155"/>
      <c r="E38" s="59"/>
      <c r="F38" s="60"/>
      <c r="G38" s="60">
        <v>25519511</v>
      </c>
      <c r="H38" s="60">
        <v>25519511</v>
      </c>
      <c r="I38" s="60">
        <v>25519511</v>
      </c>
      <c r="J38" s="60">
        <v>25519511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25519511</v>
      </c>
      <c r="X38" s="60"/>
      <c r="Y38" s="60">
        <v>25519511</v>
      </c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5046715</v>
      </c>
      <c r="F39" s="77">
        <f t="shared" si="4"/>
        <v>5046715</v>
      </c>
      <c r="G39" s="77">
        <f t="shared" si="4"/>
        <v>33147755</v>
      </c>
      <c r="H39" s="77">
        <f t="shared" si="4"/>
        <v>33147755</v>
      </c>
      <c r="I39" s="77">
        <f t="shared" si="4"/>
        <v>33147755</v>
      </c>
      <c r="J39" s="77">
        <f t="shared" si="4"/>
        <v>33147755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33147755</v>
      </c>
      <c r="X39" s="77">
        <f t="shared" si="4"/>
        <v>1261679</v>
      </c>
      <c r="Y39" s="77">
        <f t="shared" si="4"/>
        <v>31886076</v>
      </c>
      <c r="Z39" s="212">
        <f>+IF(X39&lt;&gt;0,+(Y39/X39)*100,0)</f>
        <v>2527.2732604727507</v>
      </c>
      <c r="AA39" s="79">
        <f>SUM(AA37:AA38)</f>
        <v>5046715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26992663</v>
      </c>
      <c r="F40" s="73">
        <f t="shared" si="5"/>
        <v>26992663</v>
      </c>
      <c r="G40" s="73">
        <f t="shared" si="5"/>
        <v>166418593</v>
      </c>
      <c r="H40" s="73">
        <f t="shared" si="5"/>
        <v>143993117</v>
      </c>
      <c r="I40" s="73">
        <f t="shared" si="5"/>
        <v>143993117</v>
      </c>
      <c r="J40" s="73">
        <f t="shared" si="5"/>
        <v>143993117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143993117</v>
      </c>
      <c r="X40" s="73">
        <f t="shared" si="5"/>
        <v>6748166</v>
      </c>
      <c r="Y40" s="73">
        <f t="shared" si="5"/>
        <v>137244951</v>
      </c>
      <c r="Z40" s="170">
        <f>+IF(X40&lt;&gt;0,+(Y40/X40)*100,0)</f>
        <v>2033.811127349268</v>
      </c>
      <c r="AA40" s="74">
        <f>+AA34+AA39</f>
        <v>26992663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443719024</v>
      </c>
      <c r="F42" s="259">
        <f t="shared" si="6"/>
        <v>443719024</v>
      </c>
      <c r="G42" s="259">
        <f t="shared" si="6"/>
        <v>761104030</v>
      </c>
      <c r="H42" s="259">
        <f t="shared" si="6"/>
        <v>836316693</v>
      </c>
      <c r="I42" s="259">
        <f t="shared" si="6"/>
        <v>836316693</v>
      </c>
      <c r="J42" s="259">
        <f t="shared" si="6"/>
        <v>836316693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836316693</v>
      </c>
      <c r="X42" s="259">
        <f t="shared" si="6"/>
        <v>110929756</v>
      </c>
      <c r="Y42" s="259">
        <f t="shared" si="6"/>
        <v>725386937</v>
      </c>
      <c r="Z42" s="260">
        <f>+IF(X42&lt;&gt;0,+(Y42/X42)*100,0)</f>
        <v>653.9155616640859</v>
      </c>
      <c r="AA42" s="261">
        <f>+AA25-AA40</f>
        <v>443719024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443719024</v>
      </c>
      <c r="F45" s="60">
        <v>443719024</v>
      </c>
      <c r="G45" s="60">
        <v>761104030</v>
      </c>
      <c r="H45" s="60">
        <v>836316693</v>
      </c>
      <c r="I45" s="60">
        <v>836316693</v>
      </c>
      <c r="J45" s="60">
        <v>836316693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836316693</v>
      </c>
      <c r="X45" s="60">
        <v>110929756</v>
      </c>
      <c r="Y45" s="60">
        <v>725386937</v>
      </c>
      <c r="Z45" s="139">
        <v>653.92</v>
      </c>
      <c r="AA45" s="62">
        <v>443719024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443719024</v>
      </c>
      <c r="F48" s="219">
        <f t="shared" si="7"/>
        <v>443719024</v>
      </c>
      <c r="G48" s="219">
        <f t="shared" si="7"/>
        <v>761104030</v>
      </c>
      <c r="H48" s="219">
        <f t="shared" si="7"/>
        <v>836316693</v>
      </c>
      <c r="I48" s="219">
        <f t="shared" si="7"/>
        <v>836316693</v>
      </c>
      <c r="J48" s="219">
        <f t="shared" si="7"/>
        <v>836316693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836316693</v>
      </c>
      <c r="X48" s="219">
        <f t="shared" si="7"/>
        <v>110929756</v>
      </c>
      <c r="Y48" s="219">
        <f t="shared" si="7"/>
        <v>725386937</v>
      </c>
      <c r="Z48" s="265">
        <f>+IF(X48&lt;&gt;0,+(Y48/X48)*100,0)</f>
        <v>653.9155616640859</v>
      </c>
      <c r="AA48" s="232">
        <f>SUM(AA45:AA47)</f>
        <v>443719024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114773997</v>
      </c>
      <c r="F6" s="60">
        <v>114773997</v>
      </c>
      <c r="G6" s="60">
        <v>7834656</v>
      </c>
      <c r="H6" s="60">
        <v>6098529</v>
      </c>
      <c r="I6" s="60">
        <v>3090603</v>
      </c>
      <c r="J6" s="60">
        <v>17023788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17023788</v>
      </c>
      <c r="X6" s="60">
        <v>27879539</v>
      </c>
      <c r="Y6" s="60">
        <v>-10855751</v>
      </c>
      <c r="Z6" s="140">
        <v>-38.94</v>
      </c>
      <c r="AA6" s="62">
        <v>114773997</v>
      </c>
    </row>
    <row r="7" spans="1:27" ht="13.5">
      <c r="A7" s="249" t="s">
        <v>178</v>
      </c>
      <c r="B7" s="182"/>
      <c r="C7" s="155"/>
      <c r="D7" s="155"/>
      <c r="E7" s="59">
        <v>77449184</v>
      </c>
      <c r="F7" s="60">
        <v>77449184</v>
      </c>
      <c r="G7" s="60">
        <v>27946000</v>
      </c>
      <c r="H7" s="60">
        <v>2840000</v>
      </c>
      <c r="I7" s="60"/>
      <c r="J7" s="60">
        <v>30786000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30786000</v>
      </c>
      <c r="X7" s="60">
        <v>27980000</v>
      </c>
      <c r="Y7" s="60">
        <v>2806000</v>
      </c>
      <c r="Z7" s="140">
        <v>10.03</v>
      </c>
      <c r="AA7" s="62">
        <v>77449184</v>
      </c>
    </row>
    <row r="8" spans="1:27" ht="13.5">
      <c r="A8" s="249" t="s">
        <v>179</v>
      </c>
      <c r="B8" s="182"/>
      <c r="C8" s="155"/>
      <c r="D8" s="155"/>
      <c r="E8" s="59">
        <v>30007650</v>
      </c>
      <c r="F8" s="60">
        <v>30007650</v>
      </c>
      <c r="G8" s="60">
        <v>9895000</v>
      </c>
      <c r="H8" s="60"/>
      <c r="I8" s="60"/>
      <c r="J8" s="60">
        <v>9895000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9895000</v>
      </c>
      <c r="X8" s="60">
        <v>10397216</v>
      </c>
      <c r="Y8" s="60">
        <v>-502216</v>
      </c>
      <c r="Z8" s="140">
        <v>-4.83</v>
      </c>
      <c r="AA8" s="62">
        <v>30007650</v>
      </c>
    </row>
    <row r="9" spans="1:27" ht="13.5">
      <c r="A9" s="249" t="s">
        <v>180</v>
      </c>
      <c r="B9" s="182"/>
      <c r="C9" s="155"/>
      <c r="D9" s="155"/>
      <c r="E9" s="59">
        <v>17191000</v>
      </c>
      <c r="F9" s="60">
        <v>17191000</v>
      </c>
      <c r="G9" s="60"/>
      <c r="H9" s="60">
        <v>37662</v>
      </c>
      <c r="I9" s="60"/>
      <c r="J9" s="60">
        <v>37662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37662</v>
      </c>
      <c r="X9" s="60">
        <v>3992751</v>
      </c>
      <c r="Y9" s="60">
        <v>-3955089</v>
      </c>
      <c r="Z9" s="140">
        <v>-99.06</v>
      </c>
      <c r="AA9" s="62">
        <v>17191000</v>
      </c>
    </row>
    <row r="10" spans="1:27" ht="13.5">
      <c r="A10" s="249" t="s">
        <v>181</v>
      </c>
      <c r="B10" s="182"/>
      <c r="C10" s="155"/>
      <c r="D10" s="155"/>
      <c r="E10" s="59">
        <v>20000</v>
      </c>
      <c r="F10" s="60">
        <v>20000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>
        <v>20000</v>
      </c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-175175162</v>
      </c>
      <c r="F12" s="60">
        <v>-175175162</v>
      </c>
      <c r="G12" s="60">
        <v>-17571728</v>
      </c>
      <c r="H12" s="60">
        <v>-18989614</v>
      </c>
      <c r="I12" s="60">
        <v>-10142956</v>
      </c>
      <c r="J12" s="60">
        <v>-46704298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-46704298</v>
      </c>
      <c r="X12" s="60">
        <v>-44112201</v>
      </c>
      <c r="Y12" s="60">
        <v>-2592097</v>
      </c>
      <c r="Z12" s="140">
        <v>5.88</v>
      </c>
      <c r="AA12" s="62">
        <v>-175175162</v>
      </c>
    </row>
    <row r="13" spans="1:27" ht="13.5">
      <c r="A13" s="249" t="s">
        <v>40</v>
      </c>
      <c r="B13" s="182"/>
      <c r="C13" s="155"/>
      <c r="D13" s="155"/>
      <c r="E13" s="59">
        <v>-791500</v>
      </c>
      <c r="F13" s="60">
        <v>-791500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-363000</v>
      </c>
      <c r="Y13" s="60">
        <v>363000</v>
      </c>
      <c r="Z13" s="140">
        <v>-100</v>
      </c>
      <c r="AA13" s="62">
        <v>-791500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63475169</v>
      </c>
      <c r="F15" s="73">
        <f t="shared" si="0"/>
        <v>63475169</v>
      </c>
      <c r="G15" s="73">
        <f t="shared" si="0"/>
        <v>28103928</v>
      </c>
      <c r="H15" s="73">
        <f t="shared" si="0"/>
        <v>-10013423</v>
      </c>
      <c r="I15" s="73">
        <f t="shared" si="0"/>
        <v>-7052353</v>
      </c>
      <c r="J15" s="73">
        <f t="shared" si="0"/>
        <v>11038152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11038152</v>
      </c>
      <c r="X15" s="73">
        <f t="shared" si="0"/>
        <v>25774305</v>
      </c>
      <c r="Y15" s="73">
        <f t="shared" si="0"/>
        <v>-14736153</v>
      </c>
      <c r="Z15" s="170">
        <f>+IF(X15&lt;&gt;0,+(Y15/X15)*100,0)</f>
        <v>-57.173813222121794</v>
      </c>
      <c r="AA15" s="74">
        <f>SUM(AA6:AA14)</f>
        <v>63475169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>
        <v>-3988325</v>
      </c>
      <c r="I21" s="159">
        <v>3593725</v>
      </c>
      <c r="J21" s="60">
        <v>-394600</v>
      </c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>
        <v>-394600</v>
      </c>
      <c r="X21" s="60"/>
      <c r="Y21" s="159">
        <v>-394600</v>
      </c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-31637511</v>
      </c>
      <c r="F24" s="60">
        <v>-31637511</v>
      </c>
      <c r="G24" s="60"/>
      <c r="H24" s="60">
        <v>-6663557</v>
      </c>
      <c r="I24" s="60">
        <v>-2812031</v>
      </c>
      <c r="J24" s="60">
        <v>-9475588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-9475588</v>
      </c>
      <c r="X24" s="60">
        <v>-8780301</v>
      </c>
      <c r="Y24" s="60">
        <v>-695287</v>
      </c>
      <c r="Z24" s="140">
        <v>7.92</v>
      </c>
      <c r="AA24" s="62">
        <v>-31637511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-31637511</v>
      </c>
      <c r="F25" s="73">
        <f t="shared" si="1"/>
        <v>-31637511</v>
      </c>
      <c r="G25" s="73">
        <f t="shared" si="1"/>
        <v>0</v>
      </c>
      <c r="H25" s="73">
        <f t="shared" si="1"/>
        <v>-10651882</v>
      </c>
      <c r="I25" s="73">
        <f t="shared" si="1"/>
        <v>781694</v>
      </c>
      <c r="J25" s="73">
        <f t="shared" si="1"/>
        <v>-9870188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-9870188</v>
      </c>
      <c r="X25" s="73">
        <f t="shared" si="1"/>
        <v>-8780301</v>
      </c>
      <c r="Y25" s="73">
        <f t="shared" si="1"/>
        <v>-1089887</v>
      </c>
      <c r="Z25" s="170">
        <f>+IF(X25&lt;&gt;0,+(Y25/X25)*100,0)</f>
        <v>12.412866028169194</v>
      </c>
      <c r="AA25" s="74">
        <f>SUM(AA19:AA24)</f>
        <v>-31637511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-1089231</v>
      </c>
      <c r="F33" s="60">
        <v>-1089231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-335403</v>
      </c>
      <c r="Y33" s="60">
        <v>335403</v>
      </c>
      <c r="Z33" s="140">
        <v>-100</v>
      </c>
      <c r="AA33" s="62">
        <v>-1089231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-1089231</v>
      </c>
      <c r="F34" s="73">
        <f t="shared" si="2"/>
        <v>-1089231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-335403</v>
      </c>
      <c r="Y34" s="73">
        <f t="shared" si="2"/>
        <v>335403</v>
      </c>
      <c r="Z34" s="170">
        <f>+IF(X34&lt;&gt;0,+(Y34/X34)*100,0)</f>
        <v>-100</v>
      </c>
      <c r="AA34" s="74">
        <f>SUM(AA29:AA33)</f>
        <v>-1089231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30748427</v>
      </c>
      <c r="F36" s="100">
        <f t="shared" si="3"/>
        <v>30748427</v>
      </c>
      <c r="G36" s="100">
        <f t="shared" si="3"/>
        <v>28103928</v>
      </c>
      <c r="H36" s="100">
        <f t="shared" si="3"/>
        <v>-20665305</v>
      </c>
      <c r="I36" s="100">
        <f t="shared" si="3"/>
        <v>-6270659</v>
      </c>
      <c r="J36" s="100">
        <f t="shared" si="3"/>
        <v>1167964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1167964</v>
      </c>
      <c r="X36" s="100">
        <f t="shared" si="3"/>
        <v>16658601</v>
      </c>
      <c r="Y36" s="100">
        <f t="shared" si="3"/>
        <v>-15490637</v>
      </c>
      <c r="Z36" s="137">
        <f>+IF(X36&lt;&gt;0,+(Y36/X36)*100,0)</f>
        <v>-92.98882301100795</v>
      </c>
      <c r="AA36" s="102">
        <f>+AA15+AA25+AA34</f>
        <v>30748427</v>
      </c>
    </row>
    <row r="37" spans="1:27" ht="13.5">
      <c r="A37" s="249" t="s">
        <v>199</v>
      </c>
      <c r="B37" s="182"/>
      <c r="C37" s="153"/>
      <c r="D37" s="153"/>
      <c r="E37" s="99">
        <v>80000</v>
      </c>
      <c r="F37" s="100">
        <v>80000</v>
      </c>
      <c r="G37" s="100">
        <v>32441</v>
      </c>
      <c r="H37" s="100">
        <v>28136369</v>
      </c>
      <c r="I37" s="100">
        <v>7471064</v>
      </c>
      <c r="J37" s="100">
        <v>32441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32441</v>
      </c>
      <c r="X37" s="100">
        <v>80000</v>
      </c>
      <c r="Y37" s="100">
        <v>-47559</v>
      </c>
      <c r="Z37" s="137">
        <v>-59.45</v>
      </c>
      <c r="AA37" s="102">
        <v>80000</v>
      </c>
    </row>
    <row r="38" spans="1:27" ht="13.5">
      <c r="A38" s="269" t="s">
        <v>200</v>
      </c>
      <c r="B38" s="256"/>
      <c r="C38" s="257"/>
      <c r="D38" s="257"/>
      <c r="E38" s="258">
        <v>30828427</v>
      </c>
      <c r="F38" s="259">
        <v>30828427</v>
      </c>
      <c r="G38" s="259">
        <v>28136369</v>
      </c>
      <c r="H38" s="259">
        <v>7471064</v>
      </c>
      <c r="I38" s="259">
        <v>1200405</v>
      </c>
      <c r="J38" s="259">
        <v>1200405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1200405</v>
      </c>
      <c r="X38" s="259">
        <v>16738601</v>
      </c>
      <c r="Y38" s="259">
        <v>-15538196</v>
      </c>
      <c r="Z38" s="260">
        <v>-92.83</v>
      </c>
      <c r="AA38" s="261">
        <v>30828427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31637510</v>
      </c>
      <c r="F5" s="106">
        <f t="shared" si="0"/>
        <v>31637510</v>
      </c>
      <c r="G5" s="106">
        <f t="shared" si="0"/>
        <v>2679030</v>
      </c>
      <c r="H5" s="106">
        <f t="shared" si="0"/>
        <v>6663557</v>
      </c>
      <c r="I5" s="106">
        <f t="shared" si="0"/>
        <v>2812031</v>
      </c>
      <c r="J5" s="106">
        <f t="shared" si="0"/>
        <v>12154618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12154618</v>
      </c>
      <c r="X5" s="106">
        <f t="shared" si="0"/>
        <v>7909378</v>
      </c>
      <c r="Y5" s="106">
        <f t="shared" si="0"/>
        <v>4245240</v>
      </c>
      <c r="Z5" s="201">
        <f>+IF(X5&lt;&gt;0,+(Y5/X5)*100,0)</f>
        <v>53.673499989506126</v>
      </c>
      <c r="AA5" s="199">
        <f>SUM(AA11:AA18)</f>
        <v>31637510</v>
      </c>
    </row>
    <row r="6" spans="1:27" ht="13.5">
      <c r="A6" s="291" t="s">
        <v>204</v>
      </c>
      <c r="B6" s="142"/>
      <c r="C6" s="62"/>
      <c r="D6" s="156"/>
      <c r="E6" s="60"/>
      <c r="F6" s="60"/>
      <c r="G6" s="60">
        <v>354124</v>
      </c>
      <c r="H6" s="60">
        <v>150941</v>
      </c>
      <c r="I6" s="60">
        <v>644405</v>
      </c>
      <c r="J6" s="60">
        <v>1149470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1149470</v>
      </c>
      <c r="X6" s="60"/>
      <c r="Y6" s="60">
        <v>1149470</v>
      </c>
      <c r="Z6" s="140"/>
      <c r="AA6" s="155"/>
    </row>
    <row r="7" spans="1:27" ht="13.5">
      <c r="A7" s="291" t="s">
        <v>205</v>
      </c>
      <c r="B7" s="142"/>
      <c r="C7" s="62"/>
      <c r="D7" s="156"/>
      <c r="E7" s="60">
        <v>5092000</v>
      </c>
      <c r="F7" s="60">
        <v>5092000</v>
      </c>
      <c r="G7" s="60"/>
      <c r="H7" s="60">
        <v>1221166</v>
      </c>
      <c r="I7" s="60"/>
      <c r="J7" s="60">
        <v>1221166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1221166</v>
      </c>
      <c r="X7" s="60">
        <v>1273000</v>
      </c>
      <c r="Y7" s="60">
        <v>-51834</v>
      </c>
      <c r="Z7" s="140">
        <v>-4.07</v>
      </c>
      <c r="AA7" s="155">
        <v>5092000</v>
      </c>
    </row>
    <row r="8" spans="1:27" ht="13.5">
      <c r="A8" s="291" t="s">
        <v>206</v>
      </c>
      <c r="B8" s="142"/>
      <c r="C8" s="62"/>
      <c r="D8" s="156"/>
      <c r="E8" s="60">
        <v>400000</v>
      </c>
      <c r="F8" s="60">
        <v>400000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100000</v>
      </c>
      <c r="Y8" s="60">
        <v>-100000</v>
      </c>
      <c r="Z8" s="140">
        <v>-100</v>
      </c>
      <c r="AA8" s="155">
        <v>400000</v>
      </c>
    </row>
    <row r="9" spans="1:27" ht="13.5">
      <c r="A9" s="291" t="s">
        <v>207</v>
      </c>
      <c r="B9" s="142"/>
      <c r="C9" s="62"/>
      <c r="D9" s="156"/>
      <c r="E9" s="60">
        <v>20981600</v>
      </c>
      <c r="F9" s="60">
        <v>20981600</v>
      </c>
      <c r="G9" s="60">
        <v>2119706</v>
      </c>
      <c r="H9" s="60">
        <v>5011782</v>
      </c>
      <c r="I9" s="60">
        <v>2054305</v>
      </c>
      <c r="J9" s="60">
        <v>9185793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9185793</v>
      </c>
      <c r="X9" s="60">
        <v>5245400</v>
      </c>
      <c r="Y9" s="60">
        <v>3940393</v>
      </c>
      <c r="Z9" s="140">
        <v>75.12</v>
      </c>
      <c r="AA9" s="155">
        <v>20981600</v>
      </c>
    </row>
    <row r="10" spans="1:27" ht="13.5">
      <c r="A10" s="291" t="s">
        <v>208</v>
      </c>
      <c r="B10" s="142"/>
      <c r="C10" s="62"/>
      <c r="D10" s="156"/>
      <c r="E10" s="60">
        <v>172960</v>
      </c>
      <c r="F10" s="60">
        <v>172960</v>
      </c>
      <c r="G10" s="60">
        <v>205200</v>
      </c>
      <c r="H10" s="60">
        <v>180000</v>
      </c>
      <c r="I10" s="60"/>
      <c r="J10" s="60">
        <v>385200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385200</v>
      </c>
      <c r="X10" s="60">
        <v>43240</v>
      </c>
      <c r="Y10" s="60">
        <v>341960</v>
      </c>
      <c r="Z10" s="140">
        <v>790.84</v>
      </c>
      <c r="AA10" s="155">
        <v>172960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26646560</v>
      </c>
      <c r="F11" s="295">
        <f t="shared" si="1"/>
        <v>26646560</v>
      </c>
      <c r="G11" s="295">
        <f t="shared" si="1"/>
        <v>2679030</v>
      </c>
      <c r="H11" s="295">
        <f t="shared" si="1"/>
        <v>6563889</v>
      </c>
      <c r="I11" s="295">
        <f t="shared" si="1"/>
        <v>2698710</v>
      </c>
      <c r="J11" s="295">
        <f t="shared" si="1"/>
        <v>11941629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11941629</v>
      </c>
      <c r="X11" s="295">
        <f t="shared" si="1"/>
        <v>6661640</v>
      </c>
      <c r="Y11" s="295">
        <f t="shared" si="1"/>
        <v>5279989</v>
      </c>
      <c r="Z11" s="296">
        <f>+IF(X11&lt;&gt;0,+(Y11/X11)*100,0)</f>
        <v>79.2595967359389</v>
      </c>
      <c r="AA11" s="297">
        <f>SUM(AA6:AA10)</f>
        <v>26646560</v>
      </c>
    </row>
    <row r="12" spans="1:27" ht="13.5">
      <c r="A12" s="298" t="s">
        <v>210</v>
      </c>
      <c r="B12" s="136"/>
      <c r="C12" s="62"/>
      <c r="D12" s="156"/>
      <c r="E12" s="60">
        <v>3940550</v>
      </c>
      <c r="F12" s="60">
        <v>3940550</v>
      </c>
      <c r="G12" s="60"/>
      <c r="H12" s="60"/>
      <c r="I12" s="60">
        <v>104900</v>
      </c>
      <c r="J12" s="60">
        <v>104900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104900</v>
      </c>
      <c r="X12" s="60">
        <v>985138</v>
      </c>
      <c r="Y12" s="60">
        <v>-880238</v>
      </c>
      <c r="Z12" s="140">
        <v>-89.35</v>
      </c>
      <c r="AA12" s="155">
        <v>3940550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1050400</v>
      </c>
      <c r="F15" s="60">
        <v>1050400</v>
      </c>
      <c r="G15" s="60"/>
      <c r="H15" s="60">
        <v>99668</v>
      </c>
      <c r="I15" s="60">
        <v>8421</v>
      </c>
      <c r="J15" s="60">
        <v>108089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108089</v>
      </c>
      <c r="X15" s="60">
        <v>262600</v>
      </c>
      <c r="Y15" s="60">
        <v>-154511</v>
      </c>
      <c r="Z15" s="140">
        <v>-58.84</v>
      </c>
      <c r="AA15" s="155">
        <v>1050400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354124</v>
      </c>
      <c r="H36" s="60">
        <f t="shared" si="4"/>
        <v>150941</v>
      </c>
      <c r="I36" s="60">
        <f t="shared" si="4"/>
        <v>644405</v>
      </c>
      <c r="J36" s="60">
        <f t="shared" si="4"/>
        <v>1149470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1149470</v>
      </c>
      <c r="X36" s="60">
        <f t="shared" si="4"/>
        <v>0</v>
      </c>
      <c r="Y36" s="60">
        <f t="shared" si="4"/>
        <v>1149470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5092000</v>
      </c>
      <c r="F37" s="60">
        <f t="shared" si="4"/>
        <v>5092000</v>
      </c>
      <c r="G37" s="60">
        <f t="shared" si="4"/>
        <v>0</v>
      </c>
      <c r="H37" s="60">
        <f t="shared" si="4"/>
        <v>1221166</v>
      </c>
      <c r="I37" s="60">
        <f t="shared" si="4"/>
        <v>0</v>
      </c>
      <c r="J37" s="60">
        <f t="shared" si="4"/>
        <v>1221166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1221166</v>
      </c>
      <c r="X37" s="60">
        <f t="shared" si="4"/>
        <v>1273000</v>
      </c>
      <c r="Y37" s="60">
        <f t="shared" si="4"/>
        <v>-51834</v>
      </c>
      <c r="Z37" s="140">
        <f t="shared" si="5"/>
        <v>-4.071798900235664</v>
      </c>
      <c r="AA37" s="155">
        <f>AA7+AA22</f>
        <v>5092000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400000</v>
      </c>
      <c r="F38" s="60">
        <f t="shared" si="4"/>
        <v>400000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100000</v>
      </c>
      <c r="Y38" s="60">
        <f t="shared" si="4"/>
        <v>-100000</v>
      </c>
      <c r="Z38" s="140">
        <f t="shared" si="5"/>
        <v>-100</v>
      </c>
      <c r="AA38" s="155">
        <f>AA8+AA23</f>
        <v>400000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20981600</v>
      </c>
      <c r="F39" s="60">
        <f t="shared" si="4"/>
        <v>20981600</v>
      </c>
      <c r="G39" s="60">
        <f t="shared" si="4"/>
        <v>2119706</v>
      </c>
      <c r="H39" s="60">
        <f t="shared" si="4"/>
        <v>5011782</v>
      </c>
      <c r="I39" s="60">
        <f t="shared" si="4"/>
        <v>2054305</v>
      </c>
      <c r="J39" s="60">
        <f t="shared" si="4"/>
        <v>9185793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9185793</v>
      </c>
      <c r="X39" s="60">
        <f t="shared" si="4"/>
        <v>5245400</v>
      </c>
      <c r="Y39" s="60">
        <f t="shared" si="4"/>
        <v>3940393</v>
      </c>
      <c r="Z39" s="140">
        <f t="shared" si="5"/>
        <v>75.12092500095322</v>
      </c>
      <c r="AA39" s="155">
        <f>AA9+AA24</f>
        <v>20981600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172960</v>
      </c>
      <c r="F40" s="60">
        <f t="shared" si="4"/>
        <v>172960</v>
      </c>
      <c r="G40" s="60">
        <f t="shared" si="4"/>
        <v>205200</v>
      </c>
      <c r="H40" s="60">
        <f t="shared" si="4"/>
        <v>180000</v>
      </c>
      <c r="I40" s="60">
        <f t="shared" si="4"/>
        <v>0</v>
      </c>
      <c r="J40" s="60">
        <f t="shared" si="4"/>
        <v>385200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385200</v>
      </c>
      <c r="X40" s="60">
        <f t="shared" si="4"/>
        <v>43240</v>
      </c>
      <c r="Y40" s="60">
        <f t="shared" si="4"/>
        <v>341960</v>
      </c>
      <c r="Z40" s="140">
        <f t="shared" si="5"/>
        <v>790.8418131359851</v>
      </c>
      <c r="AA40" s="155">
        <f>AA10+AA25</f>
        <v>172960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26646560</v>
      </c>
      <c r="F41" s="295">
        <f t="shared" si="6"/>
        <v>26646560</v>
      </c>
      <c r="G41" s="295">
        <f t="shared" si="6"/>
        <v>2679030</v>
      </c>
      <c r="H41" s="295">
        <f t="shared" si="6"/>
        <v>6563889</v>
      </c>
      <c r="I41" s="295">
        <f t="shared" si="6"/>
        <v>2698710</v>
      </c>
      <c r="J41" s="295">
        <f t="shared" si="6"/>
        <v>11941629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11941629</v>
      </c>
      <c r="X41" s="295">
        <f t="shared" si="6"/>
        <v>6661640</v>
      </c>
      <c r="Y41" s="295">
        <f t="shared" si="6"/>
        <v>5279989</v>
      </c>
      <c r="Z41" s="296">
        <f t="shared" si="5"/>
        <v>79.2595967359389</v>
      </c>
      <c r="AA41" s="297">
        <f>SUM(AA36:AA40)</f>
        <v>26646560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3940550</v>
      </c>
      <c r="F42" s="54">
        <f t="shared" si="7"/>
        <v>3940550</v>
      </c>
      <c r="G42" s="54">
        <f t="shared" si="7"/>
        <v>0</v>
      </c>
      <c r="H42" s="54">
        <f t="shared" si="7"/>
        <v>0</v>
      </c>
      <c r="I42" s="54">
        <f t="shared" si="7"/>
        <v>104900</v>
      </c>
      <c r="J42" s="54">
        <f t="shared" si="7"/>
        <v>104900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104900</v>
      </c>
      <c r="X42" s="54">
        <f t="shared" si="7"/>
        <v>985138</v>
      </c>
      <c r="Y42" s="54">
        <f t="shared" si="7"/>
        <v>-880238</v>
      </c>
      <c r="Z42" s="184">
        <f t="shared" si="5"/>
        <v>-89.35174564375752</v>
      </c>
      <c r="AA42" s="130">
        <f aca="true" t="shared" si="8" ref="AA42:AA48">AA12+AA27</f>
        <v>3940550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1050400</v>
      </c>
      <c r="F45" s="54">
        <f t="shared" si="7"/>
        <v>1050400</v>
      </c>
      <c r="G45" s="54">
        <f t="shared" si="7"/>
        <v>0</v>
      </c>
      <c r="H45" s="54">
        <f t="shared" si="7"/>
        <v>99668</v>
      </c>
      <c r="I45" s="54">
        <f t="shared" si="7"/>
        <v>8421</v>
      </c>
      <c r="J45" s="54">
        <f t="shared" si="7"/>
        <v>108089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108089</v>
      </c>
      <c r="X45" s="54">
        <f t="shared" si="7"/>
        <v>262600</v>
      </c>
      <c r="Y45" s="54">
        <f t="shared" si="7"/>
        <v>-154511</v>
      </c>
      <c r="Z45" s="184">
        <f t="shared" si="5"/>
        <v>-58.83891850723534</v>
      </c>
      <c r="AA45" s="130">
        <f t="shared" si="8"/>
        <v>1050400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31637510</v>
      </c>
      <c r="F49" s="220">
        <f t="shared" si="9"/>
        <v>31637510</v>
      </c>
      <c r="G49" s="220">
        <f t="shared" si="9"/>
        <v>2679030</v>
      </c>
      <c r="H49" s="220">
        <f t="shared" si="9"/>
        <v>6663557</v>
      </c>
      <c r="I49" s="220">
        <f t="shared" si="9"/>
        <v>2812031</v>
      </c>
      <c r="J49" s="220">
        <f t="shared" si="9"/>
        <v>12154618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12154618</v>
      </c>
      <c r="X49" s="220">
        <f t="shared" si="9"/>
        <v>7909378</v>
      </c>
      <c r="Y49" s="220">
        <f t="shared" si="9"/>
        <v>4245240</v>
      </c>
      <c r="Z49" s="221">
        <f t="shared" si="5"/>
        <v>53.673499989506126</v>
      </c>
      <c r="AA49" s="222">
        <f>SUM(AA41:AA48)</f>
        <v>31637510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12226932</v>
      </c>
      <c r="F51" s="54">
        <f t="shared" si="10"/>
        <v>12226932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3056734</v>
      </c>
      <c r="Y51" s="54">
        <f t="shared" si="10"/>
        <v>-3056734</v>
      </c>
      <c r="Z51" s="184">
        <f>+IF(X51&lt;&gt;0,+(Y51/X51)*100,0)</f>
        <v>-100</v>
      </c>
      <c r="AA51" s="130">
        <f>SUM(AA57:AA61)</f>
        <v>12226932</v>
      </c>
    </row>
    <row r="52" spans="1:27" ht="13.5">
      <c r="A52" s="310" t="s">
        <v>204</v>
      </c>
      <c r="B52" s="142"/>
      <c r="C52" s="62"/>
      <c r="D52" s="156"/>
      <c r="E52" s="60">
        <v>5690000</v>
      </c>
      <c r="F52" s="60">
        <v>5690000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1422500</v>
      </c>
      <c r="Y52" s="60">
        <v>-1422500</v>
      </c>
      <c r="Z52" s="140">
        <v>-100</v>
      </c>
      <c r="AA52" s="155">
        <v>5690000</v>
      </c>
    </row>
    <row r="53" spans="1:27" ht="13.5">
      <c r="A53" s="310" t="s">
        <v>205</v>
      </c>
      <c r="B53" s="142"/>
      <c r="C53" s="62"/>
      <c r="D53" s="156"/>
      <c r="E53" s="60">
        <v>153000</v>
      </c>
      <c r="F53" s="60">
        <v>153000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38250</v>
      </c>
      <c r="Y53" s="60">
        <v>-38250</v>
      </c>
      <c r="Z53" s="140">
        <v>-100</v>
      </c>
      <c r="AA53" s="155">
        <v>153000</v>
      </c>
    </row>
    <row r="54" spans="1:27" ht="13.5">
      <c r="A54" s="310" t="s">
        <v>206</v>
      </c>
      <c r="B54" s="142"/>
      <c r="C54" s="62"/>
      <c r="D54" s="156"/>
      <c r="E54" s="60">
        <v>746500</v>
      </c>
      <c r="F54" s="60">
        <v>746500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186625</v>
      </c>
      <c r="Y54" s="60">
        <v>-186625</v>
      </c>
      <c r="Z54" s="140">
        <v>-100</v>
      </c>
      <c r="AA54" s="155">
        <v>746500</v>
      </c>
    </row>
    <row r="55" spans="1:27" ht="13.5">
      <c r="A55" s="310" t="s">
        <v>207</v>
      </c>
      <c r="B55" s="142"/>
      <c r="C55" s="62"/>
      <c r="D55" s="156"/>
      <c r="E55" s="60">
        <v>203000</v>
      </c>
      <c r="F55" s="60">
        <v>203000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50750</v>
      </c>
      <c r="Y55" s="60">
        <v>-50750</v>
      </c>
      <c r="Z55" s="140">
        <v>-100</v>
      </c>
      <c r="AA55" s="155">
        <v>203000</v>
      </c>
    </row>
    <row r="56" spans="1:27" ht="13.5">
      <c r="A56" s="310" t="s">
        <v>208</v>
      </c>
      <c r="B56" s="142"/>
      <c r="C56" s="62"/>
      <c r="D56" s="156"/>
      <c r="E56" s="60">
        <v>1310000</v>
      </c>
      <c r="F56" s="60">
        <v>1310000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327500</v>
      </c>
      <c r="Y56" s="60">
        <v>-327500</v>
      </c>
      <c r="Z56" s="140">
        <v>-100</v>
      </c>
      <c r="AA56" s="155">
        <v>1310000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8102500</v>
      </c>
      <c r="F57" s="295">
        <f t="shared" si="11"/>
        <v>8102500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2025625</v>
      </c>
      <c r="Y57" s="295">
        <f t="shared" si="11"/>
        <v>-2025625</v>
      </c>
      <c r="Z57" s="296">
        <f>+IF(X57&lt;&gt;0,+(Y57/X57)*100,0)</f>
        <v>-100</v>
      </c>
      <c r="AA57" s="297">
        <f>SUM(AA52:AA56)</f>
        <v>8102500</v>
      </c>
    </row>
    <row r="58" spans="1:27" ht="13.5">
      <c r="A58" s="311" t="s">
        <v>210</v>
      </c>
      <c r="B58" s="136"/>
      <c r="C58" s="62"/>
      <c r="D58" s="156"/>
      <c r="E58" s="60">
        <v>407250</v>
      </c>
      <c r="F58" s="60">
        <v>407250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101813</v>
      </c>
      <c r="Y58" s="60">
        <v>-101813</v>
      </c>
      <c r="Z58" s="140">
        <v>-100</v>
      </c>
      <c r="AA58" s="155">
        <v>407250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>
        <v>2500</v>
      </c>
      <c r="F60" s="60">
        <v>2500</v>
      </c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>
        <v>625</v>
      </c>
      <c r="Y60" s="60">
        <v>-625</v>
      </c>
      <c r="Z60" s="140">
        <v>-100</v>
      </c>
      <c r="AA60" s="155">
        <v>2500</v>
      </c>
    </row>
    <row r="61" spans="1:27" ht="13.5">
      <c r="A61" s="311" t="s">
        <v>213</v>
      </c>
      <c r="B61" s="136" t="s">
        <v>221</v>
      </c>
      <c r="C61" s="62"/>
      <c r="D61" s="156"/>
      <c r="E61" s="60">
        <v>3714682</v>
      </c>
      <c r="F61" s="60">
        <v>3714682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928671</v>
      </c>
      <c r="Y61" s="60">
        <v>-928671</v>
      </c>
      <c r="Z61" s="140">
        <v>-100</v>
      </c>
      <c r="AA61" s="155">
        <v>3714682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50600</v>
      </c>
      <c r="H66" s="275">
        <v>611980</v>
      </c>
      <c r="I66" s="275">
        <v>334877</v>
      </c>
      <c r="J66" s="275">
        <v>997457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997457</v>
      </c>
      <c r="X66" s="275"/>
      <c r="Y66" s="275">
        <v>997457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12226932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12226932</v>
      </c>
      <c r="F69" s="220">
        <f t="shared" si="12"/>
        <v>0</v>
      </c>
      <c r="G69" s="220">
        <f t="shared" si="12"/>
        <v>50600</v>
      </c>
      <c r="H69" s="220">
        <f t="shared" si="12"/>
        <v>611980</v>
      </c>
      <c r="I69" s="220">
        <f t="shared" si="12"/>
        <v>334877</v>
      </c>
      <c r="J69" s="220">
        <f t="shared" si="12"/>
        <v>997457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997457</v>
      </c>
      <c r="X69" s="220">
        <f t="shared" si="12"/>
        <v>0</v>
      </c>
      <c r="Y69" s="220">
        <f t="shared" si="12"/>
        <v>997457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26646560</v>
      </c>
      <c r="F5" s="358">
        <f t="shared" si="0"/>
        <v>26646560</v>
      </c>
      <c r="G5" s="358">
        <f t="shared" si="0"/>
        <v>2679030</v>
      </c>
      <c r="H5" s="356">
        <f t="shared" si="0"/>
        <v>6563889</v>
      </c>
      <c r="I5" s="356">
        <f t="shared" si="0"/>
        <v>2698710</v>
      </c>
      <c r="J5" s="358">
        <f t="shared" si="0"/>
        <v>11941629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11941629</v>
      </c>
      <c r="X5" s="356">
        <f t="shared" si="0"/>
        <v>6661640</v>
      </c>
      <c r="Y5" s="358">
        <f t="shared" si="0"/>
        <v>5279989</v>
      </c>
      <c r="Z5" s="359">
        <f>+IF(X5&lt;&gt;0,+(Y5/X5)*100,0)</f>
        <v>79.2595967359389</v>
      </c>
      <c r="AA5" s="360">
        <f>+AA6+AA8+AA11+AA13+AA15</f>
        <v>26646560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354124</v>
      </c>
      <c r="H6" s="60">
        <f t="shared" si="1"/>
        <v>150941</v>
      </c>
      <c r="I6" s="60">
        <f t="shared" si="1"/>
        <v>644405</v>
      </c>
      <c r="J6" s="59">
        <f t="shared" si="1"/>
        <v>1149470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1149470</v>
      </c>
      <c r="X6" s="60">
        <f t="shared" si="1"/>
        <v>0</v>
      </c>
      <c r="Y6" s="59">
        <f t="shared" si="1"/>
        <v>1149470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>
        <v>354124</v>
      </c>
      <c r="H7" s="60">
        <v>150941</v>
      </c>
      <c r="I7" s="60">
        <v>644405</v>
      </c>
      <c r="J7" s="59">
        <v>1149470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1149470</v>
      </c>
      <c r="X7" s="60"/>
      <c r="Y7" s="59">
        <v>1149470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5092000</v>
      </c>
      <c r="F8" s="59">
        <f t="shared" si="2"/>
        <v>5092000</v>
      </c>
      <c r="G8" s="59">
        <f t="shared" si="2"/>
        <v>0</v>
      </c>
      <c r="H8" s="60">
        <f t="shared" si="2"/>
        <v>1221166</v>
      </c>
      <c r="I8" s="60">
        <f t="shared" si="2"/>
        <v>0</v>
      </c>
      <c r="J8" s="59">
        <f t="shared" si="2"/>
        <v>1221166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1221166</v>
      </c>
      <c r="X8" s="60">
        <f t="shared" si="2"/>
        <v>1273000</v>
      </c>
      <c r="Y8" s="59">
        <f t="shared" si="2"/>
        <v>-51834</v>
      </c>
      <c r="Z8" s="61">
        <f>+IF(X8&lt;&gt;0,+(Y8/X8)*100,0)</f>
        <v>-4.071798900235664</v>
      </c>
      <c r="AA8" s="62">
        <f>SUM(AA9:AA10)</f>
        <v>5092000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>
        <v>1221166</v>
      </c>
      <c r="I9" s="60"/>
      <c r="J9" s="59">
        <v>1221166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1221166</v>
      </c>
      <c r="X9" s="60"/>
      <c r="Y9" s="59">
        <v>1221166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>
        <v>5092000</v>
      </c>
      <c r="F10" s="59">
        <v>5092000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1273000</v>
      </c>
      <c r="Y10" s="59">
        <v>-1273000</v>
      </c>
      <c r="Z10" s="61">
        <v>-100</v>
      </c>
      <c r="AA10" s="62">
        <v>5092000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400000</v>
      </c>
      <c r="F11" s="364">
        <f t="shared" si="3"/>
        <v>400000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100000</v>
      </c>
      <c r="Y11" s="364">
        <f t="shared" si="3"/>
        <v>-100000</v>
      </c>
      <c r="Z11" s="365">
        <f>+IF(X11&lt;&gt;0,+(Y11/X11)*100,0)</f>
        <v>-100</v>
      </c>
      <c r="AA11" s="366">
        <f t="shared" si="3"/>
        <v>400000</v>
      </c>
    </row>
    <row r="12" spans="1:27" ht="13.5">
      <c r="A12" s="291" t="s">
        <v>231</v>
      </c>
      <c r="B12" s="136"/>
      <c r="C12" s="60"/>
      <c r="D12" s="340"/>
      <c r="E12" s="60">
        <v>400000</v>
      </c>
      <c r="F12" s="59">
        <v>400000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100000</v>
      </c>
      <c r="Y12" s="59">
        <v>-100000</v>
      </c>
      <c r="Z12" s="61">
        <v>-100</v>
      </c>
      <c r="AA12" s="62">
        <v>400000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20981600</v>
      </c>
      <c r="F13" s="342">
        <f t="shared" si="4"/>
        <v>20981600</v>
      </c>
      <c r="G13" s="342">
        <f t="shared" si="4"/>
        <v>2119706</v>
      </c>
      <c r="H13" s="275">
        <f t="shared" si="4"/>
        <v>5011782</v>
      </c>
      <c r="I13" s="275">
        <f t="shared" si="4"/>
        <v>2054305</v>
      </c>
      <c r="J13" s="342">
        <f t="shared" si="4"/>
        <v>9185793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9185793</v>
      </c>
      <c r="X13" s="275">
        <f t="shared" si="4"/>
        <v>5245400</v>
      </c>
      <c r="Y13" s="342">
        <f t="shared" si="4"/>
        <v>3940393</v>
      </c>
      <c r="Z13" s="335">
        <f>+IF(X13&lt;&gt;0,+(Y13/X13)*100,0)</f>
        <v>75.12092500095322</v>
      </c>
      <c r="AA13" s="273">
        <f t="shared" si="4"/>
        <v>20981600</v>
      </c>
    </row>
    <row r="14" spans="1:27" ht="13.5">
      <c r="A14" s="291" t="s">
        <v>232</v>
      </c>
      <c r="B14" s="136"/>
      <c r="C14" s="60"/>
      <c r="D14" s="340"/>
      <c r="E14" s="60">
        <v>20981600</v>
      </c>
      <c r="F14" s="59">
        <v>20981600</v>
      </c>
      <c r="G14" s="59">
        <v>2119706</v>
      </c>
      <c r="H14" s="60">
        <v>5011782</v>
      </c>
      <c r="I14" s="60">
        <v>2054305</v>
      </c>
      <c r="J14" s="59">
        <v>9185793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9185793</v>
      </c>
      <c r="X14" s="60">
        <v>5245400</v>
      </c>
      <c r="Y14" s="59">
        <v>3940393</v>
      </c>
      <c r="Z14" s="61">
        <v>75.12</v>
      </c>
      <c r="AA14" s="62">
        <v>20981600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172960</v>
      </c>
      <c r="F15" s="59">
        <f t="shared" si="5"/>
        <v>172960</v>
      </c>
      <c r="G15" s="59">
        <f t="shared" si="5"/>
        <v>205200</v>
      </c>
      <c r="H15" s="60">
        <f t="shared" si="5"/>
        <v>180000</v>
      </c>
      <c r="I15" s="60">
        <f t="shared" si="5"/>
        <v>0</v>
      </c>
      <c r="J15" s="59">
        <f t="shared" si="5"/>
        <v>385200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385200</v>
      </c>
      <c r="X15" s="60">
        <f t="shared" si="5"/>
        <v>43240</v>
      </c>
      <c r="Y15" s="59">
        <f t="shared" si="5"/>
        <v>341960</v>
      </c>
      <c r="Z15" s="61">
        <f>+IF(X15&lt;&gt;0,+(Y15/X15)*100,0)</f>
        <v>790.8418131359851</v>
      </c>
      <c r="AA15" s="62">
        <f>SUM(AA16:AA20)</f>
        <v>172960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>
        <v>205200</v>
      </c>
      <c r="H16" s="60">
        <v>180000</v>
      </c>
      <c r="I16" s="60"/>
      <c r="J16" s="59">
        <v>385200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385200</v>
      </c>
      <c r="X16" s="60"/>
      <c r="Y16" s="59">
        <v>385200</v>
      </c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172960</v>
      </c>
      <c r="F20" s="59">
        <v>172960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43240</v>
      </c>
      <c r="Y20" s="59">
        <v>-43240</v>
      </c>
      <c r="Z20" s="61">
        <v>-100</v>
      </c>
      <c r="AA20" s="62">
        <v>172960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3940550</v>
      </c>
      <c r="F22" s="345">
        <f t="shared" si="6"/>
        <v>3940550</v>
      </c>
      <c r="G22" s="345">
        <f t="shared" si="6"/>
        <v>0</v>
      </c>
      <c r="H22" s="343">
        <f t="shared" si="6"/>
        <v>0</v>
      </c>
      <c r="I22" s="343">
        <f t="shared" si="6"/>
        <v>104900</v>
      </c>
      <c r="J22" s="345">
        <f t="shared" si="6"/>
        <v>104900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104900</v>
      </c>
      <c r="X22" s="343">
        <f t="shared" si="6"/>
        <v>985138</v>
      </c>
      <c r="Y22" s="345">
        <f t="shared" si="6"/>
        <v>-880238</v>
      </c>
      <c r="Z22" s="336">
        <f>+IF(X22&lt;&gt;0,+(Y22/X22)*100,0)</f>
        <v>-89.35174564375752</v>
      </c>
      <c r="AA22" s="350">
        <f>SUM(AA23:AA32)</f>
        <v>3940550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3940550</v>
      </c>
      <c r="F25" s="59">
        <v>3940550</v>
      </c>
      <c r="G25" s="59"/>
      <c r="H25" s="60"/>
      <c r="I25" s="60">
        <v>104900</v>
      </c>
      <c r="J25" s="59">
        <v>104900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104900</v>
      </c>
      <c r="X25" s="60">
        <v>985138</v>
      </c>
      <c r="Y25" s="59">
        <v>-880238</v>
      </c>
      <c r="Z25" s="61">
        <v>-89.35</v>
      </c>
      <c r="AA25" s="62">
        <v>3940550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1050400</v>
      </c>
      <c r="F40" s="345">
        <f t="shared" si="9"/>
        <v>1050400</v>
      </c>
      <c r="G40" s="345">
        <f t="shared" si="9"/>
        <v>0</v>
      </c>
      <c r="H40" s="343">
        <f t="shared" si="9"/>
        <v>99668</v>
      </c>
      <c r="I40" s="343">
        <f t="shared" si="9"/>
        <v>8421</v>
      </c>
      <c r="J40" s="345">
        <f t="shared" si="9"/>
        <v>108089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108089</v>
      </c>
      <c r="X40" s="343">
        <f t="shared" si="9"/>
        <v>262600</v>
      </c>
      <c r="Y40" s="345">
        <f t="shared" si="9"/>
        <v>-154511</v>
      </c>
      <c r="Z40" s="336">
        <f>+IF(X40&lt;&gt;0,+(Y40/X40)*100,0)</f>
        <v>-58.83891850723534</v>
      </c>
      <c r="AA40" s="350">
        <f>SUM(AA41:AA49)</f>
        <v>1050400</v>
      </c>
    </row>
    <row r="41" spans="1:27" ht="13.5">
      <c r="A41" s="361" t="s">
        <v>247</v>
      </c>
      <c r="B41" s="142"/>
      <c r="C41" s="362"/>
      <c r="D41" s="363"/>
      <c r="E41" s="362">
        <v>150000</v>
      </c>
      <c r="F41" s="364">
        <v>150000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37500</v>
      </c>
      <c r="Y41" s="364">
        <v>-37500</v>
      </c>
      <c r="Z41" s="365">
        <v>-100</v>
      </c>
      <c r="AA41" s="366">
        <v>150000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145000</v>
      </c>
      <c r="F43" s="370">
        <v>145000</v>
      </c>
      <c r="G43" s="370"/>
      <c r="H43" s="305">
        <v>99668</v>
      </c>
      <c r="I43" s="305">
        <v>8421</v>
      </c>
      <c r="J43" s="370">
        <v>108089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108089</v>
      </c>
      <c r="X43" s="305">
        <v>36250</v>
      </c>
      <c r="Y43" s="370">
        <v>71839</v>
      </c>
      <c r="Z43" s="371">
        <v>198.18</v>
      </c>
      <c r="AA43" s="303">
        <v>145000</v>
      </c>
    </row>
    <row r="44" spans="1:27" ht="13.5">
      <c r="A44" s="361" t="s">
        <v>250</v>
      </c>
      <c r="B44" s="136"/>
      <c r="C44" s="60"/>
      <c r="D44" s="368"/>
      <c r="E44" s="54">
        <v>755400</v>
      </c>
      <c r="F44" s="53">
        <v>755400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188850</v>
      </c>
      <c r="Y44" s="53">
        <v>-188850</v>
      </c>
      <c r="Z44" s="94">
        <v>-100</v>
      </c>
      <c r="AA44" s="95">
        <v>755400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31637510</v>
      </c>
      <c r="F60" s="264">
        <f t="shared" si="14"/>
        <v>31637510</v>
      </c>
      <c r="G60" s="264">
        <f t="shared" si="14"/>
        <v>2679030</v>
      </c>
      <c r="H60" s="219">
        <f t="shared" si="14"/>
        <v>6663557</v>
      </c>
      <c r="I60" s="219">
        <f t="shared" si="14"/>
        <v>2812031</v>
      </c>
      <c r="J60" s="264">
        <f t="shared" si="14"/>
        <v>12154618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12154618</v>
      </c>
      <c r="X60" s="219">
        <f t="shared" si="14"/>
        <v>7909378</v>
      </c>
      <c r="Y60" s="264">
        <f t="shared" si="14"/>
        <v>4245240</v>
      </c>
      <c r="Z60" s="337">
        <f>+IF(X60&lt;&gt;0,+(Y60/X60)*100,0)</f>
        <v>53.673499989506126</v>
      </c>
      <c r="AA60" s="232">
        <f>+AA57+AA54+AA51+AA40+AA37+AA34+AA22+AA5</f>
        <v>31637510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2013-11-04T12:40:00Z</dcterms:created>
  <dcterms:modified xsi:type="dcterms:W3CDTF">2013-11-04T12:40:04Z</dcterms:modified>
  <cp:category/>
  <cp:version/>
  <cp:contentType/>
  <cp:contentStatus/>
</cp:coreProperties>
</file>