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<sst xmlns="http://schemas.openxmlformats.org/spreadsheetml/2006/main" count="855" uniqueCount="302">
  <si>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Moqhaka(FS201)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</si>
  <si>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</si>
  <si>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</si>
  <si>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</si>
  <si>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</si>
  <si>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</si>
  <si>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</si>
  <si>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</si>
  <si>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</si>
  <si>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</si>
  <si>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</si>
  <si>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</si>
  <si>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</si>
  <si>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</si>
  <si>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</si>
  <si>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</si>
  <si>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</si>
  <si>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</si>
  <si>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</si>
  <si>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</si>
  <si>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</si>
  <si>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</si>
  <si>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</si>
  <si>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</si>
  <si>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</si>
  <si>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</si>
  <si>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</si>
  <si>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</si>
  <si>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</si>
  <si>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</si>
  <si>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</si>
  <si>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</si>
  <si>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</si>
  <si>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</si>
  <si>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</si>
  <si>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</si>
  <si>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</si>
  <si>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</si>
  <si>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</si>
  <si>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</si>
  <si>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</si>
  <si>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</si>
  <si>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</si>
  <si>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</si>
  <si>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</si>
  <si>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</si>
  <si>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</si>
  <si>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</si>
  <si>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</si>
  <si>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</si>
  <si>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</si>
  <si>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</si>
  <si>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</si>
  <si>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</si>
  <si>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</si>
  <si>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</si>
  <si>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</si>
  <si>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</si>
  <si>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</si>
  <si>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</si>
  <si>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</si>
  <si>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</si>
  <si>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</si>
  <si>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</si>
  <si>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</si>
  <si>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</si>
  <si>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</si>
  <si>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</si>
  <si>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</si>
  <si>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</si>
  <si>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Moqhaka(FS201)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</si>
  <si>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</si>
  <si>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</si>
  <si>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</si>
  <si>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</si>
  <si>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</si>
  <si>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</si>
  <si>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</si>
  <si>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</si>
  <si>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</si>
  <si>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</si>
  <si>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</si>
  <si>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</si>
  <si>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</si>
  <si>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</si>
  <si>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</si>
  <si>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</si>
  <si>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</si>
  <si>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</si>
  <si>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</si>
  <si>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</si>
  <si>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</si>
  <si>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</si>
  <si>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</si>
  <si>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</si>
  <si>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</si>
  <si>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</si>
  <si>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</si>
  <si>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</si>
  <si>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</si>
  <si>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Moqhaka(FS201)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</si>
  <si>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</si>
  <si>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</si>
  <si>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</si>
  <si>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</si>
  <si>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</si>
  <si>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</si>
  <si>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</si>
  <si>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</si>
  <si>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</si>
  <si>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</si>
  <si>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</si>
  <si>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</si>
  <si>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</si>
  <si>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</si>
  <si>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</si>
  <si>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</si>
  <si>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</si>
  <si>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</si>
  <si>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</si>
  <si>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</si>
  <si>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</si>
  <si>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</si>
  <si>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</si>
  <si>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</si>
  <si>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</si>
  <si>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</si>
  <si>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</si>
  <si>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</si>
  <si>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Moqhaka(FS201)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</si>
  <si>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</si>
  <si>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</si>
  <si>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</si>
  <si>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</si>
  <si>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</si>
  <si>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</si>
  <si>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</si>
  <si>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</si>
  <si>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</si>
  <si>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</si>
  <si>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Moqhaka(FS201)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</si>
  <si>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</si>
  <si>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</si>
  <si>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</si>
  <si>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</si>
  <si>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</si>
  <si>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</si>
  <si>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</si>
  <si>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</si>
  <si>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</si>
  <si>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</si>
  <si>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</si>
  <si>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</si>
  <si>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</si>
  <si>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</si>
  <si>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</si>
  <si>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</si>
  <si>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</si>
  <si>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</si>
  <si>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</si>
  <si>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</si>
  <si>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</si>
  <si>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</si>
  <si>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</si>
  <si>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</si>
  <si>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</si>
  <si>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</si>
  <si>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</si>
  <si>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</si>
  <si>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</si>
  <si>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</si>
  <si>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</si>
  <si>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</si>
  <si>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</si>
  <si>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Moqhaka(FS201)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</si>
  <si>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</si>
  <si>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</si>
  <si>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</si>
  <si>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</si>
  <si>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</si>
  <si>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</si>
  <si>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</si>
  <si>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</si>
  <si>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</si>
  <si>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</si>
  <si>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</si>
  <si>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</si>
  <si>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</si>
  <si>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</si>
  <si>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</si>
  <si>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</si>
  <si>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</si>
  <si>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</si>
  <si>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</si>
  <si>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</si>
  <si>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</si>
  <si>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</si>
  <si>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</si>
  <si>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</si>
  <si>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</si>
  <si>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</si>
  <si>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Moqhaka(FS201)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</si>
  <si>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</si>
  <si>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</si>
  <si>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</si>
  <si>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</si>
  <si>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</si>
  <si>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</si>
  <si>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</si>
  <si>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</si>
  <si>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</si>
  <si>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</si>
  <si>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</si>
  <si>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</si>
  <si>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</si>
  <si>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</si>
  <si>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</si>
  <si>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</si>
  <si>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</si>
  <si>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</si>
  <si>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</si>
  <si>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</si>
  <si>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</si>
  <si>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</si>
  <si>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</si>
  <si>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</si>
  <si>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Moqhaka(FS201)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</si>
  <si>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</si>
  <si>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</si>
  <si>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</si>
  <si>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</si>
  <si>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</si>
  <si>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</si>
  <si>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</si>
  <si>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</si>
  <si>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</si>
  <si>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</si>
  <si>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</si>
  <si>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</si>
  <si>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</si>
  <si>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</si>
  <si>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</si>
  <si>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</si>
  <si>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</si>
  <si>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</si>
  <si>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</si>
  <si>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</si>
  <si>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</si>
  <si>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</si>
  <si>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</si>
  <si>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</si>
  <si>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</si>
  <si>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</si>
  <si>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</si>
  <si>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</si>
  <si>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</si>
  <si>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</si>
  <si>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</si>
  <si>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</si>
  <si>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</si>
  <si>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</si>
  <si>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</si>
  <si>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Moqhaka(FS201)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</si>
  <si>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</si>
  <si>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</si>
  <si>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Free State: Moqhaka(FS201)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</si>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</sst>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50524000</v>
      </c>
      <c r="E5" s="60">
        <v>50524000</v>
      </c>
      <c r="F5" s="60">
        <v>6509970</v>
      </c>
      <c r="G5" s="60">
        <v>2201615</v>
      </c>
      <c r="H5" s="60">
        <v>3424889</v>
      </c>
      <c r="I5" s="60">
        <v>12136474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12136474</v>
      </c>
      <c r="W5" s="60">
        <v>12631000</v>
      </c>
      <c r="X5" s="60">
        <v>-494526</v>
      </c>
      <c r="Y5" s="61">
        <v>-3.92</v>
      </c>
      <c r="Z5" s="62">
        <v>50524000</v>
      </c>
    </row>
    <row r="6" spans="1:26" ht="13.5">
      <c r="A6" s="58" t="s">
        <v>32</v>
      </c>
      <c r="B6" s="19">
        <v>0</v>
      </c>
      <c r="C6" s="19">
        <v>0</v>
      </c>
      <c r="D6" s="59">
        <v>351558000</v>
      </c>
      <c r="E6" s="60">
        <v>351558000</v>
      </c>
      <c r="F6" s="60">
        <v>26860405</v>
      </c>
      <c r="G6" s="60">
        <v>25277888</v>
      </c>
      <c r="H6" s="60">
        <v>28263445</v>
      </c>
      <c r="I6" s="60">
        <v>80401738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80401738</v>
      </c>
      <c r="W6" s="60">
        <v>87889500</v>
      </c>
      <c r="X6" s="60">
        <v>-7487762</v>
      </c>
      <c r="Y6" s="61">
        <v>-8.52</v>
      </c>
      <c r="Z6" s="62">
        <v>351558000</v>
      </c>
    </row>
    <row r="7" spans="1:26" ht="13.5">
      <c r="A7" s="58" t="s">
        <v>33</v>
      </c>
      <c r="B7" s="19">
        <v>0</v>
      </c>
      <c r="C7" s="19">
        <v>0</v>
      </c>
      <c r="D7" s="59">
        <v>500000</v>
      </c>
      <c r="E7" s="60">
        <v>500000</v>
      </c>
      <c r="F7" s="60">
        <v>15322</v>
      </c>
      <c r="G7" s="60">
        <v>58790</v>
      </c>
      <c r="H7" s="60">
        <v>38817</v>
      </c>
      <c r="I7" s="60">
        <v>112929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112929</v>
      </c>
      <c r="W7" s="60">
        <v>125000</v>
      </c>
      <c r="X7" s="60">
        <v>-12071</v>
      </c>
      <c r="Y7" s="61">
        <v>-9.66</v>
      </c>
      <c r="Z7" s="62">
        <v>500000</v>
      </c>
    </row>
    <row r="8" spans="1:26" ht="13.5">
      <c r="A8" s="58" t="s">
        <v>34</v>
      </c>
      <c r="B8" s="19">
        <v>0</v>
      </c>
      <c r="C8" s="19">
        <v>0</v>
      </c>
      <c r="D8" s="59">
        <v>170462000</v>
      </c>
      <c r="E8" s="60">
        <v>170462000</v>
      </c>
      <c r="F8" s="60">
        <v>64112000</v>
      </c>
      <c r="G8" s="60">
        <v>0</v>
      </c>
      <c r="H8" s="60">
        <v>0</v>
      </c>
      <c r="I8" s="60">
        <v>64112000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64112000</v>
      </c>
      <c r="W8" s="60">
        <v>42615500</v>
      </c>
      <c r="X8" s="60">
        <v>21496500</v>
      </c>
      <c r="Y8" s="61">
        <v>50.44</v>
      </c>
      <c r="Z8" s="62">
        <v>170462000</v>
      </c>
    </row>
    <row r="9" spans="1:26" ht="13.5">
      <c r="A9" s="58" t="s">
        <v>35</v>
      </c>
      <c r="B9" s="19">
        <v>0</v>
      </c>
      <c r="C9" s="19">
        <v>0</v>
      </c>
      <c r="D9" s="59">
        <v>19418000</v>
      </c>
      <c r="E9" s="60">
        <v>19418000</v>
      </c>
      <c r="F9" s="60">
        <v>1538086</v>
      </c>
      <c r="G9" s="60">
        <v>1961928</v>
      </c>
      <c r="H9" s="60">
        <v>1701300</v>
      </c>
      <c r="I9" s="60">
        <v>5201314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5201314</v>
      </c>
      <c r="W9" s="60">
        <v>4854500</v>
      </c>
      <c r="X9" s="60">
        <v>346814</v>
      </c>
      <c r="Y9" s="61">
        <v>7.14</v>
      </c>
      <c r="Z9" s="62">
        <v>19418000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592462000</v>
      </c>
      <c r="E10" s="66">
        <f t="shared" si="0"/>
        <v>592462000</v>
      </c>
      <c r="F10" s="66">
        <f t="shared" si="0"/>
        <v>99035783</v>
      </c>
      <c r="G10" s="66">
        <f t="shared" si="0"/>
        <v>29500221</v>
      </c>
      <c r="H10" s="66">
        <f t="shared" si="0"/>
        <v>33428451</v>
      </c>
      <c r="I10" s="66">
        <f t="shared" si="0"/>
        <v>161964455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161964455</v>
      </c>
      <c r="W10" s="66">
        <f t="shared" si="0"/>
        <v>148115500</v>
      </c>
      <c r="X10" s="66">
        <f t="shared" si="0"/>
        <v>13848955</v>
      </c>
      <c r="Y10" s="67">
        <f>+IF(W10&lt;&gt;0,(X10/W10)*100,0)</f>
        <v>9.350105154423407</v>
      </c>
      <c r="Z10" s="68">
        <f t="shared" si="0"/>
        <v>592462000</v>
      </c>
    </row>
    <row r="11" spans="1:26" ht="13.5">
      <c r="A11" s="58" t="s">
        <v>37</v>
      </c>
      <c r="B11" s="19">
        <v>0</v>
      </c>
      <c r="C11" s="19">
        <v>0</v>
      </c>
      <c r="D11" s="59">
        <v>178254000</v>
      </c>
      <c r="E11" s="60">
        <v>178254000</v>
      </c>
      <c r="F11" s="60">
        <v>13592667</v>
      </c>
      <c r="G11" s="60">
        <v>13186558</v>
      </c>
      <c r="H11" s="60">
        <v>12901218</v>
      </c>
      <c r="I11" s="60">
        <v>39680443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39680443</v>
      </c>
      <c r="W11" s="60">
        <v>44563500</v>
      </c>
      <c r="X11" s="60">
        <v>-4883057</v>
      </c>
      <c r="Y11" s="61">
        <v>-10.96</v>
      </c>
      <c r="Z11" s="62">
        <v>178254000</v>
      </c>
    </row>
    <row r="12" spans="1:26" ht="13.5">
      <c r="A12" s="58" t="s">
        <v>38</v>
      </c>
      <c r="B12" s="19">
        <v>0</v>
      </c>
      <c r="C12" s="19">
        <v>0</v>
      </c>
      <c r="D12" s="59">
        <v>16036000</v>
      </c>
      <c r="E12" s="60">
        <v>16036000</v>
      </c>
      <c r="F12" s="60">
        <v>1220545</v>
      </c>
      <c r="G12" s="60">
        <v>1220545</v>
      </c>
      <c r="H12" s="60">
        <v>1220545</v>
      </c>
      <c r="I12" s="60">
        <v>3661635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3661635</v>
      </c>
      <c r="W12" s="60">
        <v>4009000</v>
      </c>
      <c r="X12" s="60">
        <v>-347365</v>
      </c>
      <c r="Y12" s="61">
        <v>-8.66</v>
      </c>
      <c r="Z12" s="62">
        <v>16036000</v>
      </c>
    </row>
    <row r="13" spans="1:26" ht="13.5">
      <c r="A13" s="58" t="s">
        <v>278</v>
      </c>
      <c r="B13" s="19">
        <v>0</v>
      </c>
      <c r="C13" s="19">
        <v>0</v>
      </c>
      <c r="D13" s="59">
        <v>28893000</v>
      </c>
      <c r="E13" s="60">
        <v>28893000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7223250</v>
      </c>
      <c r="X13" s="60">
        <v>-7223250</v>
      </c>
      <c r="Y13" s="61">
        <v>-100</v>
      </c>
      <c r="Z13" s="62">
        <v>28893000</v>
      </c>
    </row>
    <row r="14" spans="1:26" ht="13.5">
      <c r="A14" s="58" t="s">
        <v>40</v>
      </c>
      <c r="B14" s="19">
        <v>0</v>
      </c>
      <c r="C14" s="19">
        <v>0</v>
      </c>
      <c r="D14" s="59">
        <v>5275000</v>
      </c>
      <c r="E14" s="60">
        <v>5275000</v>
      </c>
      <c r="F14" s="60">
        <v>838761</v>
      </c>
      <c r="G14" s="60">
        <v>0</v>
      </c>
      <c r="H14" s="60">
        <v>515729</v>
      </c>
      <c r="I14" s="60">
        <v>1354490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1354490</v>
      </c>
      <c r="W14" s="60">
        <v>1318750</v>
      </c>
      <c r="X14" s="60">
        <v>35740</v>
      </c>
      <c r="Y14" s="61">
        <v>2.71</v>
      </c>
      <c r="Z14" s="62">
        <v>5275000</v>
      </c>
    </row>
    <row r="15" spans="1:26" ht="13.5">
      <c r="A15" s="58" t="s">
        <v>41</v>
      </c>
      <c r="B15" s="19">
        <v>0</v>
      </c>
      <c r="C15" s="19">
        <v>0</v>
      </c>
      <c r="D15" s="59">
        <v>176880000</v>
      </c>
      <c r="E15" s="60">
        <v>176880000</v>
      </c>
      <c r="F15" s="60">
        <v>-4915437</v>
      </c>
      <c r="G15" s="60">
        <v>15831340</v>
      </c>
      <c r="H15" s="60">
        <v>8459397</v>
      </c>
      <c r="I15" s="60">
        <v>19375300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19375300</v>
      </c>
      <c r="W15" s="60">
        <v>44220000</v>
      </c>
      <c r="X15" s="60">
        <v>-24844700</v>
      </c>
      <c r="Y15" s="61">
        <v>-56.18</v>
      </c>
      <c r="Z15" s="62">
        <v>176880000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177094000</v>
      </c>
      <c r="E17" s="60">
        <v>177094000</v>
      </c>
      <c r="F17" s="60">
        <v>-270756</v>
      </c>
      <c r="G17" s="60">
        <v>5164750</v>
      </c>
      <c r="H17" s="60">
        <v>4936130</v>
      </c>
      <c r="I17" s="60">
        <v>9830124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9830124</v>
      </c>
      <c r="W17" s="60">
        <v>44273500</v>
      </c>
      <c r="X17" s="60">
        <v>-34443376</v>
      </c>
      <c r="Y17" s="61">
        <v>-77.8</v>
      </c>
      <c r="Z17" s="62">
        <v>177094000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582432000</v>
      </c>
      <c r="E18" s="73">
        <f t="shared" si="1"/>
        <v>582432000</v>
      </c>
      <c r="F18" s="73">
        <f t="shared" si="1"/>
        <v>10465780</v>
      </c>
      <c r="G18" s="73">
        <f t="shared" si="1"/>
        <v>35403193</v>
      </c>
      <c r="H18" s="73">
        <f t="shared" si="1"/>
        <v>28033019</v>
      </c>
      <c r="I18" s="73">
        <f t="shared" si="1"/>
        <v>73901992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73901992</v>
      </c>
      <c r="W18" s="73">
        <f t="shared" si="1"/>
        <v>145608000</v>
      </c>
      <c r="X18" s="73">
        <f t="shared" si="1"/>
        <v>-71706008</v>
      </c>
      <c r="Y18" s="67">
        <f>+IF(W18&lt;&gt;0,(X18/W18)*100,0)</f>
        <v>-49.24592604801934</v>
      </c>
      <c r="Z18" s="74">
        <f t="shared" si="1"/>
        <v>582432000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10030000</v>
      </c>
      <c r="E19" s="77">
        <f t="shared" si="2"/>
        <v>10030000</v>
      </c>
      <c r="F19" s="77">
        <f t="shared" si="2"/>
        <v>88570003</v>
      </c>
      <c r="G19" s="77">
        <f t="shared" si="2"/>
        <v>-5902972</v>
      </c>
      <c r="H19" s="77">
        <f t="shared" si="2"/>
        <v>5395432</v>
      </c>
      <c r="I19" s="77">
        <f t="shared" si="2"/>
        <v>88062463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88062463</v>
      </c>
      <c r="W19" s="77">
        <f>IF(E10=E18,0,W10-W18)</f>
        <v>2507500</v>
      </c>
      <c r="X19" s="77">
        <f t="shared" si="2"/>
        <v>85554963</v>
      </c>
      <c r="Y19" s="78">
        <f>+IF(W19&lt;&gt;0,(X19/W19)*100,0)</f>
        <v>3411.962632103689</v>
      </c>
      <c r="Z19" s="79">
        <f t="shared" si="2"/>
        <v>10030000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10030000</v>
      </c>
      <c r="E22" s="88">
        <f t="shared" si="3"/>
        <v>10030000</v>
      </c>
      <c r="F22" s="88">
        <f t="shared" si="3"/>
        <v>88570003</v>
      </c>
      <c r="G22" s="88">
        <f t="shared" si="3"/>
        <v>-5902972</v>
      </c>
      <c r="H22" s="88">
        <f t="shared" si="3"/>
        <v>5395432</v>
      </c>
      <c r="I22" s="88">
        <f t="shared" si="3"/>
        <v>88062463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88062463</v>
      </c>
      <c r="W22" s="88">
        <f t="shared" si="3"/>
        <v>2507500</v>
      </c>
      <c r="X22" s="88">
        <f t="shared" si="3"/>
        <v>85554963</v>
      </c>
      <c r="Y22" s="89">
        <f>+IF(W22&lt;&gt;0,(X22/W22)*100,0)</f>
        <v>3411.962632103689</v>
      </c>
      <c r="Z22" s="90">
        <f t="shared" si="3"/>
        <v>10030000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10030000</v>
      </c>
      <c r="E24" s="77">
        <f t="shared" si="4"/>
        <v>10030000</v>
      </c>
      <c r="F24" s="77">
        <f t="shared" si="4"/>
        <v>88570003</v>
      </c>
      <c r="G24" s="77">
        <f t="shared" si="4"/>
        <v>-5902972</v>
      </c>
      <c r="H24" s="77">
        <f t="shared" si="4"/>
        <v>5395432</v>
      </c>
      <c r="I24" s="77">
        <f t="shared" si="4"/>
        <v>88062463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88062463</v>
      </c>
      <c r="W24" s="77">
        <f t="shared" si="4"/>
        <v>2507500</v>
      </c>
      <c r="X24" s="77">
        <f t="shared" si="4"/>
        <v>85554963</v>
      </c>
      <c r="Y24" s="78">
        <f>+IF(W24&lt;&gt;0,(X24/W24)*100,0)</f>
        <v>3411.962632103689</v>
      </c>
      <c r="Z24" s="79">
        <f t="shared" si="4"/>
        <v>10030000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95524263</v>
      </c>
      <c r="E27" s="100">
        <v>95524263</v>
      </c>
      <c r="F27" s="100">
        <v>0</v>
      </c>
      <c r="G27" s="100">
        <v>0</v>
      </c>
      <c r="H27" s="100">
        <v>1445708</v>
      </c>
      <c r="I27" s="100">
        <v>1445708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1445708</v>
      </c>
      <c r="W27" s="100">
        <v>23881066</v>
      </c>
      <c r="X27" s="100">
        <v>-22435358</v>
      </c>
      <c r="Y27" s="101">
        <v>-93.95</v>
      </c>
      <c r="Z27" s="102">
        <v>95524263</v>
      </c>
    </row>
    <row r="28" spans="1:26" ht="13.5">
      <c r="A28" s="103" t="s">
        <v>46</v>
      </c>
      <c r="B28" s="19">
        <v>0</v>
      </c>
      <c r="C28" s="19">
        <v>0</v>
      </c>
      <c r="D28" s="59">
        <v>95524263</v>
      </c>
      <c r="E28" s="60">
        <v>95524263</v>
      </c>
      <c r="F28" s="60">
        <v>0</v>
      </c>
      <c r="G28" s="60">
        <v>0</v>
      </c>
      <c r="H28" s="60">
        <v>375</v>
      </c>
      <c r="I28" s="60">
        <v>375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375</v>
      </c>
      <c r="W28" s="60">
        <v>23881066</v>
      </c>
      <c r="X28" s="60">
        <v>-23880691</v>
      </c>
      <c r="Y28" s="61">
        <v>-100</v>
      </c>
      <c r="Z28" s="62">
        <v>95524263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23603</v>
      </c>
      <c r="I31" s="60">
        <v>23603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23603</v>
      </c>
      <c r="W31" s="60">
        <v>0</v>
      </c>
      <c r="X31" s="60">
        <v>23603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95524263</v>
      </c>
      <c r="E32" s="100">
        <f t="shared" si="5"/>
        <v>95524263</v>
      </c>
      <c r="F32" s="100">
        <f t="shared" si="5"/>
        <v>0</v>
      </c>
      <c r="G32" s="100">
        <f t="shared" si="5"/>
        <v>0</v>
      </c>
      <c r="H32" s="100">
        <f t="shared" si="5"/>
        <v>23978</v>
      </c>
      <c r="I32" s="100">
        <f t="shared" si="5"/>
        <v>23978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23978</v>
      </c>
      <c r="W32" s="100">
        <f t="shared" si="5"/>
        <v>23881066</v>
      </c>
      <c r="X32" s="100">
        <f t="shared" si="5"/>
        <v>-23857088</v>
      </c>
      <c r="Y32" s="101">
        <f>+IF(W32&lt;&gt;0,(X32/W32)*100,0)</f>
        <v>-99.89959409684643</v>
      </c>
      <c r="Z32" s="102">
        <f t="shared" si="5"/>
        <v>95524263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112900130</v>
      </c>
      <c r="C35" s="19">
        <v>0</v>
      </c>
      <c r="D35" s="59">
        <v>97533000</v>
      </c>
      <c r="E35" s="60">
        <v>97533000</v>
      </c>
      <c r="F35" s="60">
        <v>0</v>
      </c>
      <c r="G35" s="60">
        <v>34995738</v>
      </c>
      <c r="H35" s="60">
        <v>33706007</v>
      </c>
      <c r="I35" s="60">
        <v>33706007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33706007</v>
      </c>
      <c r="W35" s="60">
        <v>24383250</v>
      </c>
      <c r="X35" s="60">
        <v>9322757</v>
      </c>
      <c r="Y35" s="61">
        <v>38.23</v>
      </c>
      <c r="Z35" s="62">
        <v>97533000</v>
      </c>
    </row>
    <row r="36" spans="1:26" ht="13.5">
      <c r="A36" s="58" t="s">
        <v>57</v>
      </c>
      <c r="B36" s="19">
        <v>2621326716</v>
      </c>
      <c r="C36" s="19">
        <v>0</v>
      </c>
      <c r="D36" s="59">
        <v>992969000</v>
      </c>
      <c r="E36" s="60">
        <v>992969000</v>
      </c>
      <c r="F36" s="60">
        <v>0</v>
      </c>
      <c r="G36" s="60">
        <v>10125364</v>
      </c>
      <c r="H36" s="60">
        <v>10125364</v>
      </c>
      <c r="I36" s="60">
        <v>10125364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10125364</v>
      </c>
      <c r="W36" s="60">
        <v>248242250</v>
      </c>
      <c r="X36" s="60">
        <v>-238116886</v>
      </c>
      <c r="Y36" s="61">
        <v>-95.92</v>
      </c>
      <c r="Z36" s="62">
        <v>992969000</v>
      </c>
    </row>
    <row r="37" spans="1:26" ht="13.5">
      <c r="A37" s="58" t="s">
        <v>58</v>
      </c>
      <c r="B37" s="19">
        <v>161023180</v>
      </c>
      <c r="C37" s="19">
        <v>0</v>
      </c>
      <c r="D37" s="59">
        <v>87868000</v>
      </c>
      <c r="E37" s="60">
        <v>87868000</v>
      </c>
      <c r="F37" s="60">
        <v>0</v>
      </c>
      <c r="G37" s="60">
        <v>34988936</v>
      </c>
      <c r="H37" s="60">
        <v>33699205</v>
      </c>
      <c r="I37" s="60">
        <v>33699205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33699205</v>
      </c>
      <c r="W37" s="60">
        <v>21967000</v>
      </c>
      <c r="X37" s="60">
        <v>11732205</v>
      </c>
      <c r="Y37" s="61">
        <v>53.41</v>
      </c>
      <c r="Z37" s="62">
        <v>87868000</v>
      </c>
    </row>
    <row r="38" spans="1:26" ht="13.5">
      <c r="A38" s="58" t="s">
        <v>59</v>
      </c>
      <c r="B38" s="19">
        <v>113994570</v>
      </c>
      <c r="C38" s="19">
        <v>0</v>
      </c>
      <c r="D38" s="59">
        <v>22134000</v>
      </c>
      <c r="E38" s="60">
        <v>22134000</v>
      </c>
      <c r="F38" s="60">
        <v>0</v>
      </c>
      <c r="G38" s="60">
        <v>2649126</v>
      </c>
      <c r="H38" s="60">
        <v>2649126</v>
      </c>
      <c r="I38" s="60">
        <v>2649126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2649126</v>
      </c>
      <c r="W38" s="60">
        <v>5533500</v>
      </c>
      <c r="X38" s="60">
        <v>-2884374</v>
      </c>
      <c r="Y38" s="61">
        <v>-52.13</v>
      </c>
      <c r="Z38" s="62">
        <v>22134000</v>
      </c>
    </row>
    <row r="39" spans="1:26" ht="13.5">
      <c r="A39" s="58" t="s">
        <v>60</v>
      </c>
      <c r="B39" s="19">
        <v>2459209096</v>
      </c>
      <c r="C39" s="19">
        <v>0</v>
      </c>
      <c r="D39" s="59">
        <v>980500000</v>
      </c>
      <c r="E39" s="60">
        <v>980500000</v>
      </c>
      <c r="F39" s="60">
        <v>0</v>
      </c>
      <c r="G39" s="60">
        <v>7483040</v>
      </c>
      <c r="H39" s="60">
        <v>7483040</v>
      </c>
      <c r="I39" s="60">
        <v>7483040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7483040</v>
      </c>
      <c r="W39" s="60">
        <v>245125000</v>
      </c>
      <c r="X39" s="60">
        <v>-237641960</v>
      </c>
      <c r="Y39" s="61">
        <v>-96.95</v>
      </c>
      <c r="Z39" s="62">
        <v>980500000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65543487</v>
      </c>
      <c r="C42" s="19">
        <v>0</v>
      </c>
      <c r="D42" s="59">
        <v>6803992</v>
      </c>
      <c r="E42" s="60">
        <v>6803992</v>
      </c>
      <c r="F42" s="60">
        <v>33986061</v>
      </c>
      <c r="G42" s="60">
        <v>202875</v>
      </c>
      <c r="H42" s="60">
        <v>-182885</v>
      </c>
      <c r="I42" s="60">
        <v>34006051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34006051</v>
      </c>
      <c r="W42" s="60">
        <v>25495266</v>
      </c>
      <c r="X42" s="60">
        <v>8510785</v>
      </c>
      <c r="Y42" s="61">
        <v>33.38</v>
      </c>
      <c r="Z42" s="62">
        <v>6803992</v>
      </c>
    </row>
    <row r="43" spans="1:26" ht="13.5">
      <c r="A43" s="58" t="s">
        <v>63</v>
      </c>
      <c r="B43" s="19">
        <v>-68518295</v>
      </c>
      <c r="C43" s="19">
        <v>0</v>
      </c>
      <c r="D43" s="59">
        <v>0</v>
      </c>
      <c r="E43" s="60">
        <v>0</v>
      </c>
      <c r="F43" s="60">
        <v>-5213509</v>
      </c>
      <c r="G43" s="60">
        <v>-4855844</v>
      </c>
      <c r="H43" s="60">
        <v>0</v>
      </c>
      <c r="I43" s="60">
        <v>-10069353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-10069353</v>
      </c>
      <c r="W43" s="60">
        <v>0</v>
      </c>
      <c r="X43" s="60">
        <v>-10069353</v>
      </c>
      <c r="Y43" s="61">
        <v>0</v>
      </c>
      <c r="Z43" s="62">
        <v>0</v>
      </c>
    </row>
    <row r="44" spans="1:26" ht="13.5">
      <c r="A44" s="58" t="s">
        <v>64</v>
      </c>
      <c r="B44" s="19">
        <v>-3180970</v>
      </c>
      <c r="C44" s="19">
        <v>0</v>
      </c>
      <c r="D44" s="59">
        <v>-3900000</v>
      </c>
      <c r="E44" s="60">
        <v>-3900000</v>
      </c>
      <c r="F44" s="60">
        <v>3000000</v>
      </c>
      <c r="G44" s="60">
        <v>-10521000</v>
      </c>
      <c r="H44" s="60">
        <v>-4000000</v>
      </c>
      <c r="I44" s="60">
        <v>-11521000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-11521000</v>
      </c>
      <c r="W44" s="60">
        <v>-975000</v>
      </c>
      <c r="X44" s="60">
        <v>-10546000</v>
      </c>
      <c r="Y44" s="61">
        <v>1081.64</v>
      </c>
      <c r="Z44" s="62">
        <v>-3900000</v>
      </c>
    </row>
    <row r="45" spans="1:26" ht="13.5">
      <c r="A45" s="70" t="s">
        <v>65</v>
      </c>
      <c r="B45" s="22">
        <v>9591188</v>
      </c>
      <c r="C45" s="22">
        <v>0</v>
      </c>
      <c r="D45" s="99">
        <v>2903992</v>
      </c>
      <c r="E45" s="100">
        <v>2903992</v>
      </c>
      <c r="F45" s="100">
        <v>32781278</v>
      </c>
      <c r="G45" s="100">
        <v>17607309</v>
      </c>
      <c r="H45" s="100">
        <v>13424424</v>
      </c>
      <c r="I45" s="100">
        <v>13424424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13424424</v>
      </c>
      <c r="W45" s="100">
        <v>24520266</v>
      </c>
      <c r="X45" s="100">
        <v>-11095842</v>
      </c>
      <c r="Y45" s="101">
        <v>-45.25</v>
      </c>
      <c r="Z45" s="102">
        <v>2903992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22854102</v>
      </c>
      <c r="C51" s="52">
        <v>0</v>
      </c>
      <c r="D51" s="129">
        <v>27665555</v>
      </c>
      <c r="E51" s="54">
        <v>11022200</v>
      </c>
      <c r="F51" s="54">
        <v>0</v>
      </c>
      <c r="G51" s="54">
        <v>0</v>
      </c>
      <c r="H51" s="54">
        <v>0</v>
      </c>
      <c r="I51" s="54">
        <v>6560211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11471919</v>
      </c>
      <c r="Y51" s="54">
        <v>26353572</v>
      </c>
      <c r="Z51" s="130">
        <v>105927559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76.68197758682525</v>
      </c>
      <c r="E58" s="7">
        <f t="shared" si="6"/>
        <v>76.68197758682525</v>
      </c>
      <c r="F58" s="7">
        <f t="shared" si="6"/>
        <v>81.88573827108169</v>
      </c>
      <c r="G58" s="7">
        <f t="shared" si="6"/>
        <v>113.1579062585322</v>
      </c>
      <c r="H58" s="7">
        <f t="shared" si="6"/>
        <v>96.00757364930682</v>
      </c>
      <c r="I58" s="7">
        <f t="shared" si="6"/>
        <v>96.02140405884029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96.02140405884029</v>
      </c>
      <c r="W58" s="7">
        <f t="shared" si="6"/>
        <v>72.92215229364109</v>
      </c>
      <c r="X58" s="7">
        <f t="shared" si="6"/>
        <v>0</v>
      </c>
      <c r="Y58" s="7">
        <f t="shared" si="6"/>
        <v>0</v>
      </c>
      <c r="Z58" s="8">
        <f t="shared" si="6"/>
        <v>76.68197758682525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33.898159284912225</v>
      </c>
      <c r="G59" s="10">
        <f t="shared" si="7"/>
        <v>139.35910683748068</v>
      </c>
      <c r="H59" s="10">
        <f t="shared" si="7"/>
        <v>174.21601108824257</v>
      </c>
      <c r="I59" s="10">
        <f t="shared" si="7"/>
        <v>92.62670525228333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92.62670525228333</v>
      </c>
      <c r="W59" s="10">
        <f t="shared" si="7"/>
        <v>116.38820362599954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74.4214405588836</v>
      </c>
      <c r="E60" s="13">
        <f t="shared" si="7"/>
        <v>74.4214405588836</v>
      </c>
      <c r="F60" s="13">
        <f t="shared" si="7"/>
        <v>94.30614691029416</v>
      </c>
      <c r="G60" s="13">
        <f t="shared" si="7"/>
        <v>112.16583046811506</v>
      </c>
      <c r="H60" s="13">
        <f t="shared" si="7"/>
        <v>87.15833827051162</v>
      </c>
      <c r="I60" s="13">
        <f t="shared" si="7"/>
        <v>97.40848512503548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97.40848512503548</v>
      </c>
      <c r="W60" s="13">
        <f t="shared" si="7"/>
        <v>67.71257658764699</v>
      </c>
      <c r="X60" s="13">
        <f t="shared" si="7"/>
        <v>0</v>
      </c>
      <c r="Y60" s="13">
        <f t="shared" si="7"/>
        <v>0</v>
      </c>
      <c r="Z60" s="14">
        <f t="shared" si="7"/>
        <v>74.4214405588836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61.44407055817105</v>
      </c>
      <c r="E61" s="13">
        <f t="shared" si="7"/>
        <v>61.44407055817105</v>
      </c>
      <c r="F61" s="13">
        <f t="shared" si="7"/>
        <v>91.39427503404724</v>
      </c>
      <c r="G61" s="13">
        <f t="shared" si="7"/>
        <v>105.9509118816212</v>
      </c>
      <c r="H61" s="13">
        <f t="shared" si="7"/>
        <v>89.51059969905415</v>
      </c>
      <c r="I61" s="13">
        <f t="shared" si="7"/>
        <v>95.75415798903568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95.75415798903568</v>
      </c>
      <c r="W61" s="13">
        <f t="shared" si="7"/>
        <v>57.28349326404432</v>
      </c>
      <c r="X61" s="13">
        <f t="shared" si="7"/>
        <v>0</v>
      </c>
      <c r="Y61" s="13">
        <f t="shared" si="7"/>
        <v>0</v>
      </c>
      <c r="Z61" s="14">
        <f t="shared" si="7"/>
        <v>61.44407055817105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99.99878373611939</v>
      </c>
      <c r="E62" s="13">
        <f t="shared" si="7"/>
        <v>99.99878373611939</v>
      </c>
      <c r="F62" s="13">
        <f t="shared" si="7"/>
        <v>79.43464143057727</v>
      </c>
      <c r="G62" s="13">
        <f t="shared" si="7"/>
        <v>189.33150930811152</v>
      </c>
      <c r="H62" s="13">
        <f t="shared" si="7"/>
        <v>84.01876583066772</v>
      </c>
      <c r="I62" s="13">
        <f t="shared" si="7"/>
        <v>101.48760726392237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101.48760726392237</v>
      </c>
      <c r="W62" s="13">
        <f t="shared" si="7"/>
        <v>83.11460854547002</v>
      </c>
      <c r="X62" s="13">
        <f t="shared" si="7"/>
        <v>0</v>
      </c>
      <c r="Y62" s="13">
        <f t="shared" si="7"/>
        <v>0</v>
      </c>
      <c r="Z62" s="14">
        <f t="shared" si="7"/>
        <v>99.99878373611939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99.99849036959917</v>
      </c>
      <c r="E63" s="13">
        <f t="shared" si="7"/>
        <v>99.99849036959917</v>
      </c>
      <c r="F63" s="13">
        <f t="shared" si="7"/>
        <v>55.624444427065825</v>
      </c>
      <c r="G63" s="13">
        <f t="shared" si="7"/>
        <v>65.83359208407788</v>
      </c>
      <c r="H63" s="13">
        <f t="shared" si="7"/>
        <v>47.84115549007612</v>
      </c>
      <c r="I63" s="13">
        <f t="shared" si="7"/>
        <v>56.4710370214298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56.4710370214298</v>
      </c>
      <c r="W63" s="13">
        <f t="shared" si="7"/>
        <v>99.99849036959917</v>
      </c>
      <c r="X63" s="13">
        <f t="shared" si="7"/>
        <v>0</v>
      </c>
      <c r="Y63" s="13">
        <f t="shared" si="7"/>
        <v>0</v>
      </c>
      <c r="Z63" s="14">
        <f t="shared" si="7"/>
        <v>99.99849036959917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100.00251129316284</v>
      </c>
      <c r="E64" s="13">
        <f t="shared" si="7"/>
        <v>100.00251129316284</v>
      </c>
      <c r="F64" s="13">
        <f t="shared" si="7"/>
        <v>61.29895200821039</v>
      </c>
      <c r="G64" s="13">
        <f t="shared" si="7"/>
        <v>68.82547718422494</v>
      </c>
      <c r="H64" s="13">
        <f t="shared" si="7"/>
        <v>51.3036260970134</v>
      </c>
      <c r="I64" s="13">
        <f t="shared" si="7"/>
        <v>60.47213251822187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60.47213251822187</v>
      </c>
      <c r="W64" s="13">
        <f t="shared" si="7"/>
        <v>100.00251129316284</v>
      </c>
      <c r="X64" s="13">
        <f t="shared" si="7"/>
        <v>0</v>
      </c>
      <c r="Y64" s="13">
        <f t="shared" si="7"/>
        <v>0</v>
      </c>
      <c r="Z64" s="14">
        <f t="shared" si="7"/>
        <v>100.00251129316284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25.864039939488826</v>
      </c>
      <c r="G66" s="16">
        <f t="shared" si="7"/>
        <v>28.586656845479702</v>
      </c>
      <c r="H66" s="16">
        <f t="shared" si="7"/>
        <v>44.78279319094396</v>
      </c>
      <c r="I66" s="16">
        <f t="shared" si="7"/>
        <v>32.70946338301425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32.70946338301425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407082000</v>
      </c>
      <c r="E67" s="26">
        <v>407082000</v>
      </c>
      <c r="F67" s="26">
        <v>33749148</v>
      </c>
      <c r="G67" s="26">
        <v>27865064</v>
      </c>
      <c r="H67" s="26">
        <v>32034755</v>
      </c>
      <c r="I67" s="26">
        <v>93648967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93648967</v>
      </c>
      <c r="W67" s="26">
        <v>101770500</v>
      </c>
      <c r="X67" s="26"/>
      <c r="Y67" s="25"/>
      <c r="Z67" s="27">
        <v>407082000</v>
      </c>
    </row>
    <row r="68" spans="1:26" ht="13.5" hidden="1">
      <c r="A68" s="37" t="s">
        <v>31</v>
      </c>
      <c r="B68" s="19"/>
      <c r="C68" s="19"/>
      <c r="D68" s="20">
        <v>50524000</v>
      </c>
      <c r="E68" s="21">
        <v>50524000</v>
      </c>
      <c r="F68" s="21">
        <v>6509970</v>
      </c>
      <c r="G68" s="21">
        <v>2201615</v>
      </c>
      <c r="H68" s="21">
        <v>3424889</v>
      </c>
      <c r="I68" s="21">
        <v>12136474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12136474</v>
      </c>
      <c r="W68" s="21">
        <v>12631000</v>
      </c>
      <c r="X68" s="21"/>
      <c r="Y68" s="20"/>
      <c r="Z68" s="23">
        <v>50524000</v>
      </c>
    </row>
    <row r="69" spans="1:26" ht="13.5" hidden="1">
      <c r="A69" s="38" t="s">
        <v>32</v>
      </c>
      <c r="B69" s="19"/>
      <c r="C69" s="19"/>
      <c r="D69" s="20">
        <v>351558000</v>
      </c>
      <c r="E69" s="21">
        <v>351558000</v>
      </c>
      <c r="F69" s="21">
        <v>26860405</v>
      </c>
      <c r="G69" s="21">
        <v>25277888</v>
      </c>
      <c r="H69" s="21">
        <v>28263445</v>
      </c>
      <c r="I69" s="21">
        <v>80401738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80401738</v>
      </c>
      <c r="W69" s="21">
        <v>87889500</v>
      </c>
      <c r="X69" s="21"/>
      <c r="Y69" s="20"/>
      <c r="Z69" s="23">
        <v>351558000</v>
      </c>
    </row>
    <row r="70" spans="1:26" ht="13.5" hidden="1">
      <c r="A70" s="39" t="s">
        <v>103</v>
      </c>
      <c r="B70" s="19"/>
      <c r="C70" s="19"/>
      <c r="D70" s="20">
        <v>233226000</v>
      </c>
      <c r="E70" s="21">
        <v>233226000</v>
      </c>
      <c r="F70" s="21">
        <v>19402456</v>
      </c>
      <c r="G70" s="21">
        <v>19848958</v>
      </c>
      <c r="H70" s="21">
        <v>18867847</v>
      </c>
      <c r="I70" s="21">
        <v>58119261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58119261</v>
      </c>
      <c r="W70" s="21">
        <v>58306500</v>
      </c>
      <c r="X70" s="21"/>
      <c r="Y70" s="20"/>
      <c r="Z70" s="23">
        <v>233226000</v>
      </c>
    </row>
    <row r="71" spans="1:26" ht="13.5" hidden="1">
      <c r="A71" s="39" t="s">
        <v>104</v>
      </c>
      <c r="B71" s="19"/>
      <c r="C71" s="19"/>
      <c r="D71" s="20">
        <v>82219000</v>
      </c>
      <c r="E71" s="21">
        <v>82219000</v>
      </c>
      <c r="F71" s="21">
        <v>4442738</v>
      </c>
      <c r="G71" s="21">
        <v>2382277</v>
      </c>
      <c r="H71" s="21">
        <v>6370941</v>
      </c>
      <c r="I71" s="21">
        <v>13195956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13195956</v>
      </c>
      <c r="W71" s="21">
        <v>20554750</v>
      </c>
      <c r="X71" s="21"/>
      <c r="Y71" s="20"/>
      <c r="Z71" s="23">
        <v>82219000</v>
      </c>
    </row>
    <row r="72" spans="1:26" ht="13.5" hidden="1">
      <c r="A72" s="39" t="s">
        <v>105</v>
      </c>
      <c r="B72" s="19"/>
      <c r="C72" s="19"/>
      <c r="D72" s="20">
        <v>23052000</v>
      </c>
      <c r="E72" s="21">
        <v>23052000</v>
      </c>
      <c r="F72" s="21">
        <v>1918065</v>
      </c>
      <c r="G72" s="21">
        <v>1945244</v>
      </c>
      <c r="H72" s="21">
        <v>1922232</v>
      </c>
      <c r="I72" s="21">
        <v>5785541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5785541</v>
      </c>
      <c r="W72" s="21">
        <v>5763000</v>
      </c>
      <c r="X72" s="21"/>
      <c r="Y72" s="20"/>
      <c r="Z72" s="23">
        <v>23052000</v>
      </c>
    </row>
    <row r="73" spans="1:26" ht="13.5" hidden="1">
      <c r="A73" s="39" t="s">
        <v>106</v>
      </c>
      <c r="B73" s="19"/>
      <c r="C73" s="19"/>
      <c r="D73" s="20">
        <v>13061000</v>
      </c>
      <c r="E73" s="21">
        <v>13061000</v>
      </c>
      <c r="F73" s="21">
        <v>1097146</v>
      </c>
      <c r="G73" s="21">
        <v>1101409</v>
      </c>
      <c r="H73" s="21">
        <v>1102425</v>
      </c>
      <c r="I73" s="21">
        <v>3300980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3300980</v>
      </c>
      <c r="W73" s="21">
        <v>3265250</v>
      </c>
      <c r="X73" s="21"/>
      <c r="Y73" s="20"/>
      <c r="Z73" s="23">
        <v>13061000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5000000</v>
      </c>
      <c r="E75" s="30">
        <v>5000000</v>
      </c>
      <c r="F75" s="30">
        <v>378773</v>
      </c>
      <c r="G75" s="30">
        <v>385561</v>
      </c>
      <c r="H75" s="30">
        <v>346421</v>
      </c>
      <c r="I75" s="30">
        <v>1110755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1110755</v>
      </c>
      <c r="W75" s="30">
        <v>1250000</v>
      </c>
      <c r="X75" s="30"/>
      <c r="Y75" s="29"/>
      <c r="Z75" s="31">
        <v>5000000</v>
      </c>
    </row>
    <row r="76" spans="1:26" ht="13.5" hidden="1">
      <c r="A76" s="42" t="s">
        <v>286</v>
      </c>
      <c r="B76" s="32">
        <v>342661190</v>
      </c>
      <c r="C76" s="32"/>
      <c r="D76" s="33">
        <v>312158528</v>
      </c>
      <c r="E76" s="34">
        <v>312158528</v>
      </c>
      <c r="F76" s="34">
        <v>27635739</v>
      </c>
      <c r="G76" s="34">
        <v>31531523</v>
      </c>
      <c r="H76" s="34">
        <v>30755791</v>
      </c>
      <c r="I76" s="34">
        <v>89923053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89923053</v>
      </c>
      <c r="W76" s="34">
        <v>74213239</v>
      </c>
      <c r="X76" s="34"/>
      <c r="Y76" s="33"/>
      <c r="Z76" s="35">
        <v>312158528</v>
      </c>
    </row>
    <row r="77" spans="1:26" ht="13.5" hidden="1">
      <c r="A77" s="37" t="s">
        <v>31</v>
      </c>
      <c r="B77" s="19">
        <v>42025820</v>
      </c>
      <c r="C77" s="19"/>
      <c r="D77" s="20">
        <v>50524000</v>
      </c>
      <c r="E77" s="21">
        <v>50524000</v>
      </c>
      <c r="F77" s="21">
        <v>2206760</v>
      </c>
      <c r="G77" s="21">
        <v>3068151</v>
      </c>
      <c r="H77" s="21">
        <v>5966705</v>
      </c>
      <c r="I77" s="21">
        <v>11241616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11241616</v>
      </c>
      <c r="W77" s="21">
        <v>14700994</v>
      </c>
      <c r="X77" s="21"/>
      <c r="Y77" s="20"/>
      <c r="Z77" s="23">
        <v>50524000</v>
      </c>
    </row>
    <row r="78" spans="1:26" ht="13.5" hidden="1">
      <c r="A78" s="38" t="s">
        <v>32</v>
      </c>
      <c r="B78" s="19">
        <v>300635370</v>
      </c>
      <c r="C78" s="19"/>
      <c r="D78" s="20">
        <v>261634528</v>
      </c>
      <c r="E78" s="21">
        <v>261634528</v>
      </c>
      <c r="F78" s="21">
        <v>25331013</v>
      </c>
      <c r="G78" s="21">
        <v>28353153</v>
      </c>
      <c r="H78" s="21">
        <v>24633949</v>
      </c>
      <c r="I78" s="21">
        <v>78318115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78318115</v>
      </c>
      <c r="W78" s="21">
        <v>59512245</v>
      </c>
      <c r="X78" s="21"/>
      <c r="Y78" s="20"/>
      <c r="Z78" s="23">
        <v>261634528</v>
      </c>
    </row>
    <row r="79" spans="1:26" ht="13.5" hidden="1">
      <c r="A79" s="39" t="s">
        <v>103</v>
      </c>
      <c r="B79" s="19">
        <v>193930553</v>
      </c>
      <c r="C79" s="19"/>
      <c r="D79" s="20">
        <v>143303548</v>
      </c>
      <c r="E79" s="21">
        <v>143303548</v>
      </c>
      <c r="F79" s="21">
        <v>17732734</v>
      </c>
      <c r="G79" s="21">
        <v>21030152</v>
      </c>
      <c r="H79" s="21">
        <v>16888723</v>
      </c>
      <c r="I79" s="21">
        <v>55651609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55651609</v>
      </c>
      <c r="W79" s="21">
        <v>33400000</v>
      </c>
      <c r="X79" s="21"/>
      <c r="Y79" s="20"/>
      <c r="Z79" s="23">
        <v>143303548</v>
      </c>
    </row>
    <row r="80" spans="1:26" ht="13.5" hidden="1">
      <c r="A80" s="39" t="s">
        <v>104</v>
      </c>
      <c r="B80" s="19">
        <v>73239512</v>
      </c>
      <c r="C80" s="19"/>
      <c r="D80" s="20">
        <v>82218000</v>
      </c>
      <c r="E80" s="21">
        <v>82218000</v>
      </c>
      <c r="F80" s="21">
        <v>3529073</v>
      </c>
      <c r="G80" s="21">
        <v>4510401</v>
      </c>
      <c r="H80" s="21">
        <v>5352786</v>
      </c>
      <c r="I80" s="21">
        <v>13392260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13392260</v>
      </c>
      <c r="W80" s="21">
        <v>17084000</v>
      </c>
      <c r="X80" s="21"/>
      <c r="Y80" s="20"/>
      <c r="Z80" s="23">
        <v>82218000</v>
      </c>
    </row>
    <row r="81" spans="1:26" ht="13.5" hidden="1">
      <c r="A81" s="39" t="s">
        <v>105</v>
      </c>
      <c r="B81" s="19">
        <v>12264076</v>
      </c>
      <c r="C81" s="19"/>
      <c r="D81" s="20">
        <v>23051652</v>
      </c>
      <c r="E81" s="21">
        <v>23051652</v>
      </c>
      <c r="F81" s="21">
        <v>1066913</v>
      </c>
      <c r="G81" s="21">
        <v>1280624</v>
      </c>
      <c r="H81" s="21">
        <v>919618</v>
      </c>
      <c r="I81" s="21">
        <v>3267155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3267155</v>
      </c>
      <c r="W81" s="21">
        <v>5762913</v>
      </c>
      <c r="X81" s="21"/>
      <c r="Y81" s="20"/>
      <c r="Z81" s="23">
        <v>23051652</v>
      </c>
    </row>
    <row r="82" spans="1:26" ht="13.5" hidden="1">
      <c r="A82" s="39" t="s">
        <v>106</v>
      </c>
      <c r="B82" s="19">
        <v>21201229</v>
      </c>
      <c r="C82" s="19"/>
      <c r="D82" s="20">
        <v>13061328</v>
      </c>
      <c r="E82" s="21">
        <v>13061328</v>
      </c>
      <c r="F82" s="21">
        <v>672539</v>
      </c>
      <c r="G82" s="21">
        <v>758050</v>
      </c>
      <c r="H82" s="21">
        <v>565584</v>
      </c>
      <c r="I82" s="21">
        <v>1996173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1996173</v>
      </c>
      <c r="W82" s="21">
        <v>3265332</v>
      </c>
      <c r="X82" s="21"/>
      <c r="Y82" s="20"/>
      <c r="Z82" s="23">
        <v>13061328</v>
      </c>
    </row>
    <row r="83" spans="1:26" ht="13.5" hidden="1">
      <c r="A83" s="39" t="s">
        <v>107</v>
      </c>
      <c r="B83" s="19"/>
      <c r="C83" s="19"/>
      <c r="D83" s="20"/>
      <c r="E83" s="21"/>
      <c r="F83" s="21">
        <v>2329754</v>
      </c>
      <c r="G83" s="21">
        <v>773926</v>
      </c>
      <c r="H83" s="21">
        <v>907238</v>
      </c>
      <c r="I83" s="21">
        <v>4010918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4010918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>
        <v>97966</v>
      </c>
      <c r="G84" s="30">
        <v>110219</v>
      </c>
      <c r="H84" s="30">
        <v>155137</v>
      </c>
      <c r="I84" s="30">
        <v>363322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363322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360000</v>
      </c>
      <c r="F5" s="358">
        <f t="shared" si="0"/>
        <v>360000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90000</v>
      </c>
      <c r="Y5" s="358">
        <f t="shared" si="0"/>
        <v>-90000</v>
      </c>
      <c r="Z5" s="359">
        <f>+IF(X5&lt;&gt;0,+(Y5/X5)*100,0)</f>
        <v>-100</v>
      </c>
      <c r="AA5" s="360">
        <f>+AA6+AA8+AA11+AA13+AA15</f>
        <v>360000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300000</v>
      </c>
      <c r="F13" s="342">
        <f t="shared" si="4"/>
        <v>300000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75000</v>
      </c>
      <c r="Y13" s="342">
        <f t="shared" si="4"/>
        <v>-75000</v>
      </c>
      <c r="Z13" s="335">
        <f>+IF(X13&lt;&gt;0,+(Y13/X13)*100,0)</f>
        <v>-100</v>
      </c>
      <c r="AA13" s="273">
        <f t="shared" si="4"/>
        <v>300000</v>
      </c>
    </row>
    <row r="14" spans="1:27" ht="13.5">
      <c r="A14" s="291" t="s">
        <v>232</v>
      </c>
      <c r="B14" s="136"/>
      <c r="C14" s="60"/>
      <c r="D14" s="340"/>
      <c r="E14" s="60">
        <v>300000</v>
      </c>
      <c r="F14" s="59">
        <v>300000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75000</v>
      </c>
      <c r="Y14" s="59">
        <v>-75000</v>
      </c>
      <c r="Z14" s="61">
        <v>-100</v>
      </c>
      <c r="AA14" s="62">
        <v>300000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60000</v>
      </c>
      <c r="F15" s="59">
        <f t="shared" si="5"/>
        <v>60000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15000</v>
      </c>
      <c r="Y15" s="59">
        <f t="shared" si="5"/>
        <v>-15000</v>
      </c>
      <c r="Z15" s="61">
        <f>+IF(X15&lt;&gt;0,+(Y15/X15)*100,0)</f>
        <v>-100</v>
      </c>
      <c r="AA15" s="62">
        <f>SUM(AA16:AA20)</f>
        <v>60000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60000</v>
      </c>
      <c r="F20" s="59">
        <v>60000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15000</v>
      </c>
      <c r="Y20" s="59">
        <v>-15000</v>
      </c>
      <c r="Z20" s="61">
        <v>-100</v>
      </c>
      <c r="AA20" s="62">
        <v>60000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300000</v>
      </c>
      <c r="F22" s="345">
        <f t="shared" si="6"/>
        <v>300000</v>
      </c>
      <c r="G22" s="345">
        <f t="shared" si="6"/>
        <v>0</v>
      </c>
      <c r="H22" s="343">
        <f t="shared" si="6"/>
        <v>0</v>
      </c>
      <c r="I22" s="343">
        <f t="shared" si="6"/>
        <v>987</v>
      </c>
      <c r="J22" s="345">
        <f t="shared" si="6"/>
        <v>987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987</v>
      </c>
      <c r="X22" s="343">
        <f t="shared" si="6"/>
        <v>75000</v>
      </c>
      <c r="Y22" s="345">
        <f t="shared" si="6"/>
        <v>-74013</v>
      </c>
      <c r="Z22" s="336">
        <f>+IF(X22&lt;&gt;0,+(Y22/X22)*100,0)</f>
        <v>-98.68400000000001</v>
      </c>
      <c r="AA22" s="350">
        <f>SUM(AA23:AA32)</f>
        <v>300000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100000</v>
      </c>
      <c r="F24" s="59">
        <v>100000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25000</v>
      </c>
      <c r="Y24" s="59">
        <v>-25000</v>
      </c>
      <c r="Z24" s="61">
        <v>-100</v>
      </c>
      <c r="AA24" s="62">
        <v>100000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200000</v>
      </c>
      <c r="F27" s="59">
        <v>200000</v>
      </c>
      <c r="G27" s="59"/>
      <c r="H27" s="60"/>
      <c r="I27" s="60">
        <v>987</v>
      </c>
      <c r="J27" s="59">
        <v>987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987</v>
      </c>
      <c r="X27" s="60">
        <v>50000</v>
      </c>
      <c r="Y27" s="59">
        <v>-49013</v>
      </c>
      <c r="Z27" s="61">
        <v>-98.03</v>
      </c>
      <c r="AA27" s="62">
        <v>200000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3157</v>
      </c>
      <c r="J40" s="345">
        <f t="shared" si="9"/>
        <v>3157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3157</v>
      </c>
      <c r="X40" s="343">
        <f t="shared" si="9"/>
        <v>0</v>
      </c>
      <c r="Y40" s="345">
        <f t="shared" si="9"/>
        <v>3157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>
        <v>739</v>
      </c>
      <c r="J41" s="364">
        <v>739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739</v>
      </c>
      <c r="X41" s="362"/>
      <c r="Y41" s="364">
        <v>739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>
        <v>2418</v>
      </c>
      <c r="J44" s="53">
        <v>2418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2418</v>
      </c>
      <c r="X44" s="54"/>
      <c r="Y44" s="53">
        <v>2418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660000</v>
      </c>
      <c r="F60" s="264">
        <f t="shared" si="14"/>
        <v>660000</v>
      </c>
      <c r="G60" s="264">
        <f t="shared" si="14"/>
        <v>0</v>
      </c>
      <c r="H60" s="219">
        <f t="shared" si="14"/>
        <v>0</v>
      </c>
      <c r="I60" s="219">
        <f t="shared" si="14"/>
        <v>4144</v>
      </c>
      <c r="J60" s="264">
        <f t="shared" si="14"/>
        <v>4144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4144</v>
      </c>
      <c r="X60" s="219">
        <f t="shared" si="14"/>
        <v>165000</v>
      </c>
      <c r="Y60" s="264">
        <f t="shared" si="14"/>
        <v>-160856</v>
      </c>
      <c r="Z60" s="337">
        <f>+IF(X60&lt;&gt;0,+(Y60/X60)*100,0)</f>
        <v>-97.48848484848484</v>
      </c>
      <c r="AA60" s="232">
        <f>+AA57+AA54+AA51+AA40+AA37+AA34+AA22+AA5</f>
        <v>660000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240904000</v>
      </c>
      <c r="F5" s="100">
        <f t="shared" si="0"/>
        <v>240904000</v>
      </c>
      <c r="G5" s="100">
        <f t="shared" si="0"/>
        <v>62260289</v>
      </c>
      <c r="H5" s="100">
        <f t="shared" si="0"/>
        <v>3243793</v>
      </c>
      <c r="I5" s="100">
        <f t="shared" si="0"/>
        <v>4540276</v>
      </c>
      <c r="J5" s="100">
        <f t="shared" si="0"/>
        <v>70044358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70044358</v>
      </c>
      <c r="X5" s="100">
        <f t="shared" si="0"/>
        <v>60226000</v>
      </c>
      <c r="Y5" s="100">
        <f t="shared" si="0"/>
        <v>9818358</v>
      </c>
      <c r="Z5" s="137">
        <f>+IF(X5&lt;&gt;0,+(Y5/X5)*100,0)</f>
        <v>16.30252382691861</v>
      </c>
      <c r="AA5" s="153">
        <f>SUM(AA6:AA8)</f>
        <v>240904000</v>
      </c>
    </row>
    <row r="6" spans="1:27" ht="13.5">
      <c r="A6" s="138" t="s">
        <v>75</v>
      </c>
      <c r="B6" s="136"/>
      <c r="C6" s="155"/>
      <c r="D6" s="155"/>
      <c r="E6" s="156">
        <v>190380000</v>
      </c>
      <c r="F6" s="60">
        <v>190380000</v>
      </c>
      <c r="G6" s="60">
        <v>-15262</v>
      </c>
      <c r="H6" s="60">
        <v>566</v>
      </c>
      <c r="I6" s="60"/>
      <c r="J6" s="60">
        <v>-14696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-14696</v>
      </c>
      <c r="X6" s="60">
        <v>47595000</v>
      </c>
      <c r="Y6" s="60">
        <v>-47609696</v>
      </c>
      <c r="Z6" s="140">
        <v>-100.03</v>
      </c>
      <c r="AA6" s="155">
        <v>190380000</v>
      </c>
    </row>
    <row r="7" spans="1:27" ht="13.5">
      <c r="A7" s="138" t="s">
        <v>76</v>
      </c>
      <c r="B7" s="136"/>
      <c r="C7" s="157"/>
      <c r="D7" s="157"/>
      <c r="E7" s="158">
        <v>50524000</v>
      </c>
      <c r="F7" s="159">
        <v>50524000</v>
      </c>
      <c r="G7" s="159">
        <v>62178596</v>
      </c>
      <c r="H7" s="159">
        <v>2660459</v>
      </c>
      <c r="I7" s="159">
        <v>3912504</v>
      </c>
      <c r="J7" s="159">
        <v>68751559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68751559</v>
      </c>
      <c r="X7" s="159">
        <v>12631000</v>
      </c>
      <c r="Y7" s="159">
        <v>56120559</v>
      </c>
      <c r="Z7" s="141">
        <v>444.31</v>
      </c>
      <c r="AA7" s="157">
        <v>50524000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96955</v>
      </c>
      <c r="H8" s="60">
        <v>582768</v>
      </c>
      <c r="I8" s="60">
        <v>627772</v>
      </c>
      <c r="J8" s="60">
        <v>1307495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1307495</v>
      </c>
      <c r="X8" s="60"/>
      <c r="Y8" s="60">
        <v>1307495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411607</v>
      </c>
      <c r="H9" s="100">
        <f t="shared" si="1"/>
        <v>793407</v>
      </c>
      <c r="I9" s="100">
        <f t="shared" si="1"/>
        <v>479954</v>
      </c>
      <c r="J9" s="100">
        <f t="shared" si="1"/>
        <v>1684968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1684968</v>
      </c>
      <c r="X9" s="100">
        <f t="shared" si="1"/>
        <v>0</v>
      </c>
      <c r="Y9" s="100">
        <f t="shared" si="1"/>
        <v>1684968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331193</v>
      </c>
      <c r="H10" s="60">
        <v>405606</v>
      </c>
      <c r="I10" s="60">
        <v>306853</v>
      </c>
      <c r="J10" s="60">
        <v>1043652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1043652</v>
      </c>
      <c r="X10" s="60"/>
      <c r="Y10" s="60">
        <v>1043652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>
        <v>12506</v>
      </c>
      <c r="H11" s="60">
        <v>6809</v>
      </c>
      <c r="I11" s="60">
        <v>40569</v>
      </c>
      <c r="J11" s="60">
        <v>59884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59884</v>
      </c>
      <c r="X11" s="60"/>
      <c r="Y11" s="60">
        <v>59884</v>
      </c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67908</v>
      </c>
      <c r="H12" s="60">
        <v>380992</v>
      </c>
      <c r="I12" s="60">
        <v>132532</v>
      </c>
      <c r="J12" s="60">
        <v>581432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581432</v>
      </c>
      <c r="X12" s="60"/>
      <c r="Y12" s="60">
        <v>581432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584526</v>
      </c>
      <c r="H15" s="100">
        <f t="shared" si="2"/>
        <v>77005</v>
      </c>
      <c r="I15" s="100">
        <f t="shared" si="2"/>
        <v>58399</v>
      </c>
      <c r="J15" s="100">
        <f t="shared" si="2"/>
        <v>719930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719930</v>
      </c>
      <c r="X15" s="100">
        <f t="shared" si="2"/>
        <v>0</v>
      </c>
      <c r="Y15" s="100">
        <f t="shared" si="2"/>
        <v>719930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11211</v>
      </c>
      <c r="H16" s="60">
        <v>3646</v>
      </c>
      <c r="I16" s="60">
        <v>9621</v>
      </c>
      <c r="J16" s="60">
        <v>24478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24478</v>
      </c>
      <c r="X16" s="60"/>
      <c r="Y16" s="60">
        <v>24478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573315</v>
      </c>
      <c r="H17" s="60">
        <v>73359</v>
      </c>
      <c r="I17" s="60">
        <v>48778</v>
      </c>
      <c r="J17" s="60">
        <v>695452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695452</v>
      </c>
      <c r="X17" s="60"/>
      <c r="Y17" s="60">
        <v>695452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351558000</v>
      </c>
      <c r="F19" s="100">
        <f t="shared" si="3"/>
        <v>351558000</v>
      </c>
      <c r="G19" s="100">
        <f t="shared" si="3"/>
        <v>35779361</v>
      </c>
      <c r="H19" s="100">
        <f t="shared" si="3"/>
        <v>25386016</v>
      </c>
      <c r="I19" s="100">
        <f t="shared" si="3"/>
        <v>28349822</v>
      </c>
      <c r="J19" s="100">
        <f t="shared" si="3"/>
        <v>89515199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89515199</v>
      </c>
      <c r="X19" s="100">
        <f t="shared" si="3"/>
        <v>87889500</v>
      </c>
      <c r="Y19" s="100">
        <f t="shared" si="3"/>
        <v>1625699</v>
      </c>
      <c r="Z19" s="137">
        <f>+IF(X19&lt;&gt;0,+(Y19/X19)*100,0)</f>
        <v>1.8497078718163147</v>
      </c>
      <c r="AA19" s="153">
        <f>SUM(AA20:AA23)</f>
        <v>351558000</v>
      </c>
    </row>
    <row r="20" spans="1:27" ht="13.5">
      <c r="A20" s="138" t="s">
        <v>89</v>
      </c>
      <c r="B20" s="136"/>
      <c r="C20" s="155"/>
      <c r="D20" s="155"/>
      <c r="E20" s="156">
        <v>233226000</v>
      </c>
      <c r="F20" s="60">
        <v>233226000</v>
      </c>
      <c r="G20" s="60">
        <v>21865678</v>
      </c>
      <c r="H20" s="60">
        <v>19936851</v>
      </c>
      <c r="I20" s="60">
        <v>18897715</v>
      </c>
      <c r="J20" s="60">
        <v>60700244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60700244</v>
      </c>
      <c r="X20" s="60">
        <v>58306500</v>
      </c>
      <c r="Y20" s="60">
        <v>2393744</v>
      </c>
      <c r="Z20" s="140">
        <v>4.11</v>
      </c>
      <c r="AA20" s="155">
        <v>233226000</v>
      </c>
    </row>
    <row r="21" spans="1:27" ht="13.5">
      <c r="A21" s="138" t="s">
        <v>90</v>
      </c>
      <c r="B21" s="136"/>
      <c r="C21" s="155"/>
      <c r="D21" s="155"/>
      <c r="E21" s="156">
        <v>82219000</v>
      </c>
      <c r="F21" s="60">
        <v>82219000</v>
      </c>
      <c r="G21" s="60">
        <v>6977928</v>
      </c>
      <c r="H21" s="60">
        <v>2385287</v>
      </c>
      <c r="I21" s="60">
        <v>6408824</v>
      </c>
      <c r="J21" s="60">
        <v>15772039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15772039</v>
      </c>
      <c r="X21" s="60">
        <v>20554750</v>
      </c>
      <c r="Y21" s="60">
        <v>-4782711</v>
      </c>
      <c r="Z21" s="140">
        <v>-23.27</v>
      </c>
      <c r="AA21" s="155">
        <v>82219000</v>
      </c>
    </row>
    <row r="22" spans="1:27" ht="13.5">
      <c r="A22" s="138" t="s">
        <v>91</v>
      </c>
      <c r="B22" s="136"/>
      <c r="C22" s="157"/>
      <c r="D22" s="157"/>
      <c r="E22" s="158">
        <v>23052000</v>
      </c>
      <c r="F22" s="159">
        <v>23052000</v>
      </c>
      <c r="G22" s="159">
        <v>4638782</v>
      </c>
      <c r="H22" s="159">
        <v>1959123</v>
      </c>
      <c r="I22" s="159">
        <v>1937614</v>
      </c>
      <c r="J22" s="159">
        <v>8535519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8535519</v>
      </c>
      <c r="X22" s="159">
        <v>5763000</v>
      </c>
      <c r="Y22" s="159">
        <v>2772519</v>
      </c>
      <c r="Z22" s="141">
        <v>48.11</v>
      </c>
      <c r="AA22" s="157">
        <v>23052000</v>
      </c>
    </row>
    <row r="23" spans="1:27" ht="13.5">
      <c r="A23" s="138" t="s">
        <v>92</v>
      </c>
      <c r="B23" s="136"/>
      <c r="C23" s="155"/>
      <c r="D23" s="155"/>
      <c r="E23" s="156">
        <v>13061000</v>
      </c>
      <c r="F23" s="60">
        <v>13061000</v>
      </c>
      <c r="G23" s="60">
        <v>2296973</v>
      </c>
      <c r="H23" s="60">
        <v>1104755</v>
      </c>
      <c r="I23" s="60">
        <v>1105669</v>
      </c>
      <c r="J23" s="60">
        <v>4507397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4507397</v>
      </c>
      <c r="X23" s="60">
        <v>3265250</v>
      </c>
      <c r="Y23" s="60">
        <v>1242147</v>
      </c>
      <c r="Z23" s="140">
        <v>38.04</v>
      </c>
      <c r="AA23" s="155">
        <v>13061000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592462000</v>
      </c>
      <c r="F25" s="73">
        <f t="shared" si="4"/>
        <v>592462000</v>
      </c>
      <c r="G25" s="73">
        <f t="shared" si="4"/>
        <v>99035783</v>
      </c>
      <c r="H25" s="73">
        <f t="shared" si="4"/>
        <v>29500221</v>
      </c>
      <c r="I25" s="73">
        <f t="shared" si="4"/>
        <v>33428451</v>
      </c>
      <c r="J25" s="73">
        <f t="shared" si="4"/>
        <v>161964455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161964455</v>
      </c>
      <c r="X25" s="73">
        <f t="shared" si="4"/>
        <v>148115500</v>
      </c>
      <c r="Y25" s="73">
        <f t="shared" si="4"/>
        <v>13848955</v>
      </c>
      <c r="Z25" s="170">
        <f>+IF(X25&lt;&gt;0,+(Y25/X25)*100,0)</f>
        <v>9.350105154423407</v>
      </c>
      <c r="AA25" s="168">
        <f>+AA5+AA9+AA15+AA19+AA24</f>
        <v>592462000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582432000</v>
      </c>
      <c r="F28" s="100">
        <f t="shared" si="5"/>
        <v>582432000</v>
      </c>
      <c r="G28" s="100">
        <f t="shared" si="5"/>
        <v>4502180</v>
      </c>
      <c r="H28" s="100">
        <f t="shared" si="5"/>
        <v>9008752</v>
      </c>
      <c r="I28" s="100">
        <f t="shared" si="5"/>
        <v>10092692</v>
      </c>
      <c r="J28" s="100">
        <f t="shared" si="5"/>
        <v>23603624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23603624</v>
      </c>
      <c r="X28" s="100">
        <f t="shared" si="5"/>
        <v>145608000</v>
      </c>
      <c r="Y28" s="100">
        <f t="shared" si="5"/>
        <v>-122004376</v>
      </c>
      <c r="Z28" s="137">
        <f>+IF(X28&lt;&gt;0,+(Y28/X28)*100,0)</f>
        <v>-83.78961046096369</v>
      </c>
      <c r="AA28" s="153">
        <f>SUM(AA29:AA31)</f>
        <v>582432000</v>
      </c>
    </row>
    <row r="29" spans="1:27" ht="13.5">
      <c r="A29" s="138" t="s">
        <v>75</v>
      </c>
      <c r="B29" s="136"/>
      <c r="C29" s="155"/>
      <c r="D29" s="155"/>
      <c r="E29" s="156">
        <v>577157000</v>
      </c>
      <c r="F29" s="60">
        <v>577157000</v>
      </c>
      <c r="G29" s="60">
        <v>124792</v>
      </c>
      <c r="H29" s="60">
        <v>3975161</v>
      </c>
      <c r="I29" s="60">
        <v>4365232</v>
      </c>
      <c r="J29" s="60">
        <v>8465185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8465185</v>
      </c>
      <c r="X29" s="60">
        <v>144289250</v>
      </c>
      <c r="Y29" s="60">
        <v>-135824065</v>
      </c>
      <c r="Z29" s="140">
        <v>-94.13</v>
      </c>
      <c r="AA29" s="155">
        <v>577157000</v>
      </c>
    </row>
    <row r="30" spans="1:27" ht="13.5">
      <c r="A30" s="138" t="s">
        <v>76</v>
      </c>
      <c r="B30" s="136"/>
      <c r="C30" s="157"/>
      <c r="D30" s="157"/>
      <c r="E30" s="158">
        <v>5275000</v>
      </c>
      <c r="F30" s="159">
        <v>5275000</v>
      </c>
      <c r="G30" s="159">
        <v>2514933</v>
      </c>
      <c r="H30" s="159">
        <v>3126489</v>
      </c>
      <c r="I30" s="159">
        <v>3682175</v>
      </c>
      <c r="J30" s="159">
        <v>9323597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9323597</v>
      </c>
      <c r="X30" s="159">
        <v>1318750</v>
      </c>
      <c r="Y30" s="159">
        <v>8004847</v>
      </c>
      <c r="Z30" s="141">
        <v>607</v>
      </c>
      <c r="AA30" s="157">
        <v>5275000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1862455</v>
      </c>
      <c r="H31" s="60">
        <v>1907102</v>
      </c>
      <c r="I31" s="60">
        <v>2045285</v>
      </c>
      <c r="J31" s="60">
        <v>5814842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5814842</v>
      </c>
      <c r="X31" s="60"/>
      <c r="Y31" s="60">
        <v>5814842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4744148</v>
      </c>
      <c r="H32" s="100">
        <f t="shared" si="6"/>
        <v>4896028</v>
      </c>
      <c r="I32" s="100">
        <f t="shared" si="6"/>
        <v>4045125</v>
      </c>
      <c r="J32" s="100">
        <f t="shared" si="6"/>
        <v>13685301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13685301</v>
      </c>
      <c r="X32" s="100">
        <f t="shared" si="6"/>
        <v>0</v>
      </c>
      <c r="Y32" s="100">
        <f t="shared" si="6"/>
        <v>13685301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949869</v>
      </c>
      <c r="H33" s="60">
        <v>1019204</v>
      </c>
      <c r="I33" s="60">
        <v>955661</v>
      </c>
      <c r="J33" s="60">
        <v>2924734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2924734</v>
      </c>
      <c r="X33" s="60"/>
      <c r="Y33" s="60">
        <v>2924734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>
        <v>1269989</v>
      </c>
      <c r="H34" s="60">
        <v>1370938</v>
      </c>
      <c r="I34" s="60">
        <v>1291606</v>
      </c>
      <c r="J34" s="60">
        <v>3932533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3932533</v>
      </c>
      <c r="X34" s="60"/>
      <c r="Y34" s="60">
        <v>3932533</v>
      </c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2524290</v>
      </c>
      <c r="H35" s="60">
        <v>2505886</v>
      </c>
      <c r="I35" s="60">
        <v>1797858</v>
      </c>
      <c r="J35" s="60">
        <v>6828034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6828034</v>
      </c>
      <c r="X35" s="60"/>
      <c r="Y35" s="60">
        <v>6828034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1585663</v>
      </c>
      <c r="H38" s="100">
        <f t="shared" si="7"/>
        <v>1564564</v>
      </c>
      <c r="I38" s="100">
        <f t="shared" si="7"/>
        <v>1234241</v>
      </c>
      <c r="J38" s="100">
        <f t="shared" si="7"/>
        <v>4384468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4384468</v>
      </c>
      <c r="X38" s="100">
        <f t="shared" si="7"/>
        <v>0</v>
      </c>
      <c r="Y38" s="100">
        <f t="shared" si="7"/>
        <v>4384468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204489</v>
      </c>
      <c r="H39" s="60">
        <v>176452</v>
      </c>
      <c r="I39" s="60">
        <v>157726</v>
      </c>
      <c r="J39" s="60">
        <v>538667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538667</v>
      </c>
      <c r="X39" s="60"/>
      <c r="Y39" s="60">
        <v>538667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1381174</v>
      </c>
      <c r="H40" s="60">
        <v>1388112</v>
      </c>
      <c r="I40" s="60">
        <v>1076515</v>
      </c>
      <c r="J40" s="60">
        <v>3845801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3845801</v>
      </c>
      <c r="X40" s="60"/>
      <c r="Y40" s="60">
        <v>3845801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-366211</v>
      </c>
      <c r="H42" s="100">
        <f t="shared" si="8"/>
        <v>19933849</v>
      </c>
      <c r="I42" s="100">
        <f t="shared" si="8"/>
        <v>12660961</v>
      </c>
      <c r="J42" s="100">
        <f t="shared" si="8"/>
        <v>32228599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32228599</v>
      </c>
      <c r="X42" s="100">
        <f t="shared" si="8"/>
        <v>0</v>
      </c>
      <c r="Y42" s="100">
        <f t="shared" si="8"/>
        <v>32228599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>
        <v>-4148460</v>
      </c>
      <c r="H43" s="60">
        <v>15718688</v>
      </c>
      <c r="I43" s="60">
        <v>8185164</v>
      </c>
      <c r="J43" s="60">
        <v>19755392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19755392</v>
      </c>
      <c r="X43" s="60"/>
      <c r="Y43" s="60">
        <v>19755392</v>
      </c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>
        <v>1240357</v>
      </c>
      <c r="H44" s="60">
        <v>1842631</v>
      </c>
      <c r="I44" s="60">
        <v>2049217</v>
      </c>
      <c r="J44" s="60">
        <v>5132205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5132205</v>
      </c>
      <c r="X44" s="60"/>
      <c r="Y44" s="60">
        <v>5132205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1252461</v>
      </c>
      <c r="H45" s="159">
        <v>1046052</v>
      </c>
      <c r="I45" s="159">
        <v>1168501</v>
      </c>
      <c r="J45" s="159">
        <v>3467014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3467014</v>
      </c>
      <c r="X45" s="159"/>
      <c r="Y45" s="159">
        <v>3467014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1289431</v>
      </c>
      <c r="H46" s="60">
        <v>1326478</v>
      </c>
      <c r="I46" s="60">
        <v>1258079</v>
      </c>
      <c r="J46" s="60">
        <v>3873988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3873988</v>
      </c>
      <c r="X46" s="60"/>
      <c r="Y46" s="60">
        <v>3873988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582432000</v>
      </c>
      <c r="F48" s="73">
        <f t="shared" si="9"/>
        <v>582432000</v>
      </c>
      <c r="G48" s="73">
        <f t="shared" si="9"/>
        <v>10465780</v>
      </c>
      <c r="H48" s="73">
        <f t="shared" si="9"/>
        <v>35403193</v>
      </c>
      <c r="I48" s="73">
        <f t="shared" si="9"/>
        <v>28033019</v>
      </c>
      <c r="J48" s="73">
        <f t="shared" si="9"/>
        <v>73901992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73901992</v>
      </c>
      <c r="X48" s="73">
        <f t="shared" si="9"/>
        <v>145608000</v>
      </c>
      <c r="Y48" s="73">
        <f t="shared" si="9"/>
        <v>-71706008</v>
      </c>
      <c r="Z48" s="170">
        <f>+IF(X48&lt;&gt;0,+(Y48/X48)*100,0)</f>
        <v>-49.24592604801934</v>
      </c>
      <c r="AA48" s="168">
        <f>+AA28+AA32+AA38+AA42+AA47</f>
        <v>582432000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10030000</v>
      </c>
      <c r="F49" s="173">
        <f t="shared" si="10"/>
        <v>10030000</v>
      </c>
      <c r="G49" s="173">
        <f t="shared" si="10"/>
        <v>88570003</v>
      </c>
      <c r="H49" s="173">
        <f t="shared" si="10"/>
        <v>-5902972</v>
      </c>
      <c r="I49" s="173">
        <f t="shared" si="10"/>
        <v>5395432</v>
      </c>
      <c r="J49" s="173">
        <f t="shared" si="10"/>
        <v>88062463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88062463</v>
      </c>
      <c r="X49" s="173">
        <f>IF(F25=F48,0,X25-X48)</f>
        <v>2507500</v>
      </c>
      <c r="Y49" s="173">
        <f t="shared" si="10"/>
        <v>85554963</v>
      </c>
      <c r="Z49" s="174">
        <f>+IF(X49&lt;&gt;0,+(Y49/X49)*100,0)</f>
        <v>3411.962632103689</v>
      </c>
      <c r="AA49" s="171">
        <f>+AA25-AA48</f>
        <v>10030000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50524000</v>
      </c>
      <c r="F5" s="60">
        <v>50524000</v>
      </c>
      <c r="G5" s="60">
        <v>6509970</v>
      </c>
      <c r="H5" s="60">
        <v>2201615</v>
      </c>
      <c r="I5" s="60">
        <v>3424889</v>
      </c>
      <c r="J5" s="60">
        <v>12136474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12136474</v>
      </c>
      <c r="X5" s="60">
        <v>12631000</v>
      </c>
      <c r="Y5" s="60">
        <v>-494526</v>
      </c>
      <c r="Z5" s="140">
        <v>-3.92</v>
      </c>
      <c r="AA5" s="155">
        <v>50524000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233226000</v>
      </c>
      <c r="F7" s="60">
        <v>233226000</v>
      </c>
      <c r="G7" s="60">
        <v>19402456</v>
      </c>
      <c r="H7" s="60">
        <v>19848958</v>
      </c>
      <c r="I7" s="60">
        <v>18867847</v>
      </c>
      <c r="J7" s="60">
        <v>58119261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58119261</v>
      </c>
      <c r="X7" s="60">
        <v>58306500</v>
      </c>
      <c r="Y7" s="60">
        <v>-187239</v>
      </c>
      <c r="Z7" s="140">
        <v>-0.32</v>
      </c>
      <c r="AA7" s="155">
        <v>233226000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82219000</v>
      </c>
      <c r="F8" s="60">
        <v>82219000</v>
      </c>
      <c r="G8" s="60">
        <v>4442738</v>
      </c>
      <c r="H8" s="60">
        <v>2382277</v>
      </c>
      <c r="I8" s="60">
        <v>6370941</v>
      </c>
      <c r="J8" s="60">
        <v>13195956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13195956</v>
      </c>
      <c r="X8" s="60">
        <v>20554750</v>
      </c>
      <c r="Y8" s="60">
        <v>-7358794</v>
      </c>
      <c r="Z8" s="140">
        <v>-35.8</v>
      </c>
      <c r="AA8" s="155">
        <v>82219000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23052000</v>
      </c>
      <c r="F9" s="60">
        <v>23052000</v>
      </c>
      <c r="G9" s="60">
        <v>1918065</v>
      </c>
      <c r="H9" s="60">
        <v>1945244</v>
      </c>
      <c r="I9" s="60">
        <v>1922232</v>
      </c>
      <c r="J9" s="60">
        <v>5785541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5785541</v>
      </c>
      <c r="X9" s="60">
        <v>5763000</v>
      </c>
      <c r="Y9" s="60">
        <v>22541</v>
      </c>
      <c r="Z9" s="140">
        <v>0.39</v>
      </c>
      <c r="AA9" s="155">
        <v>23052000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13061000</v>
      </c>
      <c r="F10" s="54">
        <v>13061000</v>
      </c>
      <c r="G10" s="54">
        <v>1097146</v>
      </c>
      <c r="H10" s="54">
        <v>1101409</v>
      </c>
      <c r="I10" s="54">
        <v>1102425</v>
      </c>
      <c r="J10" s="54">
        <v>3300980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3300980</v>
      </c>
      <c r="X10" s="54">
        <v>3265250</v>
      </c>
      <c r="Y10" s="54">
        <v>35730</v>
      </c>
      <c r="Z10" s="184">
        <v>1.09</v>
      </c>
      <c r="AA10" s="130">
        <v>13061000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5277000</v>
      </c>
      <c r="F12" s="60">
        <v>5277000</v>
      </c>
      <c r="G12" s="60">
        <v>235579</v>
      </c>
      <c r="H12" s="60">
        <v>817424</v>
      </c>
      <c r="I12" s="60">
        <v>276611</v>
      </c>
      <c r="J12" s="60">
        <v>1329614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1329614</v>
      </c>
      <c r="X12" s="60">
        <v>1319250</v>
      </c>
      <c r="Y12" s="60">
        <v>10364</v>
      </c>
      <c r="Z12" s="140">
        <v>0.79</v>
      </c>
      <c r="AA12" s="155">
        <v>5277000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500000</v>
      </c>
      <c r="F13" s="60">
        <v>500000</v>
      </c>
      <c r="G13" s="60">
        <v>15322</v>
      </c>
      <c r="H13" s="60">
        <v>58790</v>
      </c>
      <c r="I13" s="60">
        <v>38817</v>
      </c>
      <c r="J13" s="60">
        <v>112929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112929</v>
      </c>
      <c r="X13" s="60">
        <v>125000</v>
      </c>
      <c r="Y13" s="60">
        <v>-12071</v>
      </c>
      <c r="Z13" s="140">
        <v>-9.66</v>
      </c>
      <c r="AA13" s="155">
        <v>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5000000</v>
      </c>
      <c r="F14" s="60">
        <v>5000000</v>
      </c>
      <c r="G14" s="60">
        <v>378773</v>
      </c>
      <c r="H14" s="60">
        <v>385561</v>
      </c>
      <c r="I14" s="60">
        <v>346421</v>
      </c>
      <c r="J14" s="60">
        <v>1110755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1110755</v>
      </c>
      <c r="X14" s="60">
        <v>1250000</v>
      </c>
      <c r="Y14" s="60">
        <v>-139245</v>
      </c>
      <c r="Z14" s="140">
        <v>-11.14</v>
      </c>
      <c r="AA14" s="155">
        <v>5000000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854000</v>
      </c>
      <c r="F16" s="60">
        <v>854000</v>
      </c>
      <c r="G16" s="60">
        <v>88480</v>
      </c>
      <c r="H16" s="60">
        <v>104496</v>
      </c>
      <c r="I16" s="60">
        <v>53305</v>
      </c>
      <c r="J16" s="60">
        <v>246281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246281</v>
      </c>
      <c r="X16" s="60">
        <v>213500</v>
      </c>
      <c r="Y16" s="60">
        <v>32781</v>
      </c>
      <c r="Z16" s="140">
        <v>15.35</v>
      </c>
      <c r="AA16" s="155">
        <v>854000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170462000</v>
      </c>
      <c r="F19" s="60">
        <v>170462000</v>
      </c>
      <c r="G19" s="60">
        <v>64112000</v>
      </c>
      <c r="H19" s="60">
        <v>0</v>
      </c>
      <c r="I19" s="60">
        <v>0</v>
      </c>
      <c r="J19" s="60">
        <v>64112000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64112000</v>
      </c>
      <c r="X19" s="60">
        <v>42615500</v>
      </c>
      <c r="Y19" s="60">
        <v>21496500</v>
      </c>
      <c r="Z19" s="140">
        <v>50.44</v>
      </c>
      <c r="AA19" s="155">
        <v>170462000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8287000</v>
      </c>
      <c r="F20" s="54">
        <v>8287000</v>
      </c>
      <c r="G20" s="54">
        <v>835254</v>
      </c>
      <c r="H20" s="54">
        <v>654447</v>
      </c>
      <c r="I20" s="54">
        <v>1024963</v>
      </c>
      <c r="J20" s="54">
        <v>2514664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2514664</v>
      </c>
      <c r="X20" s="54">
        <v>2071750</v>
      </c>
      <c r="Y20" s="54">
        <v>442914</v>
      </c>
      <c r="Z20" s="184">
        <v>21.38</v>
      </c>
      <c r="AA20" s="130">
        <v>8287000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592462000</v>
      </c>
      <c r="F22" s="190">
        <f t="shared" si="0"/>
        <v>592462000</v>
      </c>
      <c r="G22" s="190">
        <f t="shared" si="0"/>
        <v>99035783</v>
      </c>
      <c r="H22" s="190">
        <f t="shared" si="0"/>
        <v>29500221</v>
      </c>
      <c r="I22" s="190">
        <f t="shared" si="0"/>
        <v>33428451</v>
      </c>
      <c r="J22" s="190">
        <f t="shared" si="0"/>
        <v>161964455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161964455</v>
      </c>
      <c r="X22" s="190">
        <f t="shared" si="0"/>
        <v>148115500</v>
      </c>
      <c r="Y22" s="190">
        <f t="shared" si="0"/>
        <v>13848955</v>
      </c>
      <c r="Z22" s="191">
        <f>+IF(X22&lt;&gt;0,+(Y22/X22)*100,0)</f>
        <v>9.350105154423407</v>
      </c>
      <c r="AA22" s="188">
        <f>SUM(AA5:AA21)</f>
        <v>592462000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178254000</v>
      </c>
      <c r="F25" s="60">
        <v>178254000</v>
      </c>
      <c r="G25" s="60">
        <v>13592667</v>
      </c>
      <c r="H25" s="60">
        <v>13186558</v>
      </c>
      <c r="I25" s="60">
        <v>12901218</v>
      </c>
      <c r="J25" s="60">
        <v>39680443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39680443</v>
      </c>
      <c r="X25" s="60">
        <v>44563500</v>
      </c>
      <c r="Y25" s="60">
        <v>-4883057</v>
      </c>
      <c r="Z25" s="140">
        <v>-10.96</v>
      </c>
      <c r="AA25" s="155">
        <v>178254000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16036000</v>
      </c>
      <c r="F26" s="60">
        <v>16036000</v>
      </c>
      <c r="G26" s="60">
        <v>1220545</v>
      </c>
      <c r="H26" s="60">
        <v>1220545</v>
      </c>
      <c r="I26" s="60">
        <v>1220545</v>
      </c>
      <c r="J26" s="60">
        <v>3661635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3661635</v>
      </c>
      <c r="X26" s="60">
        <v>4009000</v>
      </c>
      <c r="Y26" s="60">
        <v>-347365</v>
      </c>
      <c r="Z26" s="140">
        <v>-8.66</v>
      </c>
      <c r="AA26" s="155">
        <v>16036000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41000000</v>
      </c>
      <c r="F27" s="60">
        <v>41000000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10250000</v>
      </c>
      <c r="Y27" s="60">
        <v>-10250000</v>
      </c>
      <c r="Z27" s="140">
        <v>-100</v>
      </c>
      <c r="AA27" s="155">
        <v>41000000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28893000</v>
      </c>
      <c r="F28" s="60">
        <v>28893000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7223250</v>
      </c>
      <c r="Y28" s="60">
        <v>-7223250</v>
      </c>
      <c r="Z28" s="140">
        <v>-100</v>
      </c>
      <c r="AA28" s="155">
        <v>28893000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5275000</v>
      </c>
      <c r="F29" s="60">
        <v>5275000</v>
      </c>
      <c r="G29" s="60">
        <v>838761</v>
      </c>
      <c r="H29" s="60">
        <v>0</v>
      </c>
      <c r="I29" s="60">
        <v>515729</v>
      </c>
      <c r="J29" s="60">
        <v>1354490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1354490</v>
      </c>
      <c r="X29" s="60">
        <v>1318750</v>
      </c>
      <c r="Y29" s="60">
        <v>35740</v>
      </c>
      <c r="Z29" s="140">
        <v>2.71</v>
      </c>
      <c r="AA29" s="155">
        <v>5275000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176880000</v>
      </c>
      <c r="F30" s="60">
        <v>176880000</v>
      </c>
      <c r="G30" s="60">
        <v>-5607841</v>
      </c>
      <c r="H30" s="60">
        <v>14301047</v>
      </c>
      <c r="I30" s="60">
        <v>7034226</v>
      </c>
      <c r="J30" s="60">
        <v>15727432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15727432</v>
      </c>
      <c r="X30" s="60">
        <v>44220000</v>
      </c>
      <c r="Y30" s="60">
        <v>-28492568</v>
      </c>
      <c r="Z30" s="140">
        <v>-64.43</v>
      </c>
      <c r="AA30" s="155">
        <v>176880000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692404</v>
      </c>
      <c r="H31" s="60">
        <v>1530293</v>
      </c>
      <c r="I31" s="60">
        <v>1425171</v>
      </c>
      <c r="J31" s="60">
        <v>3647868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3647868</v>
      </c>
      <c r="X31" s="60">
        <v>0</v>
      </c>
      <c r="Y31" s="60">
        <v>3647868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11409000</v>
      </c>
      <c r="F32" s="60">
        <v>11409000</v>
      </c>
      <c r="G32" s="60">
        <v>854448</v>
      </c>
      <c r="H32" s="60">
        <v>881176</v>
      </c>
      <c r="I32" s="60">
        <v>152146</v>
      </c>
      <c r="J32" s="60">
        <v>1887770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1887770</v>
      </c>
      <c r="X32" s="60">
        <v>2852250</v>
      </c>
      <c r="Y32" s="60">
        <v>-964480</v>
      </c>
      <c r="Z32" s="140">
        <v>-33.81</v>
      </c>
      <c r="AA32" s="155">
        <v>11409000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124685000</v>
      </c>
      <c r="F34" s="60">
        <v>124685000</v>
      </c>
      <c r="G34" s="60">
        <v>-1125204</v>
      </c>
      <c r="H34" s="60">
        <v>4283574</v>
      </c>
      <c r="I34" s="60">
        <v>4783984</v>
      </c>
      <c r="J34" s="60">
        <v>7942354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7942354</v>
      </c>
      <c r="X34" s="60">
        <v>31171250</v>
      </c>
      <c r="Y34" s="60">
        <v>-23228896</v>
      </c>
      <c r="Z34" s="140">
        <v>-74.52</v>
      </c>
      <c r="AA34" s="155">
        <v>124685000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582432000</v>
      </c>
      <c r="F36" s="190">
        <f t="shared" si="1"/>
        <v>582432000</v>
      </c>
      <c r="G36" s="190">
        <f t="shared" si="1"/>
        <v>10465780</v>
      </c>
      <c r="H36" s="190">
        <f t="shared" si="1"/>
        <v>35403193</v>
      </c>
      <c r="I36" s="190">
        <f t="shared" si="1"/>
        <v>28033019</v>
      </c>
      <c r="J36" s="190">
        <f t="shared" si="1"/>
        <v>73901992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73901992</v>
      </c>
      <c r="X36" s="190">
        <f t="shared" si="1"/>
        <v>145608000</v>
      </c>
      <c r="Y36" s="190">
        <f t="shared" si="1"/>
        <v>-71706008</v>
      </c>
      <c r="Z36" s="191">
        <f>+IF(X36&lt;&gt;0,+(Y36/X36)*100,0)</f>
        <v>-49.24592604801934</v>
      </c>
      <c r="AA36" s="188">
        <f>SUM(AA25:AA35)</f>
        <v>582432000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10030000</v>
      </c>
      <c r="F38" s="106">
        <f t="shared" si="2"/>
        <v>10030000</v>
      </c>
      <c r="G38" s="106">
        <f t="shared" si="2"/>
        <v>88570003</v>
      </c>
      <c r="H38" s="106">
        <f t="shared" si="2"/>
        <v>-5902972</v>
      </c>
      <c r="I38" s="106">
        <f t="shared" si="2"/>
        <v>5395432</v>
      </c>
      <c r="J38" s="106">
        <f t="shared" si="2"/>
        <v>88062463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88062463</v>
      </c>
      <c r="X38" s="106">
        <f>IF(F22=F36,0,X22-X36)</f>
        <v>2507500</v>
      </c>
      <c r="Y38" s="106">
        <f t="shared" si="2"/>
        <v>85554963</v>
      </c>
      <c r="Z38" s="201">
        <f>+IF(X38&lt;&gt;0,+(Y38/X38)*100,0)</f>
        <v>3411.962632103689</v>
      </c>
      <c r="AA38" s="199">
        <f>+AA22-AA36</f>
        <v>10030000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10030000</v>
      </c>
      <c r="F42" s="88">
        <f t="shared" si="3"/>
        <v>10030000</v>
      </c>
      <c r="G42" s="88">
        <f t="shared" si="3"/>
        <v>88570003</v>
      </c>
      <c r="H42" s="88">
        <f t="shared" si="3"/>
        <v>-5902972</v>
      </c>
      <c r="I42" s="88">
        <f t="shared" si="3"/>
        <v>5395432</v>
      </c>
      <c r="J42" s="88">
        <f t="shared" si="3"/>
        <v>88062463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88062463</v>
      </c>
      <c r="X42" s="88">
        <f t="shared" si="3"/>
        <v>2507500</v>
      </c>
      <c r="Y42" s="88">
        <f t="shared" si="3"/>
        <v>85554963</v>
      </c>
      <c r="Z42" s="208">
        <f>+IF(X42&lt;&gt;0,+(Y42/X42)*100,0)</f>
        <v>3411.962632103689</v>
      </c>
      <c r="AA42" s="206">
        <f>SUM(AA38:AA41)</f>
        <v>10030000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10030000</v>
      </c>
      <c r="F44" s="77">
        <f t="shared" si="4"/>
        <v>10030000</v>
      </c>
      <c r="G44" s="77">
        <f t="shared" si="4"/>
        <v>88570003</v>
      </c>
      <c r="H44" s="77">
        <f t="shared" si="4"/>
        <v>-5902972</v>
      </c>
      <c r="I44" s="77">
        <f t="shared" si="4"/>
        <v>5395432</v>
      </c>
      <c r="J44" s="77">
        <f t="shared" si="4"/>
        <v>88062463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88062463</v>
      </c>
      <c r="X44" s="77">
        <f t="shared" si="4"/>
        <v>2507500</v>
      </c>
      <c r="Y44" s="77">
        <f t="shared" si="4"/>
        <v>85554963</v>
      </c>
      <c r="Z44" s="212">
        <f>+IF(X44&lt;&gt;0,+(Y44/X44)*100,0)</f>
        <v>3411.962632103689</v>
      </c>
      <c r="AA44" s="210">
        <f>+AA42-AA43</f>
        <v>10030000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10030000</v>
      </c>
      <c r="F46" s="88">
        <f t="shared" si="5"/>
        <v>10030000</v>
      </c>
      <c r="G46" s="88">
        <f t="shared" si="5"/>
        <v>88570003</v>
      </c>
      <c r="H46" s="88">
        <f t="shared" si="5"/>
        <v>-5902972</v>
      </c>
      <c r="I46" s="88">
        <f t="shared" si="5"/>
        <v>5395432</v>
      </c>
      <c r="J46" s="88">
        <f t="shared" si="5"/>
        <v>88062463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88062463</v>
      </c>
      <c r="X46" s="88">
        <f t="shared" si="5"/>
        <v>2507500</v>
      </c>
      <c r="Y46" s="88">
        <f t="shared" si="5"/>
        <v>85554963</v>
      </c>
      <c r="Z46" s="208">
        <f>+IF(X46&lt;&gt;0,+(Y46/X46)*100,0)</f>
        <v>3411.962632103689</v>
      </c>
      <c r="AA46" s="206">
        <f>SUM(AA44:AA45)</f>
        <v>10030000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10030000</v>
      </c>
      <c r="F48" s="219">
        <f t="shared" si="6"/>
        <v>10030000</v>
      </c>
      <c r="G48" s="219">
        <f t="shared" si="6"/>
        <v>88570003</v>
      </c>
      <c r="H48" s="220">
        <f t="shared" si="6"/>
        <v>-5902972</v>
      </c>
      <c r="I48" s="220">
        <f t="shared" si="6"/>
        <v>5395432</v>
      </c>
      <c r="J48" s="220">
        <f t="shared" si="6"/>
        <v>88062463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88062463</v>
      </c>
      <c r="X48" s="220">
        <f t="shared" si="6"/>
        <v>2507500</v>
      </c>
      <c r="Y48" s="220">
        <f t="shared" si="6"/>
        <v>85554963</v>
      </c>
      <c r="Z48" s="221">
        <f>+IF(X48&lt;&gt;0,+(Y48/X48)*100,0)</f>
        <v>3411.962632103689</v>
      </c>
      <c r="AA48" s="222">
        <f>SUM(AA46:AA47)</f>
        <v>10030000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106427</v>
      </c>
      <c r="J5" s="100">
        <f t="shared" si="0"/>
        <v>106427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106427</v>
      </c>
      <c r="X5" s="100">
        <f t="shared" si="0"/>
        <v>0</v>
      </c>
      <c r="Y5" s="100">
        <f t="shared" si="0"/>
        <v>106427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>
        <v>50</v>
      </c>
      <c r="J6" s="60">
        <v>50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50</v>
      </c>
      <c r="X6" s="60"/>
      <c r="Y6" s="60">
        <v>50</v>
      </c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>
        <v>21490</v>
      </c>
      <c r="J7" s="159">
        <v>21490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21490</v>
      </c>
      <c r="X7" s="159"/>
      <c r="Y7" s="159">
        <v>21490</v>
      </c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>
        <v>84887</v>
      </c>
      <c r="J8" s="60">
        <v>84887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84887</v>
      </c>
      <c r="X8" s="60"/>
      <c r="Y8" s="60">
        <v>84887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6148000</v>
      </c>
      <c r="F9" s="100">
        <f t="shared" si="1"/>
        <v>6148000</v>
      </c>
      <c r="G9" s="100">
        <f t="shared" si="1"/>
        <v>0</v>
      </c>
      <c r="H9" s="100">
        <f t="shared" si="1"/>
        <v>0</v>
      </c>
      <c r="I9" s="100">
        <f t="shared" si="1"/>
        <v>82092</v>
      </c>
      <c r="J9" s="100">
        <f t="shared" si="1"/>
        <v>82092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82092</v>
      </c>
      <c r="X9" s="100">
        <f t="shared" si="1"/>
        <v>1537000</v>
      </c>
      <c r="Y9" s="100">
        <f t="shared" si="1"/>
        <v>-1454908</v>
      </c>
      <c r="Z9" s="137">
        <f>+IF(X9&lt;&gt;0,+(Y9/X9)*100,0)</f>
        <v>-94.65894599869877</v>
      </c>
      <c r="AA9" s="102">
        <f>SUM(AA10:AA14)</f>
        <v>6148000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>
        <v>1807</v>
      </c>
      <c r="J10" s="60">
        <v>1807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1807</v>
      </c>
      <c r="X10" s="60"/>
      <c r="Y10" s="60">
        <v>1807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6148000</v>
      </c>
      <c r="F11" s="60">
        <v>6148000</v>
      </c>
      <c r="G11" s="60"/>
      <c r="H11" s="60"/>
      <c r="I11" s="60">
        <v>70009</v>
      </c>
      <c r="J11" s="60">
        <v>70009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70009</v>
      </c>
      <c r="X11" s="60">
        <v>1537000</v>
      </c>
      <c r="Y11" s="60">
        <v>-1466991</v>
      </c>
      <c r="Z11" s="140">
        <v>-95.45</v>
      </c>
      <c r="AA11" s="62">
        <v>6148000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>
        <v>10276</v>
      </c>
      <c r="J12" s="60">
        <v>10276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10276</v>
      </c>
      <c r="X12" s="60"/>
      <c r="Y12" s="60">
        <v>10276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38289308</v>
      </c>
      <c r="F15" s="100">
        <f t="shared" si="2"/>
        <v>38289308</v>
      </c>
      <c r="G15" s="100">
        <f t="shared" si="2"/>
        <v>0</v>
      </c>
      <c r="H15" s="100">
        <f t="shared" si="2"/>
        <v>0</v>
      </c>
      <c r="I15" s="100">
        <f t="shared" si="2"/>
        <v>149106</v>
      </c>
      <c r="J15" s="100">
        <f t="shared" si="2"/>
        <v>149106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149106</v>
      </c>
      <c r="X15" s="100">
        <f t="shared" si="2"/>
        <v>9572327</v>
      </c>
      <c r="Y15" s="100">
        <f t="shared" si="2"/>
        <v>-9423221</v>
      </c>
      <c r="Z15" s="137">
        <f>+IF(X15&lt;&gt;0,+(Y15/X15)*100,0)</f>
        <v>-98.44232233186351</v>
      </c>
      <c r="AA15" s="102">
        <f>SUM(AA16:AA18)</f>
        <v>38289308</v>
      </c>
    </row>
    <row r="16" spans="1:27" ht="13.5">
      <c r="A16" s="138" t="s">
        <v>85</v>
      </c>
      <c r="B16" s="136"/>
      <c r="C16" s="155"/>
      <c r="D16" s="155"/>
      <c r="E16" s="156">
        <v>2120967</v>
      </c>
      <c r="F16" s="60">
        <v>2120967</v>
      </c>
      <c r="G16" s="60"/>
      <c r="H16" s="60"/>
      <c r="I16" s="60">
        <v>701</v>
      </c>
      <c r="J16" s="60">
        <v>701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701</v>
      </c>
      <c r="X16" s="60">
        <v>530242</v>
      </c>
      <c r="Y16" s="60">
        <v>-529541</v>
      </c>
      <c r="Z16" s="140">
        <v>-99.87</v>
      </c>
      <c r="AA16" s="62">
        <v>2120967</v>
      </c>
    </row>
    <row r="17" spans="1:27" ht="13.5">
      <c r="A17" s="138" t="s">
        <v>86</v>
      </c>
      <c r="B17" s="136"/>
      <c r="C17" s="155"/>
      <c r="D17" s="155"/>
      <c r="E17" s="156">
        <v>36168341</v>
      </c>
      <c r="F17" s="60">
        <v>36168341</v>
      </c>
      <c r="G17" s="60"/>
      <c r="H17" s="60"/>
      <c r="I17" s="60">
        <v>148405</v>
      </c>
      <c r="J17" s="60">
        <v>148405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148405</v>
      </c>
      <c r="X17" s="60">
        <v>9042085</v>
      </c>
      <c r="Y17" s="60">
        <v>-8893680</v>
      </c>
      <c r="Z17" s="140">
        <v>-98.36</v>
      </c>
      <c r="AA17" s="62">
        <v>36168341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51086955</v>
      </c>
      <c r="F19" s="100">
        <f t="shared" si="3"/>
        <v>51086955</v>
      </c>
      <c r="G19" s="100">
        <f t="shared" si="3"/>
        <v>0</v>
      </c>
      <c r="H19" s="100">
        <f t="shared" si="3"/>
        <v>0</v>
      </c>
      <c r="I19" s="100">
        <f t="shared" si="3"/>
        <v>1108083</v>
      </c>
      <c r="J19" s="100">
        <f t="shared" si="3"/>
        <v>1108083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1108083</v>
      </c>
      <c r="X19" s="100">
        <f t="shared" si="3"/>
        <v>12771740</v>
      </c>
      <c r="Y19" s="100">
        <f t="shared" si="3"/>
        <v>-11663657</v>
      </c>
      <c r="Z19" s="137">
        <f>+IF(X19&lt;&gt;0,+(Y19/X19)*100,0)</f>
        <v>-91.32394646305045</v>
      </c>
      <c r="AA19" s="102">
        <f>SUM(AA20:AA23)</f>
        <v>51086955</v>
      </c>
    </row>
    <row r="20" spans="1:27" ht="13.5">
      <c r="A20" s="138" t="s">
        <v>89</v>
      </c>
      <c r="B20" s="136"/>
      <c r="C20" s="155"/>
      <c r="D20" s="155"/>
      <c r="E20" s="156">
        <v>34131150</v>
      </c>
      <c r="F20" s="60">
        <v>34131150</v>
      </c>
      <c r="G20" s="60"/>
      <c r="H20" s="60"/>
      <c r="I20" s="60">
        <v>142433</v>
      </c>
      <c r="J20" s="60">
        <v>142433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142433</v>
      </c>
      <c r="X20" s="60">
        <v>8532788</v>
      </c>
      <c r="Y20" s="60">
        <v>-8390355</v>
      </c>
      <c r="Z20" s="140">
        <v>-98.33</v>
      </c>
      <c r="AA20" s="62">
        <v>34131150</v>
      </c>
    </row>
    <row r="21" spans="1:27" ht="13.5">
      <c r="A21" s="138" t="s">
        <v>90</v>
      </c>
      <c r="B21" s="136"/>
      <c r="C21" s="155"/>
      <c r="D21" s="155"/>
      <c r="E21" s="156">
        <v>15365730</v>
      </c>
      <c r="F21" s="60">
        <v>15365730</v>
      </c>
      <c r="G21" s="60"/>
      <c r="H21" s="60"/>
      <c r="I21" s="60">
        <v>729867</v>
      </c>
      <c r="J21" s="60">
        <v>729867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729867</v>
      </c>
      <c r="X21" s="60">
        <v>3841433</v>
      </c>
      <c r="Y21" s="60">
        <v>-3111566</v>
      </c>
      <c r="Z21" s="140">
        <v>-81</v>
      </c>
      <c r="AA21" s="62">
        <v>15365730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>
        <v>152144</v>
      </c>
      <c r="J22" s="159">
        <v>152144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152144</v>
      </c>
      <c r="X22" s="159"/>
      <c r="Y22" s="159">
        <v>152144</v>
      </c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1590075</v>
      </c>
      <c r="F23" s="60">
        <v>1590075</v>
      </c>
      <c r="G23" s="60"/>
      <c r="H23" s="60"/>
      <c r="I23" s="60">
        <v>83639</v>
      </c>
      <c r="J23" s="60">
        <v>83639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83639</v>
      </c>
      <c r="X23" s="60">
        <v>397519</v>
      </c>
      <c r="Y23" s="60">
        <v>-313880</v>
      </c>
      <c r="Z23" s="140">
        <v>-78.96</v>
      </c>
      <c r="AA23" s="62">
        <v>1590075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95524263</v>
      </c>
      <c r="F25" s="219">
        <f t="shared" si="4"/>
        <v>95524263</v>
      </c>
      <c r="G25" s="219">
        <f t="shared" si="4"/>
        <v>0</v>
      </c>
      <c r="H25" s="219">
        <f t="shared" si="4"/>
        <v>0</v>
      </c>
      <c r="I25" s="219">
        <f t="shared" si="4"/>
        <v>1445708</v>
      </c>
      <c r="J25" s="219">
        <f t="shared" si="4"/>
        <v>1445708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1445708</v>
      </c>
      <c r="X25" s="219">
        <f t="shared" si="4"/>
        <v>23881067</v>
      </c>
      <c r="Y25" s="219">
        <f t="shared" si="4"/>
        <v>-22435359</v>
      </c>
      <c r="Z25" s="231">
        <f>+IF(X25&lt;&gt;0,+(Y25/X25)*100,0)</f>
        <v>-93.94621689223519</v>
      </c>
      <c r="AA25" s="232">
        <f>+AA5+AA9+AA15+AA19+AA24</f>
        <v>95524263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95524263</v>
      </c>
      <c r="F28" s="60">
        <v>95524263</v>
      </c>
      <c r="G28" s="60"/>
      <c r="H28" s="60"/>
      <c r="I28" s="60">
        <v>375</v>
      </c>
      <c r="J28" s="60">
        <v>375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375</v>
      </c>
      <c r="X28" s="60">
        <v>23881066</v>
      </c>
      <c r="Y28" s="60">
        <v>-23880691</v>
      </c>
      <c r="Z28" s="140">
        <v>-100</v>
      </c>
      <c r="AA28" s="155">
        <v>95524263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95524263</v>
      </c>
      <c r="F32" s="77">
        <f t="shared" si="5"/>
        <v>95524263</v>
      </c>
      <c r="G32" s="77">
        <f t="shared" si="5"/>
        <v>0</v>
      </c>
      <c r="H32" s="77">
        <f t="shared" si="5"/>
        <v>0</v>
      </c>
      <c r="I32" s="77">
        <f t="shared" si="5"/>
        <v>375</v>
      </c>
      <c r="J32" s="77">
        <f t="shared" si="5"/>
        <v>375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375</v>
      </c>
      <c r="X32" s="77">
        <f t="shared" si="5"/>
        <v>23881066</v>
      </c>
      <c r="Y32" s="77">
        <f t="shared" si="5"/>
        <v>-23880691</v>
      </c>
      <c r="Z32" s="212">
        <f>+IF(X32&lt;&gt;0,+(Y32/X32)*100,0)</f>
        <v>-99.99842971833837</v>
      </c>
      <c r="AA32" s="79">
        <f>SUM(AA28:AA31)</f>
        <v>95524263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>
        <v>23603</v>
      </c>
      <c r="J35" s="60">
        <v>23603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23603</v>
      </c>
      <c r="X35" s="60"/>
      <c r="Y35" s="60">
        <v>23603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95524263</v>
      </c>
      <c r="F36" s="220">
        <f t="shared" si="6"/>
        <v>95524263</v>
      </c>
      <c r="G36" s="220">
        <f t="shared" si="6"/>
        <v>0</v>
      </c>
      <c r="H36" s="220">
        <f t="shared" si="6"/>
        <v>0</v>
      </c>
      <c r="I36" s="220">
        <f t="shared" si="6"/>
        <v>23978</v>
      </c>
      <c r="J36" s="220">
        <f t="shared" si="6"/>
        <v>23978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23978</v>
      </c>
      <c r="X36" s="220">
        <f t="shared" si="6"/>
        <v>23881066</v>
      </c>
      <c r="Y36" s="220">
        <f t="shared" si="6"/>
        <v>-23857088</v>
      </c>
      <c r="Z36" s="221">
        <f>+IF(X36&lt;&gt;0,+(Y36/X36)*100,0)</f>
        <v>-99.89959409684643</v>
      </c>
      <c r="AA36" s="239">
        <f>SUM(AA32:AA35)</f>
        <v>95524263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9591188</v>
      </c>
      <c r="D6" s="155"/>
      <c r="E6" s="59">
        <v>1690000</v>
      </c>
      <c r="F6" s="60">
        <v>1690000</v>
      </c>
      <c r="G6" s="60"/>
      <c r="H6" s="60">
        <v>17607309</v>
      </c>
      <c r="I6" s="60">
        <v>13424423</v>
      </c>
      <c r="J6" s="60">
        <v>13424423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13424423</v>
      </c>
      <c r="X6" s="60">
        <v>422500</v>
      </c>
      <c r="Y6" s="60">
        <v>13001923</v>
      </c>
      <c r="Z6" s="140">
        <v>3077.38</v>
      </c>
      <c r="AA6" s="62">
        <v>1690000</v>
      </c>
    </row>
    <row r="7" spans="1:27" ht="13.5">
      <c r="A7" s="249" t="s">
        <v>144</v>
      </c>
      <c r="B7" s="182"/>
      <c r="C7" s="155">
        <v>59912</v>
      </c>
      <c r="D7" s="155"/>
      <c r="E7" s="59">
        <v>2188000</v>
      </c>
      <c r="F7" s="60">
        <v>2188000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547000</v>
      </c>
      <c r="Y7" s="60">
        <v>-547000</v>
      </c>
      <c r="Z7" s="140">
        <v>-100</v>
      </c>
      <c r="AA7" s="62">
        <v>2188000</v>
      </c>
    </row>
    <row r="8" spans="1:27" ht="13.5">
      <c r="A8" s="249" t="s">
        <v>145</v>
      </c>
      <c r="B8" s="182"/>
      <c r="C8" s="155">
        <v>78247368</v>
      </c>
      <c r="D8" s="155"/>
      <c r="E8" s="59"/>
      <c r="F8" s="60"/>
      <c r="G8" s="60"/>
      <c r="H8" s="60">
        <v>24205901</v>
      </c>
      <c r="I8" s="60">
        <v>27099056</v>
      </c>
      <c r="J8" s="60">
        <v>27099056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27099056</v>
      </c>
      <c r="X8" s="60"/>
      <c r="Y8" s="60">
        <v>27099056</v>
      </c>
      <c r="Z8" s="140"/>
      <c r="AA8" s="62"/>
    </row>
    <row r="9" spans="1:27" ht="13.5">
      <c r="A9" s="249" t="s">
        <v>146</v>
      </c>
      <c r="B9" s="182"/>
      <c r="C9" s="155"/>
      <c r="D9" s="155"/>
      <c r="E9" s="59">
        <v>55773000</v>
      </c>
      <c r="F9" s="60">
        <v>55773000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13943250</v>
      </c>
      <c r="Y9" s="60">
        <v>-13943250</v>
      </c>
      <c r="Z9" s="140">
        <v>-100</v>
      </c>
      <c r="AA9" s="62">
        <v>55773000</v>
      </c>
    </row>
    <row r="10" spans="1:27" ht="13.5">
      <c r="A10" s="249" t="s">
        <v>147</v>
      </c>
      <c r="B10" s="182"/>
      <c r="C10" s="155">
        <v>20088863</v>
      </c>
      <c r="D10" s="155"/>
      <c r="E10" s="59">
        <v>37882000</v>
      </c>
      <c r="F10" s="60">
        <v>37882000</v>
      </c>
      <c r="G10" s="159"/>
      <c r="H10" s="159">
        <v>-6841401</v>
      </c>
      <c r="I10" s="159">
        <v>-6841401</v>
      </c>
      <c r="J10" s="60">
        <v>-6841401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-6841401</v>
      </c>
      <c r="X10" s="60">
        <v>9470500</v>
      </c>
      <c r="Y10" s="159">
        <v>-16311901</v>
      </c>
      <c r="Z10" s="141">
        <v>-172.24</v>
      </c>
      <c r="AA10" s="225">
        <v>37882000</v>
      </c>
    </row>
    <row r="11" spans="1:27" ht="13.5">
      <c r="A11" s="249" t="s">
        <v>148</v>
      </c>
      <c r="B11" s="182"/>
      <c r="C11" s="155">
        <v>4912799</v>
      </c>
      <c r="D11" s="155"/>
      <c r="E11" s="59"/>
      <c r="F11" s="60"/>
      <c r="G11" s="60"/>
      <c r="H11" s="60">
        <v>23929</v>
      </c>
      <c r="I11" s="60">
        <v>23929</v>
      </c>
      <c r="J11" s="60">
        <v>23929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23929</v>
      </c>
      <c r="X11" s="60"/>
      <c r="Y11" s="60">
        <v>23929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112900130</v>
      </c>
      <c r="D12" s="168">
        <f>SUM(D6:D11)</f>
        <v>0</v>
      </c>
      <c r="E12" s="72">
        <f t="shared" si="0"/>
        <v>97533000</v>
      </c>
      <c r="F12" s="73">
        <f t="shared" si="0"/>
        <v>97533000</v>
      </c>
      <c r="G12" s="73">
        <f t="shared" si="0"/>
        <v>0</v>
      </c>
      <c r="H12" s="73">
        <f t="shared" si="0"/>
        <v>34995738</v>
      </c>
      <c r="I12" s="73">
        <f t="shared" si="0"/>
        <v>33706007</v>
      </c>
      <c r="J12" s="73">
        <f t="shared" si="0"/>
        <v>33706007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33706007</v>
      </c>
      <c r="X12" s="73">
        <f t="shared" si="0"/>
        <v>24383250</v>
      </c>
      <c r="Y12" s="73">
        <f t="shared" si="0"/>
        <v>9322757</v>
      </c>
      <c r="Z12" s="170">
        <f>+IF(X12&lt;&gt;0,+(Y12/X12)*100,0)</f>
        <v>38.234267376170116</v>
      </c>
      <c r="AA12" s="74">
        <f>SUM(AA6:AA11)</f>
        <v>97533000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>
        <v>6314611</v>
      </c>
      <c r="I15" s="60">
        <v>6314611</v>
      </c>
      <c r="J15" s="60">
        <v>6314611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6314611</v>
      </c>
      <c r="X15" s="60"/>
      <c r="Y15" s="60">
        <v>6314611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127204501</v>
      </c>
      <c r="D17" s="155"/>
      <c r="E17" s="59">
        <v>21880000</v>
      </c>
      <c r="F17" s="60">
        <v>21880000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5470000</v>
      </c>
      <c r="Y17" s="60">
        <v>-5470000</v>
      </c>
      <c r="Z17" s="140">
        <v>-100</v>
      </c>
      <c r="AA17" s="62">
        <v>21880000</v>
      </c>
    </row>
    <row r="18" spans="1:27" ht="13.5">
      <c r="A18" s="249" t="s">
        <v>153</v>
      </c>
      <c r="B18" s="182"/>
      <c r="C18" s="155">
        <v>279643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2493059586</v>
      </c>
      <c r="D19" s="155"/>
      <c r="E19" s="59">
        <v>971089000</v>
      </c>
      <c r="F19" s="60">
        <v>971089000</v>
      </c>
      <c r="G19" s="60"/>
      <c r="H19" s="60">
        <v>616007</v>
      </c>
      <c r="I19" s="60">
        <v>616007</v>
      </c>
      <c r="J19" s="60">
        <v>616007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616007</v>
      </c>
      <c r="X19" s="60">
        <v>242772250</v>
      </c>
      <c r="Y19" s="60">
        <v>-242156243</v>
      </c>
      <c r="Z19" s="140">
        <v>-99.75</v>
      </c>
      <c r="AA19" s="62">
        <v>971089000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765442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17544</v>
      </c>
      <c r="D23" s="155"/>
      <c r="E23" s="59"/>
      <c r="F23" s="60"/>
      <c r="G23" s="159"/>
      <c r="H23" s="159">
        <v>3194746</v>
      </c>
      <c r="I23" s="159">
        <v>3194746</v>
      </c>
      <c r="J23" s="60">
        <v>3194746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3194746</v>
      </c>
      <c r="X23" s="60"/>
      <c r="Y23" s="159">
        <v>3194746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2621326716</v>
      </c>
      <c r="D24" s="168">
        <f>SUM(D15:D23)</f>
        <v>0</v>
      </c>
      <c r="E24" s="76">
        <f t="shared" si="1"/>
        <v>992969000</v>
      </c>
      <c r="F24" s="77">
        <f t="shared" si="1"/>
        <v>992969000</v>
      </c>
      <c r="G24" s="77">
        <f t="shared" si="1"/>
        <v>0</v>
      </c>
      <c r="H24" s="77">
        <f t="shared" si="1"/>
        <v>10125364</v>
      </c>
      <c r="I24" s="77">
        <f t="shared" si="1"/>
        <v>10125364</v>
      </c>
      <c r="J24" s="77">
        <f t="shared" si="1"/>
        <v>10125364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10125364</v>
      </c>
      <c r="X24" s="77">
        <f t="shared" si="1"/>
        <v>248242250</v>
      </c>
      <c r="Y24" s="77">
        <f t="shared" si="1"/>
        <v>-238116886</v>
      </c>
      <c r="Z24" s="212">
        <f>+IF(X24&lt;&gt;0,+(Y24/X24)*100,0)</f>
        <v>-95.92117618979042</v>
      </c>
      <c r="AA24" s="79">
        <f>SUM(AA15:AA23)</f>
        <v>992969000</v>
      </c>
    </row>
    <row r="25" spans="1:27" ht="13.5">
      <c r="A25" s="250" t="s">
        <v>159</v>
      </c>
      <c r="B25" s="251"/>
      <c r="C25" s="168">
        <f aca="true" t="shared" si="2" ref="C25:Y25">+C12+C24</f>
        <v>2734226846</v>
      </c>
      <c r="D25" s="168">
        <f>+D12+D24</f>
        <v>0</v>
      </c>
      <c r="E25" s="72">
        <f t="shared" si="2"/>
        <v>1090502000</v>
      </c>
      <c r="F25" s="73">
        <f t="shared" si="2"/>
        <v>1090502000</v>
      </c>
      <c r="G25" s="73">
        <f t="shared" si="2"/>
        <v>0</v>
      </c>
      <c r="H25" s="73">
        <f t="shared" si="2"/>
        <v>45121102</v>
      </c>
      <c r="I25" s="73">
        <f t="shared" si="2"/>
        <v>43831371</v>
      </c>
      <c r="J25" s="73">
        <f t="shared" si="2"/>
        <v>43831371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43831371</v>
      </c>
      <c r="X25" s="73">
        <f t="shared" si="2"/>
        <v>272625500</v>
      </c>
      <c r="Y25" s="73">
        <f t="shared" si="2"/>
        <v>-228794129</v>
      </c>
      <c r="Z25" s="170">
        <f>+IF(X25&lt;&gt;0,+(Y25/X25)*100,0)</f>
        <v>-83.92249771206288</v>
      </c>
      <c r="AA25" s="74">
        <f>+AA12+AA24</f>
        <v>1090502000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2100628</v>
      </c>
      <c r="D30" s="155"/>
      <c r="E30" s="59">
        <v>8668000</v>
      </c>
      <c r="F30" s="60">
        <v>8668000</v>
      </c>
      <c r="G30" s="60"/>
      <c r="H30" s="60">
        <v>2517000</v>
      </c>
      <c r="I30" s="60">
        <v>2517000</v>
      </c>
      <c r="J30" s="60">
        <v>2517000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2517000</v>
      </c>
      <c r="X30" s="60">
        <v>2167000</v>
      </c>
      <c r="Y30" s="60">
        <v>350000</v>
      </c>
      <c r="Z30" s="140">
        <v>16.15</v>
      </c>
      <c r="AA30" s="62">
        <v>8668000</v>
      </c>
    </row>
    <row r="31" spans="1:27" ht="13.5">
      <c r="A31" s="249" t="s">
        <v>163</v>
      </c>
      <c r="B31" s="182"/>
      <c r="C31" s="155">
        <v>8821409</v>
      </c>
      <c r="D31" s="155"/>
      <c r="E31" s="59"/>
      <c r="F31" s="60"/>
      <c r="G31" s="60"/>
      <c r="H31" s="60">
        <v>-58888</v>
      </c>
      <c r="I31" s="60">
        <v>8356865</v>
      </c>
      <c r="J31" s="60">
        <v>8356865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8356865</v>
      </c>
      <c r="X31" s="60"/>
      <c r="Y31" s="60">
        <v>8356865</v>
      </c>
      <c r="Z31" s="140"/>
      <c r="AA31" s="62"/>
    </row>
    <row r="32" spans="1:27" ht="13.5">
      <c r="A32" s="249" t="s">
        <v>164</v>
      </c>
      <c r="B32" s="182"/>
      <c r="C32" s="155">
        <v>150101143</v>
      </c>
      <c r="D32" s="155"/>
      <c r="E32" s="59">
        <v>79200000</v>
      </c>
      <c r="F32" s="60">
        <v>79200000</v>
      </c>
      <c r="G32" s="60"/>
      <c r="H32" s="60">
        <v>32529586</v>
      </c>
      <c r="I32" s="60">
        <v>22824102</v>
      </c>
      <c r="J32" s="60">
        <v>22824102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22824102</v>
      </c>
      <c r="X32" s="60">
        <v>19800000</v>
      </c>
      <c r="Y32" s="60">
        <v>3024102</v>
      </c>
      <c r="Z32" s="140">
        <v>15.27</v>
      </c>
      <c r="AA32" s="62">
        <v>79200000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>
        <v>1238</v>
      </c>
      <c r="I33" s="60">
        <v>1238</v>
      </c>
      <c r="J33" s="60">
        <v>1238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1238</v>
      </c>
      <c r="X33" s="60"/>
      <c r="Y33" s="60">
        <v>1238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161023180</v>
      </c>
      <c r="D34" s="168">
        <f>SUM(D29:D33)</f>
        <v>0</v>
      </c>
      <c r="E34" s="72">
        <f t="shared" si="3"/>
        <v>87868000</v>
      </c>
      <c r="F34" s="73">
        <f t="shared" si="3"/>
        <v>87868000</v>
      </c>
      <c r="G34" s="73">
        <f t="shared" si="3"/>
        <v>0</v>
      </c>
      <c r="H34" s="73">
        <f t="shared" si="3"/>
        <v>34988936</v>
      </c>
      <c r="I34" s="73">
        <f t="shared" si="3"/>
        <v>33699205</v>
      </c>
      <c r="J34" s="73">
        <f t="shared" si="3"/>
        <v>33699205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33699205</v>
      </c>
      <c r="X34" s="73">
        <f t="shared" si="3"/>
        <v>21967000</v>
      </c>
      <c r="Y34" s="73">
        <f t="shared" si="3"/>
        <v>11732205</v>
      </c>
      <c r="Z34" s="170">
        <f>+IF(X34&lt;&gt;0,+(Y34/X34)*100,0)</f>
        <v>53.40831702098603</v>
      </c>
      <c r="AA34" s="74">
        <f>SUM(AA29:AA33)</f>
        <v>87868000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27155599</v>
      </c>
      <c r="D37" s="155"/>
      <c r="E37" s="59">
        <v>19931000</v>
      </c>
      <c r="F37" s="60">
        <v>19931000</v>
      </c>
      <c r="G37" s="60"/>
      <c r="H37" s="60">
        <v>2052126</v>
      </c>
      <c r="I37" s="60">
        <v>2052126</v>
      </c>
      <c r="J37" s="60">
        <v>2052126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2052126</v>
      </c>
      <c r="X37" s="60">
        <v>4982750</v>
      </c>
      <c r="Y37" s="60">
        <v>-2930624</v>
      </c>
      <c r="Z37" s="140">
        <v>-58.82</v>
      </c>
      <c r="AA37" s="62">
        <v>19931000</v>
      </c>
    </row>
    <row r="38" spans="1:27" ht="13.5">
      <c r="A38" s="249" t="s">
        <v>165</v>
      </c>
      <c r="B38" s="182"/>
      <c r="C38" s="155">
        <v>86838971</v>
      </c>
      <c r="D38" s="155"/>
      <c r="E38" s="59">
        <v>2203000</v>
      </c>
      <c r="F38" s="60">
        <v>2203000</v>
      </c>
      <c r="G38" s="60"/>
      <c r="H38" s="60">
        <v>597000</v>
      </c>
      <c r="I38" s="60">
        <v>597000</v>
      </c>
      <c r="J38" s="60">
        <v>597000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597000</v>
      </c>
      <c r="X38" s="60">
        <v>550750</v>
      </c>
      <c r="Y38" s="60">
        <v>46250</v>
      </c>
      <c r="Z38" s="140">
        <v>8.4</v>
      </c>
      <c r="AA38" s="62">
        <v>2203000</v>
      </c>
    </row>
    <row r="39" spans="1:27" ht="13.5">
      <c r="A39" s="250" t="s">
        <v>59</v>
      </c>
      <c r="B39" s="253"/>
      <c r="C39" s="168">
        <f aca="true" t="shared" si="4" ref="C39:Y39">SUM(C37:C38)</f>
        <v>113994570</v>
      </c>
      <c r="D39" s="168">
        <f>SUM(D37:D38)</f>
        <v>0</v>
      </c>
      <c r="E39" s="76">
        <f t="shared" si="4"/>
        <v>22134000</v>
      </c>
      <c r="F39" s="77">
        <f t="shared" si="4"/>
        <v>22134000</v>
      </c>
      <c r="G39" s="77">
        <f t="shared" si="4"/>
        <v>0</v>
      </c>
      <c r="H39" s="77">
        <f t="shared" si="4"/>
        <v>2649126</v>
      </c>
      <c r="I39" s="77">
        <f t="shared" si="4"/>
        <v>2649126</v>
      </c>
      <c r="J39" s="77">
        <f t="shared" si="4"/>
        <v>2649126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2649126</v>
      </c>
      <c r="X39" s="77">
        <f t="shared" si="4"/>
        <v>5533500</v>
      </c>
      <c r="Y39" s="77">
        <f t="shared" si="4"/>
        <v>-2884374</v>
      </c>
      <c r="Z39" s="212">
        <f>+IF(X39&lt;&gt;0,+(Y39/X39)*100,0)</f>
        <v>-52.1256709135267</v>
      </c>
      <c r="AA39" s="79">
        <f>SUM(AA37:AA38)</f>
        <v>22134000</v>
      </c>
    </row>
    <row r="40" spans="1:27" ht="13.5">
      <c r="A40" s="250" t="s">
        <v>167</v>
      </c>
      <c r="B40" s="251"/>
      <c r="C40" s="168">
        <f aca="true" t="shared" si="5" ref="C40:Y40">+C34+C39</f>
        <v>275017750</v>
      </c>
      <c r="D40" s="168">
        <f>+D34+D39</f>
        <v>0</v>
      </c>
      <c r="E40" s="72">
        <f t="shared" si="5"/>
        <v>110002000</v>
      </c>
      <c r="F40" s="73">
        <f t="shared" si="5"/>
        <v>110002000</v>
      </c>
      <c r="G40" s="73">
        <f t="shared" si="5"/>
        <v>0</v>
      </c>
      <c r="H40" s="73">
        <f t="shared" si="5"/>
        <v>37638062</v>
      </c>
      <c r="I40" s="73">
        <f t="shared" si="5"/>
        <v>36348331</v>
      </c>
      <c r="J40" s="73">
        <f t="shared" si="5"/>
        <v>36348331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36348331</v>
      </c>
      <c r="X40" s="73">
        <f t="shared" si="5"/>
        <v>27500500</v>
      </c>
      <c r="Y40" s="73">
        <f t="shared" si="5"/>
        <v>8847831</v>
      </c>
      <c r="Z40" s="170">
        <f>+IF(X40&lt;&gt;0,+(Y40/X40)*100,0)</f>
        <v>32.17334593916475</v>
      </c>
      <c r="AA40" s="74">
        <f>+AA34+AA39</f>
        <v>110002000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2459209096</v>
      </c>
      <c r="D42" s="257">
        <f>+D25-D40</f>
        <v>0</v>
      </c>
      <c r="E42" s="258">
        <f t="shared" si="6"/>
        <v>980500000</v>
      </c>
      <c r="F42" s="259">
        <f t="shared" si="6"/>
        <v>980500000</v>
      </c>
      <c r="G42" s="259">
        <f t="shared" si="6"/>
        <v>0</v>
      </c>
      <c r="H42" s="259">
        <f t="shared" si="6"/>
        <v>7483040</v>
      </c>
      <c r="I42" s="259">
        <f t="shared" si="6"/>
        <v>7483040</v>
      </c>
      <c r="J42" s="259">
        <f t="shared" si="6"/>
        <v>7483040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7483040</v>
      </c>
      <c r="X42" s="259">
        <f t="shared" si="6"/>
        <v>245125000</v>
      </c>
      <c r="Y42" s="259">
        <f t="shared" si="6"/>
        <v>-237641960</v>
      </c>
      <c r="Z42" s="260">
        <f>+IF(X42&lt;&gt;0,+(Y42/X42)*100,0)</f>
        <v>-96.94725548189699</v>
      </c>
      <c r="AA42" s="261">
        <f>+AA25-AA40</f>
        <v>980500000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2459209096</v>
      </c>
      <c r="D45" s="155"/>
      <c r="E45" s="59">
        <v>980500000</v>
      </c>
      <c r="F45" s="60">
        <v>980500000</v>
      </c>
      <c r="G45" s="60"/>
      <c r="H45" s="60">
        <v>7477875</v>
      </c>
      <c r="I45" s="60">
        <v>7477875</v>
      </c>
      <c r="J45" s="60">
        <v>7477875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7477875</v>
      </c>
      <c r="X45" s="60">
        <v>245125000</v>
      </c>
      <c r="Y45" s="60">
        <v>-237647125</v>
      </c>
      <c r="Z45" s="139">
        <v>-96.95</v>
      </c>
      <c r="AA45" s="62">
        <v>980500000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>
        <v>5165</v>
      </c>
      <c r="I46" s="60">
        <v>5165</v>
      </c>
      <c r="J46" s="60">
        <v>5165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5165</v>
      </c>
      <c r="X46" s="60"/>
      <c r="Y46" s="60">
        <v>5165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2459209096</v>
      </c>
      <c r="D48" s="217">
        <f>SUM(D45:D47)</f>
        <v>0</v>
      </c>
      <c r="E48" s="264">
        <f t="shared" si="7"/>
        <v>980500000</v>
      </c>
      <c r="F48" s="219">
        <f t="shared" si="7"/>
        <v>980500000</v>
      </c>
      <c r="G48" s="219">
        <f t="shared" si="7"/>
        <v>0</v>
      </c>
      <c r="H48" s="219">
        <f t="shared" si="7"/>
        <v>7483040</v>
      </c>
      <c r="I48" s="219">
        <f t="shared" si="7"/>
        <v>7483040</v>
      </c>
      <c r="J48" s="219">
        <f t="shared" si="7"/>
        <v>7483040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7483040</v>
      </c>
      <c r="X48" s="219">
        <f t="shared" si="7"/>
        <v>245125000</v>
      </c>
      <c r="Y48" s="219">
        <f t="shared" si="7"/>
        <v>-237641960</v>
      </c>
      <c r="Z48" s="265">
        <f>+IF(X48&lt;&gt;0,+(Y48/X48)*100,0)</f>
        <v>-96.94725548189699</v>
      </c>
      <c r="AA48" s="232">
        <f>SUM(AA45:AA47)</f>
        <v>980500000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361011613</v>
      </c>
      <c r="D6" s="155"/>
      <c r="E6" s="59">
        <v>326576000</v>
      </c>
      <c r="F6" s="60">
        <v>326576000</v>
      </c>
      <c r="G6" s="60">
        <v>32047269</v>
      </c>
      <c r="H6" s="60">
        <v>31510990</v>
      </c>
      <c r="I6" s="60">
        <v>30639654</v>
      </c>
      <c r="J6" s="60">
        <v>94197913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94197913</v>
      </c>
      <c r="X6" s="60">
        <v>77817607</v>
      </c>
      <c r="Y6" s="60">
        <v>16380306</v>
      </c>
      <c r="Z6" s="140">
        <v>21.05</v>
      </c>
      <c r="AA6" s="62">
        <v>326576000</v>
      </c>
    </row>
    <row r="7" spans="1:27" ht="13.5">
      <c r="A7" s="249" t="s">
        <v>178</v>
      </c>
      <c r="B7" s="182"/>
      <c r="C7" s="155">
        <v>231425502</v>
      </c>
      <c r="D7" s="155"/>
      <c r="E7" s="59">
        <v>167926000</v>
      </c>
      <c r="F7" s="60">
        <v>167926000</v>
      </c>
      <c r="G7" s="60">
        <v>65662000</v>
      </c>
      <c r="H7" s="60">
        <v>4890000</v>
      </c>
      <c r="I7" s="60"/>
      <c r="J7" s="60">
        <v>70552000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70552000</v>
      </c>
      <c r="X7" s="60">
        <v>68584480</v>
      </c>
      <c r="Y7" s="60">
        <v>1967520</v>
      </c>
      <c r="Z7" s="140">
        <v>2.87</v>
      </c>
      <c r="AA7" s="62">
        <v>167926000</v>
      </c>
    </row>
    <row r="8" spans="1:27" ht="13.5">
      <c r="A8" s="249" t="s">
        <v>179</v>
      </c>
      <c r="B8" s="182"/>
      <c r="C8" s="155">
        <v>-99948000</v>
      </c>
      <c r="D8" s="155"/>
      <c r="E8" s="59">
        <v>95524000</v>
      </c>
      <c r="F8" s="60">
        <v>95524000</v>
      </c>
      <c r="G8" s="60">
        <v>10521000</v>
      </c>
      <c r="H8" s="60">
        <v>2589109</v>
      </c>
      <c r="I8" s="60">
        <v>4000000</v>
      </c>
      <c r="J8" s="60">
        <v>17110109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17110109</v>
      </c>
      <c r="X8" s="60">
        <v>636556</v>
      </c>
      <c r="Y8" s="60">
        <v>16473553</v>
      </c>
      <c r="Z8" s="140">
        <v>2587.92</v>
      </c>
      <c r="AA8" s="62">
        <v>95524000</v>
      </c>
    </row>
    <row r="9" spans="1:27" ht="13.5">
      <c r="A9" s="249" t="s">
        <v>180</v>
      </c>
      <c r="B9" s="182"/>
      <c r="C9" s="155">
        <v>5770532</v>
      </c>
      <c r="D9" s="155"/>
      <c r="E9" s="59">
        <v>2499996</v>
      </c>
      <c r="F9" s="60">
        <v>2499996</v>
      </c>
      <c r="G9" s="60">
        <v>97966</v>
      </c>
      <c r="H9" s="60">
        <v>110219</v>
      </c>
      <c r="I9" s="60">
        <v>155137</v>
      </c>
      <c r="J9" s="60">
        <v>363322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363322</v>
      </c>
      <c r="X9" s="60">
        <v>624999</v>
      </c>
      <c r="Y9" s="60">
        <v>-261677</v>
      </c>
      <c r="Z9" s="140">
        <v>-41.87</v>
      </c>
      <c r="AA9" s="62">
        <v>2499996</v>
      </c>
    </row>
    <row r="10" spans="1:27" ht="13.5">
      <c r="A10" s="249" t="s">
        <v>181</v>
      </c>
      <c r="B10" s="182"/>
      <c r="C10" s="155">
        <v>8109</v>
      </c>
      <c r="D10" s="155"/>
      <c r="E10" s="59">
        <v>10000</v>
      </c>
      <c r="F10" s="60">
        <v>10000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10000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-423185208</v>
      </c>
      <c r="D12" s="155"/>
      <c r="E12" s="59">
        <v>-580006000</v>
      </c>
      <c r="F12" s="60">
        <v>-580006000</v>
      </c>
      <c r="G12" s="60">
        <v>-74342174</v>
      </c>
      <c r="H12" s="60">
        <v>-38897443</v>
      </c>
      <c r="I12" s="60">
        <v>-34977676</v>
      </c>
      <c r="J12" s="60">
        <v>-148217293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-148217293</v>
      </c>
      <c r="X12" s="60">
        <v>-120736875</v>
      </c>
      <c r="Y12" s="60">
        <v>-27480418</v>
      </c>
      <c r="Z12" s="140">
        <v>22.76</v>
      </c>
      <c r="AA12" s="62">
        <v>-580006000</v>
      </c>
    </row>
    <row r="13" spans="1:27" ht="13.5">
      <c r="A13" s="249" t="s">
        <v>40</v>
      </c>
      <c r="B13" s="182"/>
      <c r="C13" s="155">
        <v>-6538585</v>
      </c>
      <c r="D13" s="155"/>
      <c r="E13" s="59">
        <v>-5726004</v>
      </c>
      <c r="F13" s="60">
        <v>-5726004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-1431501</v>
      </c>
      <c r="Y13" s="60">
        <v>1431501</v>
      </c>
      <c r="Z13" s="140">
        <v>-100</v>
      </c>
      <c r="AA13" s="62">
        <v>-5726004</v>
      </c>
    </row>
    <row r="14" spans="1:27" ht="13.5">
      <c r="A14" s="249" t="s">
        <v>42</v>
      </c>
      <c r="B14" s="182"/>
      <c r="C14" s="155">
        <v>-3000476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65543487</v>
      </c>
      <c r="D15" s="168">
        <f>SUM(D6:D14)</f>
        <v>0</v>
      </c>
      <c r="E15" s="72">
        <f t="shared" si="0"/>
        <v>6803992</v>
      </c>
      <c r="F15" s="73">
        <f t="shared" si="0"/>
        <v>6803992</v>
      </c>
      <c r="G15" s="73">
        <f t="shared" si="0"/>
        <v>33986061</v>
      </c>
      <c r="H15" s="73">
        <f t="shared" si="0"/>
        <v>202875</v>
      </c>
      <c r="I15" s="73">
        <f t="shared" si="0"/>
        <v>-182885</v>
      </c>
      <c r="J15" s="73">
        <f t="shared" si="0"/>
        <v>34006051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34006051</v>
      </c>
      <c r="X15" s="73">
        <f t="shared" si="0"/>
        <v>25495266</v>
      </c>
      <c r="Y15" s="73">
        <f t="shared" si="0"/>
        <v>8510785</v>
      </c>
      <c r="Z15" s="170">
        <f>+IF(X15&lt;&gt;0,+(Y15/X15)*100,0)</f>
        <v>33.38182468855199</v>
      </c>
      <c r="AA15" s="74">
        <f>SUM(AA6:AA14)</f>
        <v>6803992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-68495085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-23210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/>
      <c r="F24" s="60"/>
      <c r="G24" s="60">
        <v>-5213509</v>
      </c>
      <c r="H24" s="60">
        <v>-4855844</v>
      </c>
      <c r="I24" s="60"/>
      <c r="J24" s="60">
        <v>-10069353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-10069353</v>
      </c>
      <c r="X24" s="60"/>
      <c r="Y24" s="60">
        <v>-10069353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-68518295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-5213509</v>
      </c>
      <c r="H25" s="73">
        <f t="shared" si="1"/>
        <v>-4855844</v>
      </c>
      <c r="I25" s="73">
        <f t="shared" si="1"/>
        <v>0</v>
      </c>
      <c r="J25" s="73">
        <f t="shared" si="1"/>
        <v>-10069353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-10069353</v>
      </c>
      <c r="X25" s="73">
        <f t="shared" si="1"/>
        <v>0</v>
      </c>
      <c r="Y25" s="73">
        <f t="shared" si="1"/>
        <v>-10069353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-3180970</v>
      </c>
      <c r="D30" s="155"/>
      <c r="E30" s="59"/>
      <c r="F30" s="60"/>
      <c r="G30" s="60">
        <v>3000000</v>
      </c>
      <c r="H30" s="60"/>
      <c r="I30" s="60"/>
      <c r="J30" s="60">
        <v>3000000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3000000</v>
      </c>
      <c r="X30" s="60"/>
      <c r="Y30" s="60">
        <v>3000000</v>
      </c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-3900000</v>
      </c>
      <c r="F33" s="60">
        <v>-3900000</v>
      </c>
      <c r="G33" s="60"/>
      <c r="H33" s="60">
        <v>-10521000</v>
      </c>
      <c r="I33" s="60">
        <v>-4000000</v>
      </c>
      <c r="J33" s="60">
        <v>-14521000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-14521000</v>
      </c>
      <c r="X33" s="60">
        <v>-975000</v>
      </c>
      <c r="Y33" s="60">
        <v>-13546000</v>
      </c>
      <c r="Z33" s="140">
        <v>1389.33</v>
      </c>
      <c r="AA33" s="62">
        <v>-3900000</v>
      </c>
    </row>
    <row r="34" spans="1:27" ht="13.5">
      <c r="A34" s="250" t="s">
        <v>197</v>
      </c>
      <c r="B34" s="251"/>
      <c r="C34" s="168">
        <f aca="true" t="shared" si="2" ref="C34:Y34">SUM(C29:C33)</f>
        <v>-3180970</v>
      </c>
      <c r="D34" s="168">
        <f>SUM(D29:D33)</f>
        <v>0</v>
      </c>
      <c r="E34" s="72">
        <f t="shared" si="2"/>
        <v>-3900000</v>
      </c>
      <c r="F34" s="73">
        <f t="shared" si="2"/>
        <v>-3900000</v>
      </c>
      <c r="G34" s="73">
        <f t="shared" si="2"/>
        <v>3000000</v>
      </c>
      <c r="H34" s="73">
        <f t="shared" si="2"/>
        <v>-10521000</v>
      </c>
      <c r="I34" s="73">
        <f t="shared" si="2"/>
        <v>-4000000</v>
      </c>
      <c r="J34" s="73">
        <f t="shared" si="2"/>
        <v>-11521000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-11521000</v>
      </c>
      <c r="X34" s="73">
        <f t="shared" si="2"/>
        <v>-975000</v>
      </c>
      <c r="Y34" s="73">
        <f t="shared" si="2"/>
        <v>-10546000</v>
      </c>
      <c r="Z34" s="170">
        <f>+IF(X34&lt;&gt;0,+(Y34/X34)*100,0)</f>
        <v>1081.6410256410256</v>
      </c>
      <c r="AA34" s="74">
        <f>SUM(AA29:AA33)</f>
        <v>-3900000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-6155778</v>
      </c>
      <c r="D36" s="153">
        <f>+D15+D25+D34</f>
        <v>0</v>
      </c>
      <c r="E36" s="99">
        <f t="shared" si="3"/>
        <v>2903992</v>
      </c>
      <c r="F36" s="100">
        <f t="shared" si="3"/>
        <v>2903992</v>
      </c>
      <c r="G36" s="100">
        <f t="shared" si="3"/>
        <v>31772552</v>
      </c>
      <c r="H36" s="100">
        <f t="shared" si="3"/>
        <v>-15173969</v>
      </c>
      <c r="I36" s="100">
        <f t="shared" si="3"/>
        <v>-4182885</v>
      </c>
      <c r="J36" s="100">
        <f t="shared" si="3"/>
        <v>12415698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12415698</v>
      </c>
      <c r="X36" s="100">
        <f t="shared" si="3"/>
        <v>24520266</v>
      </c>
      <c r="Y36" s="100">
        <f t="shared" si="3"/>
        <v>-12104568</v>
      </c>
      <c r="Z36" s="137">
        <f>+IF(X36&lt;&gt;0,+(Y36/X36)*100,0)</f>
        <v>-49.36556561009574</v>
      </c>
      <c r="AA36" s="102">
        <f>+AA15+AA25+AA34</f>
        <v>2903992</v>
      </c>
    </row>
    <row r="37" spans="1:27" ht="13.5">
      <c r="A37" s="249" t="s">
        <v>199</v>
      </c>
      <c r="B37" s="182"/>
      <c r="C37" s="153">
        <v>15746966</v>
      </c>
      <c r="D37" s="153"/>
      <c r="E37" s="99"/>
      <c r="F37" s="100"/>
      <c r="G37" s="100">
        <v>1008726</v>
      </c>
      <c r="H37" s="100">
        <v>32781278</v>
      </c>
      <c r="I37" s="100">
        <v>17607309</v>
      </c>
      <c r="J37" s="100">
        <v>1008726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1008726</v>
      </c>
      <c r="X37" s="100"/>
      <c r="Y37" s="100">
        <v>1008726</v>
      </c>
      <c r="Z37" s="137"/>
      <c r="AA37" s="102"/>
    </row>
    <row r="38" spans="1:27" ht="13.5">
      <c r="A38" s="269" t="s">
        <v>200</v>
      </c>
      <c r="B38" s="256"/>
      <c r="C38" s="257">
        <v>9591188</v>
      </c>
      <c r="D38" s="257"/>
      <c r="E38" s="258">
        <v>2903992</v>
      </c>
      <c r="F38" s="259">
        <v>2903992</v>
      </c>
      <c r="G38" s="259">
        <v>32781278</v>
      </c>
      <c r="H38" s="259">
        <v>17607309</v>
      </c>
      <c r="I38" s="259">
        <v>13424424</v>
      </c>
      <c r="J38" s="259">
        <v>13424424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13424424</v>
      </c>
      <c r="X38" s="259">
        <v>24520266</v>
      </c>
      <c r="Y38" s="259">
        <v>-11095842</v>
      </c>
      <c r="Z38" s="260">
        <v>-45.25</v>
      </c>
      <c r="AA38" s="261">
        <v>2903992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57745857</v>
      </c>
      <c r="F5" s="106">
        <f t="shared" si="0"/>
        <v>57745857</v>
      </c>
      <c r="G5" s="106">
        <f t="shared" si="0"/>
        <v>0</v>
      </c>
      <c r="H5" s="106">
        <f t="shared" si="0"/>
        <v>0</v>
      </c>
      <c r="I5" s="106">
        <f t="shared" si="0"/>
        <v>1445708</v>
      </c>
      <c r="J5" s="106">
        <f t="shared" si="0"/>
        <v>1445708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1445708</v>
      </c>
      <c r="X5" s="106">
        <f t="shared" si="0"/>
        <v>14436465</v>
      </c>
      <c r="Y5" s="106">
        <f t="shared" si="0"/>
        <v>-12990757</v>
      </c>
      <c r="Z5" s="201">
        <f>+IF(X5&lt;&gt;0,+(Y5/X5)*100,0)</f>
        <v>-89.98572018842563</v>
      </c>
      <c r="AA5" s="199">
        <f>SUM(AA11:AA18)</f>
        <v>57745857</v>
      </c>
    </row>
    <row r="6" spans="1:27" ht="13.5">
      <c r="A6" s="291" t="s">
        <v>204</v>
      </c>
      <c r="B6" s="142"/>
      <c r="C6" s="62"/>
      <c r="D6" s="156"/>
      <c r="E6" s="60">
        <v>33505649</v>
      </c>
      <c r="F6" s="60">
        <v>33505649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8376412</v>
      </c>
      <c r="Y6" s="60">
        <v>-8376412</v>
      </c>
      <c r="Z6" s="140">
        <v>-100</v>
      </c>
      <c r="AA6" s="155">
        <v>33505649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>
        <v>118595</v>
      </c>
      <c r="J7" s="60">
        <v>118595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118595</v>
      </c>
      <c r="X7" s="60"/>
      <c r="Y7" s="60">
        <v>118595</v>
      </c>
      <c r="Z7" s="140"/>
      <c r="AA7" s="155"/>
    </row>
    <row r="8" spans="1:27" ht="13.5">
      <c r="A8" s="291" t="s">
        <v>206</v>
      </c>
      <c r="B8" s="142"/>
      <c r="C8" s="62"/>
      <c r="D8" s="156"/>
      <c r="E8" s="60">
        <v>11830186</v>
      </c>
      <c r="F8" s="60">
        <v>11830186</v>
      </c>
      <c r="G8" s="60"/>
      <c r="H8" s="60"/>
      <c r="I8" s="60">
        <v>714867</v>
      </c>
      <c r="J8" s="60">
        <v>714867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714867</v>
      </c>
      <c r="X8" s="60">
        <v>2957547</v>
      </c>
      <c r="Y8" s="60">
        <v>-2242680</v>
      </c>
      <c r="Z8" s="140">
        <v>-75.83</v>
      </c>
      <c r="AA8" s="155">
        <v>11830186</v>
      </c>
    </row>
    <row r="9" spans="1:27" ht="13.5">
      <c r="A9" s="291" t="s">
        <v>207</v>
      </c>
      <c r="B9" s="142"/>
      <c r="C9" s="62"/>
      <c r="D9" s="156"/>
      <c r="E9" s="60">
        <v>187454</v>
      </c>
      <c r="F9" s="60">
        <v>187454</v>
      </c>
      <c r="G9" s="60"/>
      <c r="H9" s="60"/>
      <c r="I9" s="60">
        <v>101638</v>
      </c>
      <c r="J9" s="60">
        <v>101638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101638</v>
      </c>
      <c r="X9" s="60">
        <v>46864</v>
      </c>
      <c r="Y9" s="60">
        <v>54774</v>
      </c>
      <c r="Z9" s="140">
        <v>116.88</v>
      </c>
      <c r="AA9" s="155">
        <v>187454</v>
      </c>
    </row>
    <row r="10" spans="1:27" ht="13.5">
      <c r="A10" s="291" t="s">
        <v>208</v>
      </c>
      <c r="B10" s="142"/>
      <c r="C10" s="62"/>
      <c r="D10" s="156"/>
      <c r="E10" s="60">
        <v>8268967</v>
      </c>
      <c r="F10" s="60">
        <v>8268967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2067242</v>
      </c>
      <c r="Y10" s="60">
        <v>-2067242</v>
      </c>
      <c r="Z10" s="140">
        <v>-100</v>
      </c>
      <c r="AA10" s="155">
        <v>8268967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53792256</v>
      </c>
      <c r="F11" s="295">
        <f t="shared" si="1"/>
        <v>53792256</v>
      </c>
      <c r="G11" s="295">
        <f t="shared" si="1"/>
        <v>0</v>
      </c>
      <c r="H11" s="295">
        <f t="shared" si="1"/>
        <v>0</v>
      </c>
      <c r="I11" s="295">
        <f t="shared" si="1"/>
        <v>935100</v>
      </c>
      <c r="J11" s="295">
        <f t="shared" si="1"/>
        <v>935100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935100</v>
      </c>
      <c r="X11" s="295">
        <f t="shared" si="1"/>
        <v>13448065</v>
      </c>
      <c r="Y11" s="295">
        <f t="shared" si="1"/>
        <v>-12512965</v>
      </c>
      <c r="Z11" s="296">
        <f>+IF(X11&lt;&gt;0,+(Y11/X11)*100,0)</f>
        <v>-93.04658328168401</v>
      </c>
      <c r="AA11" s="297">
        <f>SUM(AA6:AA10)</f>
        <v>53792256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>
        <v>13476</v>
      </c>
      <c r="J12" s="60">
        <v>13476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13476</v>
      </c>
      <c r="X12" s="60"/>
      <c r="Y12" s="60">
        <v>13476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3953601</v>
      </c>
      <c r="F15" s="60">
        <v>3953601</v>
      </c>
      <c r="G15" s="60"/>
      <c r="H15" s="60"/>
      <c r="I15" s="60">
        <v>497132</v>
      </c>
      <c r="J15" s="60">
        <v>497132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497132</v>
      </c>
      <c r="X15" s="60">
        <v>988400</v>
      </c>
      <c r="Y15" s="60">
        <v>-491268</v>
      </c>
      <c r="Z15" s="140">
        <v>-49.7</v>
      </c>
      <c r="AA15" s="155">
        <v>3953601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37778406</v>
      </c>
      <c r="F20" s="100">
        <f t="shared" si="2"/>
        <v>37778406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9444601</v>
      </c>
      <c r="Y20" s="100">
        <f t="shared" si="2"/>
        <v>-9444601</v>
      </c>
      <c r="Z20" s="137">
        <f>+IF(X20&lt;&gt;0,+(Y20/X20)*100,0)</f>
        <v>-100</v>
      </c>
      <c r="AA20" s="153">
        <f>SUM(AA26:AA33)</f>
        <v>37778406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36375785</v>
      </c>
      <c r="F23" s="60">
        <v>36375785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9093946</v>
      </c>
      <c r="Y23" s="60">
        <v>-9093946</v>
      </c>
      <c r="Z23" s="140">
        <v>-100</v>
      </c>
      <c r="AA23" s="155">
        <v>36375785</v>
      </c>
    </row>
    <row r="24" spans="1:27" ht="13.5">
      <c r="A24" s="291" t="s">
        <v>207</v>
      </c>
      <c r="B24" s="142"/>
      <c r="C24" s="62"/>
      <c r="D24" s="156"/>
      <c r="E24" s="60">
        <v>1402621</v>
      </c>
      <c r="F24" s="60">
        <v>1402621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350655</v>
      </c>
      <c r="Y24" s="60">
        <v>-350655</v>
      </c>
      <c r="Z24" s="140">
        <v>-100</v>
      </c>
      <c r="AA24" s="155">
        <v>1402621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37778406</v>
      </c>
      <c r="F26" s="295">
        <f t="shared" si="3"/>
        <v>37778406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9444601</v>
      </c>
      <c r="Y26" s="295">
        <f t="shared" si="3"/>
        <v>-9444601</v>
      </c>
      <c r="Z26" s="296">
        <f>+IF(X26&lt;&gt;0,+(Y26/X26)*100,0)</f>
        <v>-100</v>
      </c>
      <c r="AA26" s="297">
        <f>SUM(AA21:AA25)</f>
        <v>37778406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33505649</v>
      </c>
      <c r="F36" s="60">
        <f t="shared" si="4"/>
        <v>33505649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8376412</v>
      </c>
      <c r="Y36" s="60">
        <f t="shared" si="4"/>
        <v>-8376412</v>
      </c>
      <c r="Z36" s="140">
        <f aca="true" t="shared" si="5" ref="Z36:Z49">+IF(X36&lt;&gt;0,+(Y36/X36)*100,0)</f>
        <v>-100</v>
      </c>
      <c r="AA36" s="155">
        <f>AA6+AA21</f>
        <v>33505649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118595</v>
      </c>
      <c r="J37" s="60">
        <f t="shared" si="4"/>
        <v>118595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118595</v>
      </c>
      <c r="X37" s="60">
        <f t="shared" si="4"/>
        <v>0</v>
      </c>
      <c r="Y37" s="60">
        <f t="shared" si="4"/>
        <v>118595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48205971</v>
      </c>
      <c r="F38" s="60">
        <f t="shared" si="4"/>
        <v>48205971</v>
      </c>
      <c r="G38" s="60">
        <f t="shared" si="4"/>
        <v>0</v>
      </c>
      <c r="H38" s="60">
        <f t="shared" si="4"/>
        <v>0</v>
      </c>
      <c r="I38" s="60">
        <f t="shared" si="4"/>
        <v>714867</v>
      </c>
      <c r="J38" s="60">
        <f t="shared" si="4"/>
        <v>714867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714867</v>
      </c>
      <c r="X38" s="60">
        <f t="shared" si="4"/>
        <v>12051493</v>
      </c>
      <c r="Y38" s="60">
        <f t="shared" si="4"/>
        <v>-11336626</v>
      </c>
      <c r="Z38" s="140">
        <f t="shared" si="5"/>
        <v>-94.06822872485591</v>
      </c>
      <c r="AA38" s="155">
        <f>AA8+AA23</f>
        <v>48205971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1590075</v>
      </c>
      <c r="F39" s="60">
        <f t="shared" si="4"/>
        <v>1590075</v>
      </c>
      <c r="G39" s="60">
        <f t="shared" si="4"/>
        <v>0</v>
      </c>
      <c r="H39" s="60">
        <f t="shared" si="4"/>
        <v>0</v>
      </c>
      <c r="I39" s="60">
        <f t="shared" si="4"/>
        <v>101638</v>
      </c>
      <c r="J39" s="60">
        <f t="shared" si="4"/>
        <v>101638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101638</v>
      </c>
      <c r="X39" s="60">
        <f t="shared" si="4"/>
        <v>397519</v>
      </c>
      <c r="Y39" s="60">
        <f t="shared" si="4"/>
        <v>-295881</v>
      </c>
      <c r="Z39" s="140">
        <f t="shared" si="5"/>
        <v>-74.43191394625163</v>
      </c>
      <c r="AA39" s="155">
        <f>AA9+AA24</f>
        <v>1590075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8268967</v>
      </c>
      <c r="F40" s="60">
        <f t="shared" si="4"/>
        <v>8268967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2067242</v>
      </c>
      <c r="Y40" s="60">
        <f t="shared" si="4"/>
        <v>-2067242</v>
      </c>
      <c r="Z40" s="140">
        <f t="shared" si="5"/>
        <v>-100</v>
      </c>
      <c r="AA40" s="155">
        <f>AA10+AA25</f>
        <v>8268967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91570662</v>
      </c>
      <c r="F41" s="295">
        <f t="shared" si="6"/>
        <v>91570662</v>
      </c>
      <c r="G41" s="295">
        <f t="shared" si="6"/>
        <v>0</v>
      </c>
      <c r="H41" s="295">
        <f t="shared" si="6"/>
        <v>0</v>
      </c>
      <c r="I41" s="295">
        <f t="shared" si="6"/>
        <v>935100</v>
      </c>
      <c r="J41" s="295">
        <f t="shared" si="6"/>
        <v>935100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935100</v>
      </c>
      <c r="X41" s="295">
        <f t="shared" si="6"/>
        <v>22892666</v>
      </c>
      <c r="Y41" s="295">
        <f t="shared" si="6"/>
        <v>-21957566</v>
      </c>
      <c r="Z41" s="296">
        <f t="shared" si="5"/>
        <v>-95.91528570765851</v>
      </c>
      <c r="AA41" s="297">
        <f>SUM(AA36:AA40)</f>
        <v>91570662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13476</v>
      </c>
      <c r="J42" s="54">
        <f t="shared" si="7"/>
        <v>13476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13476</v>
      </c>
      <c r="X42" s="54">
        <f t="shared" si="7"/>
        <v>0</v>
      </c>
      <c r="Y42" s="54">
        <f t="shared" si="7"/>
        <v>13476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3953601</v>
      </c>
      <c r="F45" s="54">
        <f t="shared" si="7"/>
        <v>3953601</v>
      </c>
      <c r="G45" s="54">
        <f t="shared" si="7"/>
        <v>0</v>
      </c>
      <c r="H45" s="54">
        <f t="shared" si="7"/>
        <v>0</v>
      </c>
      <c r="I45" s="54">
        <f t="shared" si="7"/>
        <v>497132</v>
      </c>
      <c r="J45" s="54">
        <f t="shared" si="7"/>
        <v>497132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497132</v>
      </c>
      <c r="X45" s="54">
        <f t="shared" si="7"/>
        <v>988400</v>
      </c>
      <c r="Y45" s="54">
        <f t="shared" si="7"/>
        <v>-491268</v>
      </c>
      <c r="Z45" s="184">
        <f t="shared" si="5"/>
        <v>-49.70335896398219</v>
      </c>
      <c r="AA45" s="130">
        <f t="shared" si="8"/>
        <v>3953601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95524263</v>
      </c>
      <c r="F49" s="220">
        <f t="shared" si="9"/>
        <v>95524263</v>
      </c>
      <c r="G49" s="220">
        <f t="shared" si="9"/>
        <v>0</v>
      </c>
      <c r="H49" s="220">
        <f t="shared" si="9"/>
        <v>0</v>
      </c>
      <c r="I49" s="220">
        <f t="shared" si="9"/>
        <v>1445708</v>
      </c>
      <c r="J49" s="220">
        <f t="shared" si="9"/>
        <v>1445708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1445708</v>
      </c>
      <c r="X49" s="220">
        <f t="shared" si="9"/>
        <v>23881066</v>
      </c>
      <c r="Y49" s="220">
        <f t="shared" si="9"/>
        <v>-22435358</v>
      </c>
      <c r="Z49" s="221">
        <f t="shared" si="5"/>
        <v>-93.946216638738</v>
      </c>
      <c r="AA49" s="222">
        <f>SUM(AA41:AA48)</f>
        <v>95524263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660000</v>
      </c>
      <c r="F51" s="54">
        <f t="shared" si="10"/>
        <v>660000</v>
      </c>
      <c r="G51" s="54">
        <f t="shared" si="10"/>
        <v>0</v>
      </c>
      <c r="H51" s="54">
        <f t="shared" si="10"/>
        <v>0</v>
      </c>
      <c r="I51" s="54">
        <f t="shared" si="10"/>
        <v>4144</v>
      </c>
      <c r="J51" s="54">
        <f t="shared" si="10"/>
        <v>4144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4144</v>
      </c>
      <c r="X51" s="54">
        <f t="shared" si="10"/>
        <v>165000</v>
      </c>
      <c r="Y51" s="54">
        <f t="shared" si="10"/>
        <v>-160856</v>
      </c>
      <c r="Z51" s="184">
        <f>+IF(X51&lt;&gt;0,+(Y51/X51)*100,0)</f>
        <v>-97.48848484848484</v>
      </c>
      <c r="AA51" s="130">
        <f>SUM(AA57:AA61)</f>
        <v>660000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>
        <v>300000</v>
      </c>
      <c r="F55" s="60">
        <v>300000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75000</v>
      </c>
      <c r="Y55" s="60">
        <v>-75000</v>
      </c>
      <c r="Z55" s="140">
        <v>-100</v>
      </c>
      <c r="AA55" s="155">
        <v>300000</v>
      </c>
    </row>
    <row r="56" spans="1:27" ht="13.5">
      <c r="A56" s="310" t="s">
        <v>208</v>
      </c>
      <c r="B56" s="142"/>
      <c r="C56" s="62"/>
      <c r="D56" s="156"/>
      <c r="E56" s="60">
        <v>60000</v>
      </c>
      <c r="F56" s="60">
        <v>60000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15000</v>
      </c>
      <c r="Y56" s="60">
        <v>-15000</v>
      </c>
      <c r="Z56" s="140">
        <v>-100</v>
      </c>
      <c r="AA56" s="155">
        <v>60000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360000</v>
      </c>
      <c r="F57" s="295">
        <f t="shared" si="11"/>
        <v>360000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90000</v>
      </c>
      <c r="Y57" s="295">
        <f t="shared" si="11"/>
        <v>-90000</v>
      </c>
      <c r="Z57" s="296">
        <f>+IF(X57&lt;&gt;0,+(Y57/X57)*100,0)</f>
        <v>-100</v>
      </c>
      <c r="AA57" s="297">
        <f>SUM(AA52:AA56)</f>
        <v>360000</v>
      </c>
    </row>
    <row r="58" spans="1:27" ht="13.5">
      <c r="A58" s="311" t="s">
        <v>210</v>
      </c>
      <c r="B58" s="136"/>
      <c r="C58" s="62"/>
      <c r="D58" s="156"/>
      <c r="E58" s="60">
        <v>300000</v>
      </c>
      <c r="F58" s="60">
        <v>300000</v>
      </c>
      <c r="G58" s="60"/>
      <c r="H58" s="60"/>
      <c r="I58" s="60">
        <v>987</v>
      </c>
      <c r="J58" s="60">
        <v>987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987</v>
      </c>
      <c r="X58" s="60">
        <v>75000</v>
      </c>
      <c r="Y58" s="60">
        <v>-74013</v>
      </c>
      <c r="Z58" s="140">
        <v>-98.68</v>
      </c>
      <c r="AA58" s="155">
        <v>300000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>
        <v>3157</v>
      </c>
      <c r="J61" s="60">
        <v>3157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3157</v>
      </c>
      <c r="X61" s="60"/>
      <c r="Y61" s="60">
        <v>3157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692403</v>
      </c>
      <c r="H68" s="60">
        <v>1531204</v>
      </c>
      <c r="I68" s="60">
        <v>1425872</v>
      </c>
      <c r="J68" s="60">
        <v>3649479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3649479</v>
      </c>
      <c r="X68" s="60"/>
      <c r="Y68" s="60">
        <v>3649479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692403</v>
      </c>
      <c r="H69" s="220">
        <f t="shared" si="12"/>
        <v>1531204</v>
      </c>
      <c r="I69" s="220">
        <f t="shared" si="12"/>
        <v>1425872</v>
      </c>
      <c r="J69" s="220">
        <f t="shared" si="12"/>
        <v>3649479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3649479</v>
      </c>
      <c r="X69" s="220">
        <f t="shared" si="12"/>
        <v>0</v>
      </c>
      <c r="Y69" s="220">
        <f t="shared" si="12"/>
        <v>3649479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53792256</v>
      </c>
      <c r="F5" s="358">
        <f t="shared" si="0"/>
        <v>53792256</v>
      </c>
      <c r="G5" s="358">
        <f t="shared" si="0"/>
        <v>0</v>
      </c>
      <c r="H5" s="356">
        <f t="shared" si="0"/>
        <v>0</v>
      </c>
      <c r="I5" s="356">
        <f t="shared" si="0"/>
        <v>935100</v>
      </c>
      <c r="J5" s="358">
        <f t="shared" si="0"/>
        <v>935100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935100</v>
      </c>
      <c r="X5" s="356">
        <f t="shared" si="0"/>
        <v>13448065</v>
      </c>
      <c r="Y5" s="358">
        <f t="shared" si="0"/>
        <v>-12512965</v>
      </c>
      <c r="Z5" s="359">
        <f>+IF(X5&lt;&gt;0,+(Y5/X5)*100,0)</f>
        <v>-93.04658328168401</v>
      </c>
      <c r="AA5" s="360">
        <f>+AA6+AA8+AA11+AA13+AA15</f>
        <v>53792256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33505649</v>
      </c>
      <c r="F6" s="59">
        <f t="shared" si="1"/>
        <v>33505649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8376412</v>
      </c>
      <c r="Y6" s="59">
        <f t="shared" si="1"/>
        <v>-8376412</v>
      </c>
      <c r="Z6" s="61">
        <f>+IF(X6&lt;&gt;0,+(Y6/X6)*100,0)</f>
        <v>-100</v>
      </c>
      <c r="AA6" s="62">
        <f t="shared" si="1"/>
        <v>33505649</v>
      </c>
    </row>
    <row r="7" spans="1:27" ht="13.5">
      <c r="A7" s="291" t="s">
        <v>228</v>
      </c>
      <c r="B7" s="142"/>
      <c r="C7" s="60"/>
      <c r="D7" s="340"/>
      <c r="E7" s="60">
        <v>33505649</v>
      </c>
      <c r="F7" s="59">
        <v>33505649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8376412</v>
      </c>
      <c r="Y7" s="59">
        <v>-8376412</v>
      </c>
      <c r="Z7" s="61">
        <v>-100</v>
      </c>
      <c r="AA7" s="62">
        <v>33505649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118595</v>
      </c>
      <c r="J8" s="59">
        <f t="shared" si="2"/>
        <v>118595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118595</v>
      </c>
      <c r="X8" s="60">
        <f t="shared" si="2"/>
        <v>0</v>
      </c>
      <c r="Y8" s="59">
        <f t="shared" si="2"/>
        <v>118595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>
        <v>112686</v>
      </c>
      <c r="J9" s="59">
        <v>112686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112686</v>
      </c>
      <c r="X9" s="60"/>
      <c r="Y9" s="59">
        <v>112686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>
        <v>5909</v>
      </c>
      <c r="J10" s="59">
        <v>5909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5909</v>
      </c>
      <c r="X10" s="60"/>
      <c r="Y10" s="59">
        <v>5909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11830186</v>
      </c>
      <c r="F11" s="364">
        <f t="shared" si="3"/>
        <v>11830186</v>
      </c>
      <c r="G11" s="364">
        <f t="shared" si="3"/>
        <v>0</v>
      </c>
      <c r="H11" s="362">
        <f t="shared" si="3"/>
        <v>0</v>
      </c>
      <c r="I11" s="362">
        <f t="shared" si="3"/>
        <v>714867</v>
      </c>
      <c r="J11" s="364">
        <f t="shared" si="3"/>
        <v>714867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714867</v>
      </c>
      <c r="X11" s="362">
        <f t="shared" si="3"/>
        <v>2957547</v>
      </c>
      <c r="Y11" s="364">
        <f t="shared" si="3"/>
        <v>-2242680</v>
      </c>
      <c r="Z11" s="365">
        <f>+IF(X11&lt;&gt;0,+(Y11/X11)*100,0)</f>
        <v>-75.8290569854004</v>
      </c>
      <c r="AA11" s="366">
        <f t="shared" si="3"/>
        <v>11830186</v>
      </c>
    </row>
    <row r="12" spans="1:27" ht="13.5">
      <c r="A12" s="291" t="s">
        <v>231</v>
      </c>
      <c r="B12" s="136"/>
      <c r="C12" s="60"/>
      <c r="D12" s="340"/>
      <c r="E12" s="60">
        <v>11830186</v>
      </c>
      <c r="F12" s="59">
        <v>11830186</v>
      </c>
      <c r="G12" s="59"/>
      <c r="H12" s="60"/>
      <c r="I12" s="60">
        <v>714867</v>
      </c>
      <c r="J12" s="59">
        <v>714867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714867</v>
      </c>
      <c r="X12" s="60">
        <v>2957547</v>
      </c>
      <c r="Y12" s="59">
        <v>-2242680</v>
      </c>
      <c r="Z12" s="61">
        <v>-75.83</v>
      </c>
      <c r="AA12" s="62">
        <v>11830186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187454</v>
      </c>
      <c r="F13" s="342">
        <f t="shared" si="4"/>
        <v>187454</v>
      </c>
      <c r="G13" s="342">
        <f t="shared" si="4"/>
        <v>0</v>
      </c>
      <c r="H13" s="275">
        <f t="shared" si="4"/>
        <v>0</v>
      </c>
      <c r="I13" s="275">
        <f t="shared" si="4"/>
        <v>101638</v>
      </c>
      <c r="J13" s="342">
        <f t="shared" si="4"/>
        <v>101638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101638</v>
      </c>
      <c r="X13" s="275">
        <f t="shared" si="4"/>
        <v>46864</v>
      </c>
      <c r="Y13" s="342">
        <f t="shared" si="4"/>
        <v>54774</v>
      </c>
      <c r="Z13" s="335">
        <f>+IF(X13&lt;&gt;0,+(Y13/X13)*100,0)</f>
        <v>116.87862751792422</v>
      </c>
      <c r="AA13" s="273">
        <f t="shared" si="4"/>
        <v>187454</v>
      </c>
    </row>
    <row r="14" spans="1:27" ht="13.5">
      <c r="A14" s="291" t="s">
        <v>232</v>
      </c>
      <c r="B14" s="136"/>
      <c r="C14" s="60"/>
      <c r="D14" s="340"/>
      <c r="E14" s="60">
        <v>187454</v>
      </c>
      <c r="F14" s="59">
        <v>187454</v>
      </c>
      <c r="G14" s="59"/>
      <c r="H14" s="60"/>
      <c r="I14" s="60">
        <v>101638</v>
      </c>
      <c r="J14" s="59">
        <v>101638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101638</v>
      </c>
      <c r="X14" s="60">
        <v>46864</v>
      </c>
      <c r="Y14" s="59">
        <v>54774</v>
      </c>
      <c r="Z14" s="61">
        <v>116.88</v>
      </c>
      <c r="AA14" s="62">
        <v>187454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8268967</v>
      </c>
      <c r="F15" s="59">
        <f t="shared" si="5"/>
        <v>8268967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2067242</v>
      </c>
      <c r="Y15" s="59">
        <f t="shared" si="5"/>
        <v>-2067242</v>
      </c>
      <c r="Z15" s="61">
        <f>+IF(X15&lt;&gt;0,+(Y15/X15)*100,0)</f>
        <v>-100</v>
      </c>
      <c r="AA15" s="62">
        <f>SUM(AA16:AA20)</f>
        <v>8268967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8268967</v>
      </c>
      <c r="F20" s="59">
        <v>8268967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2067242</v>
      </c>
      <c r="Y20" s="59">
        <v>-2067242</v>
      </c>
      <c r="Z20" s="61">
        <v>-100</v>
      </c>
      <c r="AA20" s="62">
        <v>8268967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13476</v>
      </c>
      <c r="J22" s="345">
        <f t="shared" si="6"/>
        <v>13476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13476</v>
      </c>
      <c r="X22" s="343">
        <f t="shared" si="6"/>
        <v>0</v>
      </c>
      <c r="Y22" s="345">
        <f t="shared" si="6"/>
        <v>13476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>
        <v>7442</v>
      </c>
      <c r="J27" s="59">
        <v>7442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7442</v>
      </c>
      <c r="X27" s="60"/>
      <c r="Y27" s="59">
        <v>7442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>
        <v>6034</v>
      </c>
      <c r="J28" s="342">
        <v>6034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6034</v>
      </c>
      <c r="X28" s="275"/>
      <c r="Y28" s="342">
        <v>6034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3953601</v>
      </c>
      <c r="F40" s="345">
        <f t="shared" si="9"/>
        <v>3953601</v>
      </c>
      <c r="G40" s="345">
        <f t="shared" si="9"/>
        <v>0</v>
      </c>
      <c r="H40" s="343">
        <f t="shared" si="9"/>
        <v>0</v>
      </c>
      <c r="I40" s="343">
        <f t="shared" si="9"/>
        <v>497132</v>
      </c>
      <c r="J40" s="345">
        <f t="shared" si="9"/>
        <v>497132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497132</v>
      </c>
      <c r="X40" s="343">
        <f t="shared" si="9"/>
        <v>988400</v>
      </c>
      <c r="Y40" s="345">
        <f t="shared" si="9"/>
        <v>-491268</v>
      </c>
      <c r="Z40" s="336">
        <f>+IF(X40&lt;&gt;0,+(Y40/X40)*100,0)</f>
        <v>-49.70335896398219</v>
      </c>
      <c r="AA40" s="350">
        <f>SUM(AA41:AA49)</f>
        <v>3953601</v>
      </c>
    </row>
    <row r="41" spans="1:27" ht="13.5">
      <c r="A41" s="361" t="s">
        <v>247</v>
      </c>
      <c r="B41" s="142"/>
      <c r="C41" s="362"/>
      <c r="D41" s="363"/>
      <c r="E41" s="362">
        <v>2790909</v>
      </c>
      <c r="F41" s="364">
        <v>2790909</v>
      </c>
      <c r="G41" s="364"/>
      <c r="H41" s="362"/>
      <c r="I41" s="362">
        <v>314226</v>
      </c>
      <c r="J41" s="364">
        <v>314226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314226</v>
      </c>
      <c r="X41" s="362">
        <v>697727</v>
      </c>
      <c r="Y41" s="364">
        <v>-383501</v>
      </c>
      <c r="Z41" s="365">
        <v>-54.96</v>
      </c>
      <c r="AA41" s="366">
        <v>2790909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>
        <v>63153</v>
      </c>
      <c r="J43" s="370">
        <v>63153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63153</v>
      </c>
      <c r="X43" s="305"/>
      <c r="Y43" s="370">
        <v>63153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>
        <v>77004</v>
      </c>
      <c r="J44" s="53">
        <v>77004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77004</v>
      </c>
      <c r="X44" s="54"/>
      <c r="Y44" s="53">
        <v>77004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>
        <v>13912</v>
      </c>
      <c r="J47" s="53">
        <v>13912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13912</v>
      </c>
      <c r="X47" s="54"/>
      <c r="Y47" s="53">
        <v>13912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1162692</v>
      </c>
      <c r="F49" s="53">
        <v>1162692</v>
      </c>
      <c r="G49" s="53"/>
      <c r="H49" s="54"/>
      <c r="I49" s="54">
        <v>28837</v>
      </c>
      <c r="J49" s="53">
        <v>28837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28837</v>
      </c>
      <c r="X49" s="54">
        <v>290673</v>
      </c>
      <c r="Y49" s="53">
        <v>-261836</v>
      </c>
      <c r="Z49" s="94">
        <v>-90.08</v>
      </c>
      <c r="AA49" s="95">
        <v>1162692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57745857</v>
      </c>
      <c r="F60" s="264">
        <f t="shared" si="14"/>
        <v>57745857</v>
      </c>
      <c r="G60" s="264">
        <f t="shared" si="14"/>
        <v>0</v>
      </c>
      <c r="H60" s="219">
        <f t="shared" si="14"/>
        <v>0</v>
      </c>
      <c r="I60" s="219">
        <f t="shared" si="14"/>
        <v>1445708</v>
      </c>
      <c r="J60" s="264">
        <f t="shared" si="14"/>
        <v>1445708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1445708</v>
      </c>
      <c r="X60" s="219">
        <f t="shared" si="14"/>
        <v>14436465</v>
      </c>
      <c r="Y60" s="264">
        <f t="shared" si="14"/>
        <v>-12990757</v>
      </c>
      <c r="Z60" s="337">
        <f>+IF(X60&lt;&gt;0,+(Y60/X60)*100,0)</f>
        <v>-89.98572018842563</v>
      </c>
      <c r="AA60" s="232">
        <f>+AA57+AA54+AA51+AA40+AA37+AA34+AA22+AA5</f>
        <v>57745857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37778406</v>
      </c>
      <c r="F5" s="358">
        <f t="shared" si="0"/>
        <v>37778406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9444601</v>
      </c>
      <c r="Y5" s="358">
        <f t="shared" si="0"/>
        <v>-9444601</v>
      </c>
      <c r="Z5" s="359">
        <f>+IF(X5&lt;&gt;0,+(Y5/X5)*100,0)</f>
        <v>-100</v>
      </c>
      <c r="AA5" s="360">
        <f>+AA6+AA8+AA11+AA13+AA15</f>
        <v>37778406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36375785</v>
      </c>
      <c r="F11" s="364">
        <f t="shared" si="3"/>
        <v>36375785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9093946</v>
      </c>
      <c r="Y11" s="364">
        <f t="shared" si="3"/>
        <v>-9093946</v>
      </c>
      <c r="Z11" s="365">
        <f>+IF(X11&lt;&gt;0,+(Y11/X11)*100,0)</f>
        <v>-100</v>
      </c>
      <c r="AA11" s="366">
        <f t="shared" si="3"/>
        <v>36375785</v>
      </c>
    </row>
    <row r="12" spans="1:27" ht="13.5">
      <c r="A12" s="291" t="s">
        <v>231</v>
      </c>
      <c r="B12" s="136"/>
      <c r="C12" s="60"/>
      <c r="D12" s="340"/>
      <c r="E12" s="60">
        <v>36375785</v>
      </c>
      <c r="F12" s="59">
        <v>36375785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9093946</v>
      </c>
      <c r="Y12" s="59">
        <v>-9093946</v>
      </c>
      <c r="Z12" s="61">
        <v>-100</v>
      </c>
      <c r="AA12" s="62">
        <v>36375785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1402621</v>
      </c>
      <c r="F13" s="342">
        <f t="shared" si="4"/>
        <v>1402621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350655</v>
      </c>
      <c r="Y13" s="342">
        <f t="shared" si="4"/>
        <v>-350655</v>
      </c>
      <c r="Z13" s="335">
        <f>+IF(X13&lt;&gt;0,+(Y13/X13)*100,0)</f>
        <v>-100</v>
      </c>
      <c r="AA13" s="273">
        <f t="shared" si="4"/>
        <v>1402621</v>
      </c>
    </row>
    <row r="14" spans="1:27" ht="13.5">
      <c r="A14" s="291" t="s">
        <v>232</v>
      </c>
      <c r="B14" s="136"/>
      <c r="C14" s="60"/>
      <c r="D14" s="340"/>
      <c r="E14" s="60">
        <v>1402621</v>
      </c>
      <c r="F14" s="59">
        <v>1402621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350655</v>
      </c>
      <c r="Y14" s="59">
        <v>-350655</v>
      </c>
      <c r="Z14" s="61">
        <v>-100</v>
      </c>
      <c r="AA14" s="62">
        <v>1402621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37778406</v>
      </c>
      <c r="F60" s="264">
        <f t="shared" si="14"/>
        <v>37778406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9444601</v>
      </c>
      <c r="Y60" s="264">
        <f t="shared" si="14"/>
        <v>-9444601</v>
      </c>
      <c r="Z60" s="337">
        <f>+IF(X60&lt;&gt;0,+(Y60/X60)*100,0)</f>
        <v>-100</v>
      </c>
      <c r="AA60" s="232">
        <f>+AA57+AA54+AA51+AA40+AA37+AA34+AA22+AA5</f>
        <v>37778406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2013-11-04T12:40:20Z</dcterms:created>
  <dcterms:modified xsi:type="dcterms:W3CDTF">2013-11-04T12:40:24Z</dcterms:modified>
  <cp:category/>
  <cp:version/>
  <cp:contentType/>
  <cp:contentStatus/>
</cp:coreProperties>
</file>