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<sst xmlns="http://schemas.openxmlformats.org/spreadsheetml/2006/main" count="855" uniqueCount="302">
  <si>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Midvaal(GT422)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</si>
  <si>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</si>
  <si>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</si>
  <si>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</si>
  <si>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</si>
  <si>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</si>
  <si>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</si>
  <si>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</si>
  <si>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</si>
  <si>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</si>
  <si>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</si>
  <si>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</si>
  <si>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</si>
  <si>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</si>
  <si>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</si>
  <si>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</si>
  <si>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</si>
  <si>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</si>
  <si>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</si>
  <si>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</si>
  <si>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</si>
  <si>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</si>
  <si>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</si>
  <si>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</si>
  <si>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</si>
  <si>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</si>
  <si>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</si>
  <si>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</si>
  <si>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</si>
  <si>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</si>
  <si>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</si>
  <si>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</si>
  <si>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</si>
  <si>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</si>
  <si>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</si>
  <si>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</si>
  <si>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</si>
  <si>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</si>
  <si>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</si>
  <si>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</si>
  <si>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</si>
  <si>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</si>
  <si>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</si>
  <si>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</si>
  <si>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</si>
  <si>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</si>
  <si>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</si>
  <si>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</si>
  <si>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</si>
  <si>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</si>
  <si>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</si>
  <si>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</si>
  <si>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</si>
  <si>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</si>
  <si>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</si>
  <si>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</si>
  <si>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</si>
  <si>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</si>
  <si>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</si>
  <si>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</si>
  <si>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</si>
  <si>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</si>
  <si>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</si>
  <si>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</si>
  <si>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</si>
  <si>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</si>
  <si>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</si>
  <si>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</si>
  <si>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</si>
  <si>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</si>
  <si>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Midvaal(GT422)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</si>
  <si>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</si>
  <si>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</si>
  <si>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</si>
  <si>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</si>
  <si>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</si>
  <si>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</si>
  <si>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</si>
  <si>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</si>
  <si>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</si>
  <si>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</si>
  <si>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</si>
  <si>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</si>
  <si>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</si>
  <si>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</si>
  <si>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</si>
  <si>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</si>
  <si>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</si>
  <si>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</si>
  <si>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</si>
  <si>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</si>
  <si>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</si>
  <si>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</si>
  <si>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</si>
  <si>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</si>
  <si>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</si>
  <si>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</si>
  <si>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</si>
  <si>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</si>
  <si>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</si>
  <si>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Midvaal(GT422)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</si>
  <si>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</si>
  <si>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</si>
  <si>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</si>
  <si>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</si>
  <si>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</si>
  <si>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</si>
  <si>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</si>
  <si>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</si>
  <si>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</si>
  <si>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</si>
  <si>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</si>
  <si>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</si>
  <si>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</si>
  <si>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</si>
  <si>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</si>
  <si>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</si>
  <si>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</si>
  <si>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</si>
  <si>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</si>
  <si>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</si>
  <si>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</si>
  <si>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</si>
  <si>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</si>
  <si>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</si>
  <si>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</si>
  <si>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</si>
  <si>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</si>
  <si>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</si>
  <si>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Midvaal(GT422)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</si>
  <si>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</si>
  <si>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</si>
  <si>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</si>
  <si>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</si>
  <si>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</si>
  <si>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</si>
  <si>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</si>
  <si>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</si>
  <si>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</si>
  <si>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</si>
  <si>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Midvaal(GT422)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</si>
  <si>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</si>
  <si>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</si>
  <si>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</si>
  <si>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</si>
  <si>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</si>
  <si>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</si>
  <si>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</si>
  <si>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</si>
  <si>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</si>
  <si>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</si>
  <si>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</si>
  <si>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</si>
  <si>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</si>
  <si>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</si>
  <si>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</si>
  <si>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</si>
  <si>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</si>
  <si>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</si>
  <si>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</si>
  <si>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</si>
  <si>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</si>
  <si>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</si>
  <si>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</si>
  <si>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</si>
  <si>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</si>
  <si>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</si>
  <si>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</si>
  <si>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</si>
  <si>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</si>
  <si>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</si>
  <si>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</si>
  <si>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</si>
  <si>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</si>
  <si>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Midvaal(GT422)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</si>
  <si>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</si>
  <si>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</si>
  <si>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</si>
  <si>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</si>
  <si>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</si>
  <si>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</si>
  <si>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</si>
  <si>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</si>
  <si>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</si>
  <si>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</si>
  <si>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</si>
  <si>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</si>
  <si>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</si>
  <si>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</si>
  <si>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</si>
  <si>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</si>
  <si>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</si>
  <si>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</si>
  <si>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</si>
  <si>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</si>
  <si>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</si>
  <si>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</si>
  <si>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</si>
  <si>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</si>
  <si>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</si>
  <si>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</si>
  <si>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Midvaal(GT422)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</si>
  <si>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</si>
  <si>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</si>
  <si>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</si>
  <si>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</si>
  <si>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</si>
  <si>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</si>
  <si>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</si>
  <si>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</si>
  <si>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</si>
  <si>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</si>
  <si>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</si>
  <si>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</si>
  <si>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</si>
  <si>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</si>
  <si>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</si>
  <si>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</si>
  <si>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</si>
  <si>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</si>
  <si>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</si>
  <si>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</si>
  <si>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</si>
  <si>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</si>
  <si>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</si>
  <si>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</si>
  <si>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Midvaal(GT422)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</si>
  <si>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</si>
  <si>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</si>
  <si>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</si>
  <si>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</si>
  <si>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</si>
  <si>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</si>
  <si>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</si>
  <si>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</si>
  <si>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</si>
  <si>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</si>
  <si>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</si>
  <si>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</si>
  <si>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</si>
  <si>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</si>
  <si>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</si>
  <si>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</si>
  <si>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</si>
  <si>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</si>
  <si>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</si>
  <si>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</si>
  <si>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</si>
  <si>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</si>
  <si>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</si>
  <si>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</si>
  <si>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</si>
  <si>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</si>
  <si>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</si>
  <si>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</si>
  <si>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</si>
  <si>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</si>
  <si>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</si>
  <si>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</si>
  <si>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</si>
  <si>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</si>
  <si>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</si>
  <si>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Midvaal(GT422)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</si>
  <si>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</si>
  <si>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</si>
  <si>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Gauteng: Midvaal(GT422)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</si>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</sst>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96501088</v>
      </c>
      <c r="C5" s="19">
        <v>0</v>
      </c>
      <c r="D5" s="59">
        <v>118111500</v>
      </c>
      <c r="E5" s="60">
        <v>118111500</v>
      </c>
      <c r="F5" s="60">
        <v>7674044</v>
      </c>
      <c r="G5" s="60">
        <v>8999600</v>
      </c>
      <c r="H5" s="60">
        <v>8799448</v>
      </c>
      <c r="I5" s="60">
        <v>25473092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25473092</v>
      </c>
      <c r="W5" s="60">
        <v>29527875</v>
      </c>
      <c r="X5" s="60">
        <v>-4054783</v>
      </c>
      <c r="Y5" s="61">
        <v>-13.73</v>
      </c>
      <c r="Z5" s="62">
        <v>118111500</v>
      </c>
    </row>
    <row r="6" spans="1:26" ht="13.5">
      <c r="A6" s="58" t="s">
        <v>32</v>
      </c>
      <c r="B6" s="19">
        <v>321835892</v>
      </c>
      <c r="C6" s="19">
        <v>0</v>
      </c>
      <c r="D6" s="59">
        <v>424392891</v>
      </c>
      <c r="E6" s="60">
        <v>424392891</v>
      </c>
      <c r="F6" s="60">
        <v>34413768</v>
      </c>
      <c r="G6" s="60">
        <v>37613399</v>
      </c>
      <c r="H6" s="60">
        <v>39183422</v>
      </c>
      <c r="I6" s="60">
        <v>111210589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111210589</v>
      </c>
      <c r="W6" s="60">
        <v>106098223</v>
      </c>
      <c r="X6" s="60">
        <v>5112366</v>
      </c>
      <c r="Y6" s="61">
        <v>4.82</v>
      </c>
      <c r="Z6" s="62">
        <v>424392891</v>
      </c>
    </row>
    <row r="7" spans="1:26" ht="13.5">
      <c r="A7" s="58" t="s">
        <v>33</v>
      </c>
      <c r="B7" s="19">
        <v>2036636</v>
      </c>
      <c r="C7" s="19">
        <v>0</v>
      </c>
      <c r="D7" s="59">
        <v>1800000</v>
      </c>
      <c r="E7" s="60">
        <v>1800000</v>
      </c>
      <c r="F7" s="60">
        <v>64104</v>
      </c>
      <c r="G7" s="60">
        <v>241130</v>
      </c>
      <c r="H7" s="60">
        <v>5769641</v>
      </c>
      <c r="I7" s="60">
        <v>6074875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6074875</v>
      </c>
      <c r="W7" s="60">
        <v>450000</v>
      </c>
      <c r="X7" s="60">
        <v>5624875</v>
      </c>
      <c r="Y7" s="61">
        <v>1249.97</v>
      </c>
      <c r="Z7" s="62">
        <v>1800000</v>
      </c>
    </row>
    <row r="8" spans="1:26" ht="13.5">
      <c r="A8" s="58" t="s">
        <v>34</v>
      </c>
      <c r="B8" s="19">
        <v>69120981</v>
      </c>
      <c r="C8" s="19">
        <v>0</v>
      </c>
      <c r="D8" s="59">
        <v>72133000</v>
      </c>
      <c r="E8" s="60">
        <v>72133000</v>
      </c>
      <c r="F8" s="60">
        <v>26738330</v>
      </c>
      <c r="G8" s="60">
        <v>1290000</v>
      </c>
      <c r="H8" s="60">
        <v>146261</v>
      </c>
      <c r="I8" s="60">
        <v>28174591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28174591</v>
      </c>
      <c r="W8" s="60">
        <v>18033250</v>
      </c>
      <c r="X8" s="60">
        <v>10141341</v>
      </c>
      <c r="Y8" s="61">
        <v>56.24</v>
      </c>
      <c r="Z8" s="62">
        <v>72133000</v>
      </c>
    </row>
    <row r="9" spans="1:26" ht="13.5">
      <c r="A9" s="58" t="s">
        <v>35</v>
      </c>
      <c r="B9" s="19">
        <v>96050399</v>
      </c>
      <c r="C9" s="19">
        <v>0</v>
      </c>
      <c r="D9" s="59">
        <v>43236609</v>
      </c>
      <c r="E9" s="60">
        <v>43236609</v>
      </c>
      <c r="F9" s="60">
        <v>3018025</v>
      </c>
      <c r="G9" s="60">
        <v>2717571</v>
      </c>
      <c r="H9" s="60">
        <v>3229243</v>
      </c>
      <c r="I9" s="60">
        <v>8964839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8964839</v>
      </c>
      <c r="W9" s="60">
        <v>10809152</v>
      </c>
      <c r="X9" s="60">
        <v>-1844313</v>
      </c>
      <c r="Y9" s="61">
        <v>-17.06</v>
      </c>
      <c r="Z9" s="62">
        <v>43236609</v>
      </c>
    </row>
    <row r="10" spans="1:26" ht="25.5">
      <c r="A10" s="63" t="s">
        <v>277</v>
      </c>
      <c r="B10" s="64">
        <f>SUM(B5:B9)</f>
        <v>585544996</v>
      </c>
      <c r="C10" s="64">
        <f>SUM(C5:C9)</f>
        <v>0</v>
      </c>
      <c r="D10" s="65">
        <f aca="true" t="shared" si="0" ref="D10:Z10">SUM(D5:D9)</f>
        <v>659674000</v>
      </c>
      <c r="E10" s="66">
        <f t="shared" si="0"/>
        <v>659674000</v>
      </c>
      <c r="F10" s="66">
        <f t="shared" si="0"/>
        <v>71908271</v>
      </c>
      <c r="G10" s="66">
        <f t="shared" si="0"/>
        <v>50861700</v>
      </c>
      <c r="H10" s="66">
        <f t="shared" si="0"/>
        <v>57128015</v>
      </c>
      <c r="I10" s="66">
        <f t="shared" si="0"/>
        <v>179897986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179897986</v>
      </c>
      <c r="W10" s="66">
        <f t="shared" si="0"/>
        <v>164918500</v>
      </c>
      <c r="X10" s="66">
        <f t="shared" si="0"/>
        <v>14979486</v>
      </c>
      <c r="Y10" s="67">
        <f>+IF(W10&lt;&gt;0,(X10/W10)*100,0)</f>
        <v>9.082962796775378</v>
      </c>
      <c r="Z10" s="68">
        <f t="shared" si="0"/>
        <v>659674000</v>
      </c>
    </row>
    <row r="11" spans="1:26" ht="13.5">
      <c r="A11" s="58" t="s">
        <v>37</v>
      </c>
      <c r="B11" s="19">
        <v>151169693</v>
      </c>
      <c r="C11" s="19">
        <v>0</v>
      </c>
      <c r="D11" s="59">
        <v>165304929</v>
      </c>
      <c r="E11" s="60">
        <v>165304929</v>
      </c>
      <c r="F11" s="60">
        <v>12764387</v>
      </c>
      <c r="G11" s="60">
        <v>12514083</v>
      </c>
      <c r="H11" s="60">
        <v>13987092</v>
      </c>
      <c r="I11" s="60">
        <v>39265562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39265562</v>
      </c>
      <c r="W11" s="60">
        <v>41326232</v>
      </c>
      <c r="X11" s="60">
        <v>-2060670</v>
      </c>
      <c r="Y11" s="61">
        <v>-4.99</v>
      </c>
      <c r="Z11" s="62">
        <v>165304929</v>
      </c>
    </row>
    <row r="12" spans="1:26" ht="13.5">
      <c r="A12" s="58" t="s">
        <v>38</v>
      </c>
      <c r="B12" s="19">
        <v>7874951</v>
      </c>
      <c r="C12" s="19">
        <v>0</v>
      </c>
      <c r="D12" s="59">
        <v>9708194</v>
      </c>
      <c r="E12" s="60">
        <v>9708194</v>
      </c>
      <c r="F12" s="60">
        <v>665264</v>
      </c>
      <c r="G12" s="60">
        <v>607673</v>
      </c>
      <c r="H12" s="60">
        <v>701167</v>
      </c>
      <c r="I12" s="60">
        <v>1974104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1974104</v>
      </c>
      <c r="W12" s="60">
        <v>2427049</v>
      </c>
      <c r="X12" s="60">
        <v>-452945</v>
      </c>
      <c r="Y12" s="61">
        <v>-18.66</v>
      </c>
      <c r="Z12" s="62">
        <v>9708194</v>
      </c>
    </row>
    <row r="13" spans="1:26" ht="13.5">
      <c r="A13" s="58" t="s">
        <v>278</v>
      </c>
      <c r="B13" s="19">
        <v>111429543</v>
      </c>
      <c r="C13" s="19">
        <v>0</v>
      </c>
      <c r="D13" s="59">
        <v>117353000</v>
      </c>
      <c r="E13" s="60">
        <v>117353000</v>
      </c>
      <c r="F13" s="60">
        <v>9779451</v>
      </c>
      <c r="G13" s="60">
        <v>9779451</v>
      </c>
      <c r="H13" s="60">
        <v>9779451</v>
      </c>
      <c r="I13" s="60">
        <v>29338353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29338353</v>
      </c>
      <c r="W13" s="60">
        <v>29338250</v>
      </c>
      <c r="X13" s="60">
        <v>103</v>
      </c>
      <c r="Y13" s="61">
        <v>0</v>
      </c>
      <c r="Z13" s="62">
        <v>117353000</v>
      </c>
    </row>
    <row r="14" spans="1:26" ht="13.5">
      <c r="A14" s="58" t="s">
        <v>40</v>
      </c>
      <c r="B14" s="19">
        <v>13276071</v>
      </c>
      <c r="C14" s="19">
        <v>0</v>
      </c>
      <c r="D14" s="59">
        <v>22115932</v>
      </c>
      <c r="E14" s="60">
        <v>22115932</v>
      </c>
      <c r="F14" s="60">
        <v>70516</v>
      </c>
      <c r="G14" s="60">
        <v>78330</v>
      </c>
      <c r="H14" s="60">
        <v>70721</v>
      </c>
      <c r="I14" s="60">
        <v>219567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219567</v>
      </c>
      <c r="W14" s="60">
        <v>5528983</v>
      </c>
      <c r="X14" s="60">
        <v>-5309416</v>
      </c>
      <c r="Y14" s="61">
        <v>-96.03</v>
      </c>
      <c r="Z14" s="62">
        <v>22115932</v>
      </c>
    </row>
    <row r="15" spans="1:26" ht="13.5">
      <c r="A15" s="58" t="s">
        <v>41</v>
      </c>
      <c r="B15" s="19">
        <v>254335305</v>
      </c>
      <c r="C15" s="19">
        <v>0</v>
      </c>
      <c r="D15" s="59">
        <v>249800000</v>
      </c>
      <c r="E15" s="60">
        <v>249800000</v>
      </c>
      <c r="F15" s="60">
        <v>24565739</v>
      </c>
      <c r="G15" s="60">
        <v>25551704</v>
      </c>
      <c r="H15" s="60">
        <v>24910269</v>
      </c>
      <c r="I15" s="60">
        <v>75027712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75027712</v>
      </c>
      <c r="W15" s="60">
        <v>62450000</v>
      </c>
      <c r="X15" s="60">
        <v>12577712</v>
      </c>
      <c r="Y15" s="61">
        <v>20.14</v>
      </c>
      <c r="Z15" s="62">
        <v>249800000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2550</v>
      </c>
      <c r="G16" s="60">
        <v>1496</v>
      </c>
      <c r="H16" s="60">
        <v>1582</v>
      </c>
      <c r="I16" s="60">
        <v>5628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5628</v>
      </c>
      <c r="W16" s="60">
        <v>0</v>
      </c>
      <c r="X16" s="60">
        <v>5628</v>
      </c>
      <c r="Y16" s="61">
        <v>0</v>
      </c>
      <c r="Z16" s="62">
        <v>0</v>
      </c>
    </row>
    <row r="17" spans="1:26" ht="13.5">
      <c r="A17" s="58" t="s">
        <v>43</v>
      </c>
      <c r="B17" s="19">
        <v>122476542</v>
      </c>
      <c r="C17" s="19">
        <v>0</v>
      </c>
      <c r="D17" s="59">
        <v>179281945</v>
      </c>
      <c r="E17" s="60">
        <v>179281945</v>
      </c>
      <c r="F17" s="60">
        <v>11608287</v>
      </c>
      <c r="G17" s="60">
        <v>8857155</v>
      </c>
      <c r="H17" s="60">
        <v>7802482</v>
      </c>
      <c r="I17" s="60">
        <v>28267924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28267924</v>
      </c>
      <c r="W17" s="60">
        <v>44820486</v>
      </c>
      <c r="X17" s="60">
        <v>-16552562</v>
      </c>
      <c r="Y17" s="61">
        <v>-36.93</v>
      </c>
      <c r="Z17" s="62">
        <v>179281945</v>
      </c>
    </row>
    <row r="18" spans="1:26" ht="13.5">
      <c r="A18" s="70" t="s">
        <v>44</v>
      </c>
      <c r="B18" s="71">
        <f>SUM(B11:B17)</f>
        <v>660562105</v>
      </c>
      <c r="C18" s="71">
        <f>SUM(C11:C17)</f>
        <v>0</v>
      </c>
      <c r="D18" s="72">
        <f aca="true" t="shared" si="1" ref="D18:Z18">SUM(D11:D17)</f>
        <v>743564000</v>
      </c>
      <c r="E18" s="73">
        <f t="shared" si="1"/>
        <v>743564000</v>
      </c>
      <c r="F18" s="73">
        <f t="shared" si="1"/>
        <v>59456194</v>
      </c>
      <c r="G18" s="73">
        <f t="shared" si="1"/>
        <v>57389892</v>
      </c>
      <c r="H18" s="73">
        <f t="shared" si="1"/>
        <v>57252764</v>
      </c>
      <c r="I18" s="73">
        <f t="shared" si="1"/>
        <v>174098850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174098850</v>
      </c>
      <c r="W18" s="73">
        <f t="shared" si="1"/>
        <v>185891000</v>
      </c>
      <c r="X18" s="73">
        <f t="shared" si="1"/>
        <v>-11792150</v>
      </c>
      <c r="Y18" s="67">
        <f>+IF(W18&lt;&gt;0,(X18/W18)*100,0)</f>
        <v>-6.343583067496544</v>
      </c>
      <c r="Z18" s="74">
        <f t="shared" si="1"/>
        <v>743564000</v>
      </c>
    </row>
    <row r="19" spans="1:26" ht="13.5">
      <c r="A19" s="70" t="s">
        <v>45</v>
      </c>
      <c r="B19" s="75">
        <f>+B10-B18</f>
        <v>-75017109</v>
      </c>
      <c r="C19" s="75">
        <f>+C10-C18</f>
        <v>0</v>
      </c>
      <c r="D19" s="76">
        <f aca="true" t="shared" si="2" ref="D19:Z19">+D10-D18</f>
        <v>-83890000</v>
      </c>
      <c r="E19" s="77">
        <f t="shared" si="2"/>
        <v>-83890000</v>
      </c>
      <c r="F19" s="77">
        <f t="shared" si="2"/>
        <v>12452077</v>
      </c>
      <c r="G19" s="77">
        <f t="shared" si="2"/>
        <v>-6528192</v>
      </c>
      <c r="H19" s="77">
        <f t="shared" si="2"/>
        <v>-124749</v>
      </c>
      <c r="I19" s="77">
        <f t="shared" si="2"/>
        <v>5799136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5799136</v>
      </c>
      <c r="W19" s="77">
        <f>IF(E10=E18,0,W10-W18)</f>
        <v>-20972500</v>
      </c>
      <c r="X19" s="77">
        <f t="shared" si="2"/>
        <v>26771636</v>
      </c>
      <c r="Y19" s="78">
        <f>+IF(W19&lt;&gt;0,(X19/W19)*100,0)</f>
        <v>-127.6511431636667</v>
      </c>
      <c r="Z19" s="79">
        <f t="shared" si="2"/>
        <v>-83890000</v>
      </c>
    </row>
    <row r="20" spans="1:26" ht="13.5">
      <c r="A20" s="58" t="s">
        <v>46</v>
      </c>
      <c r="B20" s="19">
        <v>85142298</v>
      </c>
      <c r="C20" s="19">
        <v>0</v>
      </c>
      <c r="D20" s="59">
        <v>84316000</v>
      </c>
      <c r="E20" s="60">
        <v>84316000</v>
      </c>
      <c r="F20" s="60">
        <v>5414670</v>
      </c>
      <c r="G20" s="60">
        <v>0</v>
      </c>
      <c r="H20" s="60">
        <v>421700</v>
      </c>
      <c r="I20" s="60">
        <v>5836370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5836370</v>
      </c>
      <c r="W20" s="60">
        <v>21079000</v>
      </c>
      <c r="X20" s="60">
        <v>-15242630</v>
      </c>
      <c r="Y20" s="61">
        <v>-72.31</v>
      </c>
      <c r="Z20" s="62">
        <v>84316000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10125189</v>
      </c>
      <c r="C22" s="86">
        <f>SUM(C19:C21)</f>
        <v>0</v>
      </c>
      <c r="D22" s="87">
        <f aca="true" t="shared" si="3" ref="D22:Z22">SUM(D19:D21)</f>
        <v>426000</v>
      </c>
      <c r="E22" s="88">
        <f t="shared" si="3"/>
        <v>426000</v>
      </c>
      <c r="F22" s="88">
        <f t="shared" si="3"/>
        <v>17866747</v>
      </c>
      <c r="G22" s="88">
        <f t="shared" si="3"/>
        <v>-6528192</v>
      </c>
      <c r="H22" s="88">
        <f t="shared" si="3"/>
        <v>296951</v>
      </c>
      <c r="I22" s="88">
        <f t="shared" si="3"/>
        <v>11635506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11635506</v>
      </c>
      <c r="W22" s="88">
        <f t="shared" si="3"/>
        <v>106500</v>
      </c>
      <c r="X22" s="88">
        <f t="shared" si="3"/>
        <v>11529006</v>
      </c>
      <c r="Y22" s="89">
        <f>+IF(W22&lt;&gt;0,(X22/W22)*100,0)</f>
        <v>10825.357746478874</v>
      </c>
      <c r="Z22" s="90">
        <f t="shared" si="3"/>
        <v>426000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10125189</v>
      </c>
      <c r="C24" s="75">
        <f>SUM(C22:C23)</f>
        <v>0</v>
      </c>
      <c r="D24" s="76">
        <f aca="true" t="shared" si="4" ref="D24:Z24">SUM(D22:D23)</f>
        <v>426000</v>
      </c>
      <c r="E24" s="77">
        <f t="shared" si="4"/>
        <v>426000</v>
      </c>
      <c r="F24" s="77">
        <f t="shared" si="4"/>
        <v>17866747</v>
      </c>
      <c r="G24" s="77">
        <f t="shared" si="4"/>
        <v>-6528192</v>
      </c>
      <c r="H24" s="77">
        <f t="shared" si="4"/>
        <v>296951</v>
      </c>
      <c r="I24" s="77">
        <f t="shared" si="4"/>
        <v>11635506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11635506</v>
      </c>
      <c r="W24" s="77">
        <f t="shared" si="4"/>
        <v>106500</v>
      </c>
      <c r="X24" s="77">
        <f t="shared" si="4"/>
        <v>11529006</v>
      </c>
      <c r="Y24" s="78">
        <f>+IF(W24&lt;&gt;0,(X24/W24)*100,0)</f>
        <v>10825.357746478874</v>
      </c>
      <c r="Z24" s="79">
        <f t="shared" si="4"/>
        <v>426000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98329633</v>
      </c>
      <c r="C27" s="22">
        <v>0</v>
      </c>
      <c r="D27" s="99">
        <v>152467500</v>
      </c>
      <c r="E27" s="100">
        <v>152467500</v>
      </c>
      <c r="F27" s="100">
        <v>1490032</v>
      </c>
      <c r="G27" s="100">
        <v>47661</v>
      </c>
      <c r="H27" s="100">
        <v>7641000</v>
      </c>
      <c r="I27" s="100">
        <v>9178693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9178693</v>
      </c>
      <c r="W27" s="100">
        <v>38116875</v>
      </c>
      <c r="X27" s="100">
        <v>-28938182</v>
      </c>
      <c r="Y27" s="101">
        <v>-75.92</v>
      </c>
      <c r="Z27" s="102">
        <v>152467500</v>
      </c>
    </row>
    <row r="28" spans="1:26" ht="13.5">
      <c r="A28" s="103" t="s">
        <v>46</v>
      </c>
      <c r="B28" s="19">
        <v>29752953</v>
      </c>
      <c r="C28" s="19">
        <v>0</v>
      </c>
      <c r="D28" s="59">
        <v>84316500</v>
      </c>
      <c r="E28" s="60">
        <v>84316500</v>
      </c>
      <c r="F28" s="60">
        <v>1490032</v>
      </c>
      <c r="G28" s="60">
        <v>0</v>
      </c>
      <c r="H28" s="60">
        <v>5619122</v>
      </c>
      <c r="I28" s="60">
        <v>7109154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7109154</v>
      </c>
      <c r="W28" s="60">
        <v>21079125</v>
      </c>
      <c r="X28" s="60">
        <v>-13969971</v>
      </c>
      <c r="Y28" s="61">
        <v>-66.27</v>
      </c>
      <c r="Z28" s="62">
        <v>84316500</v>
      </c>
    </row>
    <row r="29" spans="1:26" ht="13.5">
      <c r="A29" s="58" t="s">
        <v>282</v>
      </c>
      <c r="B29" s="19">
        <v>55891331</v>
      </c>
      <c r="C29" s="19">
        <v>0</v>
      </c>
      <c r="D29" s="59">
        <v>10000000</v>
      </c>
      <c r="E29" s="60">
        <v>10000000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2500000</v>
      </c>
      <c r="X29" s="60">
        <v>-2500000</v>
      </c>
      <c r="Y29" s="61">
        <v>-100</v>
      </c>
      <c r="Z29" s="62">
        <v>10000000</v>
      </c>
    </row>
    <row r="30" spans="1:26" ht="13.5">
      <c r="A30" s="58" t="s">
        <v>52</v>
      </c>
      <c r="B30" s="19">
        <v>3111947</v>
      </c>
      <c r="C30" s="19">
        <v>0</v>
      </c>
      <c r="D30" s="59">
        <v>45440000</v>
      </c>
      <c r="E30" s="60">
        <v>45440000</v>
      </c>
      <c r="F30" s="60">
        <v>0</v>
      </c>
      <c r="G30" s="60">
        <v>0</v>
      </c>
      <c r="H30" s="60">
        <v>1963776</v>
      </c>
      <c r="I30" s="60">
        <v>1963776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1963776</v>
      </c>
      <c r="W30" s="60">
        <v>11360000</v>
      </c>
      <c r="X30" s="60">
        <v>-9396224</v>
      </c>
      <c r="Y30" s="61">
        <v>-82.71</v>
      </c>
      <c r="Z30" s="62">
        <v>45440000</v>
      </c>
    </row>
    <row r="31" spans="1:26" ht="13.5">
      <c r="A31" s="58" t="s">
        <v>53</v>
      </c>
      <c r="B31" s="19">
        <v>9573402</v>
      </c>
      <c r="C31" s="19">
        <v>0</v>
      </c>
      <c r="D31" s="59">
        <v>12711000</v>
      </c>
      <c r="E31" s="60">
        <v>12711000</v>
      </c>
      <c r="F31" s="60">
        <v>0</v>
      </c>
      <c r="G31" s="60">
        <v>47661</v>
      </c>
      <c r="H31" s="60">
        <v>58101</v>
      </c>
      <c r="I31" s="60">
        <v>105762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105762</v>
      </c>
      <c r="W31" s="60">
        <v>3177750</v>
      </c>
      <c r="X31" s="60">
        <v>-3071988</v>
      </c>
      <c r="Y31" s="61">
        <v>-96.67</v>
      </c>
      <c r="Z31" s="62">
        <v>12711000</v>
      </c>
    </row>
    <row r="32" spans="1:26" ht="13.5">
      <c r="A32" s="70" t="s">
        <v>54</v>
      </c>
      <c r="B32" s="22">
        <f>SUM(B28:B31)</f>
        <v>98329633</v>
      </c>
      <c r="C32" s="22">
        <f>SUM(C28:C31)</f>
        <v>0</v>
      </c>
      <c r="D32" s="99">
        <f aca="true" t="shared" si="5" ref="D32:Z32">SUM(D28:D31)</f>
        <v>152467500</v>
      </c>
      <c r="E32" s="100">
        <f t="shared" si="5"/>
        <v>152467500</v>
      </c>
      <c r="F32" s="100">
        <f t="shared" si="5"/>
        <v>1490032</v>
      </c>
      <c r="G32" s="100">
        <f t="shared" si="5"/>
        <v>47661</v>
      </c>
      <c r="H32" s="100">
        <f t="shared" si="5"/>
        <v>7640999</v>
      </c>
      <c r="I32" s="100">
        <f t="shared" si="5"/>
        <v>9178692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9178692</v>
      </c>
      <c r="W32" s="100">
        <f t="shared" si="5"/>
        <v>38116875</v>
      </c>
      <c r="X32" s="100">
        <f t="shared" si="5"/>
        <v>-28938183</v>
      </c>
      <c r="Y32" s="101">
        <f>+IF(W32&lt;&gt;0,(X32/W32)*100,0)</f>
        <v>-75.91961040877564</v>
      </c>
      <c r="Z32" s="102">
        <f t="shared" si="5"/>
        <v>152467500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143796369</v>
      </c>
      <c r="C35" s="19">
        <v>0</v>
      </c>
      <c r="D35" s="59">
        <v>137979000</v>
      </c>
      <c r="E35" s="60">
        <v>137979000</v>
      </c>
      <c r="F35" s="60">
        <v>147722000</v>
      </c>
      <c r="G35" s="60">
        <v>146800000</v>
      </c>
      <c r="H35" s="60">
        <v>156131000</v>
      </c>
      <c r="I35" s="60">
        <v>156131000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156131000</v>
      </c>
      <c r="W35" s="60">
        <v>34494750</v>
      </c>
      <c r="X35" s="60">
        <v>121636250</v>
      </c>
      <c r="Y35" s="61">
        <v>352.62</v>
      </c>
      <c r="Z35" s="62">
        <v>137979000</v>
      </c>
    </row>
    <row r="36" spans="1:26" ht="13.5">
      <c r="A36" s="58" t="s">
        <v>57</v>
      </c>
      <c r="B36" s="19">
        <v>2142593628</v>
      </c>
      <c r="C36" s="19">
        <v>0</v>
      </c>
      <c r="D36" s="59">
        <v>2139768000</v>
      </c>
      <c r="E36" s="60">
        <v>2139768000</v>
      </c>
      <c r="F36" s="60">
        <v>2087001000</v>
      </c>
      <c r="G36" s="60">
        <v>2109001000</v>
      </c>
      <c r="H36" s="60">
        <v>2113254000</v>
      </c>
      <c r="I36" s="60">
        <v>2113254000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2113254000</v>
      </c>
      <c r="W36" s="60">
        <v>534942000</v>
      </c>
      <c r="X36" s="60">
        <v>1578312000</v>
      </c>
      <c r="Y36" s="61">
        <v>295.04</v>
      </c>
      <c r="Z36" s="62">
        <v>2139768000</v>
      </c>
    </row>
    <row r="37" spans="1:26" ht="13.5">
      <c r="A37" s="58" t="s">
        <v>58</v>
      </c>
      <c r="B37" s="19">
        <v>93671853</v>
      </c>
      <c r="C37" s="19">
        <v>0</v>
      </c>
      <c r="D37" s="59">
        <v>135480000</v>
      </c>
      <c r="E37" s="60">
        <v>135480000</v>
      </c>
      <c r="F37" s="60">
        <v>102133000</v>
      </c>
      <c r="G37" s="60">
        <v>113935000</v>
      </c>
      <c r="H37" s="60">
        <v>60260000</v>
      </c>
      <c r="I37" s="60">
        <v>60260000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60260000</v>
      </c>
      <c r="W37" s="60">
        <v>33870000</v>
      </c>
      <c r="X37" s="60">
        <v>26390000</v>
      </c>
      <c r="Y37" s="61">
        <v>77.92</v>
      </c>
      <c r="Z37" s="62">
        <v>135480000</v>
      </c>
    </row>
    <row r="38" spans="1:26" ht="13.5">
      <c r="A38" s="58" t="s">
        <v>59</v>
      </c>
      <c r="B38" s="19">
        <v>204806114</v>
      </c>
      <c r="C38" s="19">
        <v>0</v>
      </c>
      <c r="D38" s="59">
        <v>166205000</v>
      </c>
      <c r="E38" s="60">
        <v>166205000</v>
      </c>
      <c r="F38" s="60">
        <v>136912198</v>
      </c>
      <c r="G38" s="60">
        <v>0</v>
      </c>
      <c r="H38" s="60">
        <v>209577000</v>
      </c>
      <c r="I38" s="60">
        <v>209577000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209577000</v>
      </c>
      <c r="W38" s="60">
        <v>41551250</v>
      </c>
      <c r="X38" s="60">
        <v>168025750</v>
      </c>
      <c r="Y38" s="61">
        <v>404.38</v>
      </c>
      <c r="Z38" s="62">
        <v>166205000</v>
      </c>
    </row>
    <row r="39" spans="1:26" ht="13.5">
      <c r="A39" s="58" t="s">
        <v>60</v>
      </c>
      <c r="B39" s="19">
        <v>1987912030</v>
      </c>
      <c r="C39" s="19">
        <v>0</v>
      </c>
      <c r="D39" s="59">
        <v>1976062000</v>
      </c>
      <c r="E39" s="60">
        <v>1976062000</v>
      </c>
      <c r="F39" s="60">
        <v>1995677802</v>
      </c>
      <c r="G39" s="60">
        <v>2141866000</v>
      </c>
      <c r="H39" s="60">
        <v>1999548000</v>
      </c>
      <c r="I39" s="60">
        <v>1999548000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1999548000</v>
      </c>
      <c r="W39" s="60">
        <v>494015500</v>
      </c>
      <c r="X39" s="60">
        <v>1505532500</v>
      </c>
      <c r="Y39" s="61">
        <v>304.75</v>
      </c>
      <c r="Z39" s="62">
        <v>1976062000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21101287</v>
      </c>
      <c r="C42" s="19">
        <v>0</v>
      </c>
      <c r="D42" s="59">
        <v>126803000</v>
      </c>
      <c r="E42" s="60">
        <v>126803000</v>
      </c>
      <c r="F42" s="60">
        <v>19641448</v>
      </c>
      <c r="G42" s="60">
        <v>1426187</v>
      </c>
      <c r="H42" s="60">
        <v>4016610</v>
      </c>
      <c r="I42" s="60">
        <v>25084245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25084245</v>
      </c>
      <c r="W42" s="60">
        <v>35974499</v>
      </c>
      <c r="X42" s="60">
        <v>-10890254</v>
      </c>
      <c r="Y42" s="61">
        <v>-30.27</v>
      </c>
      <c r="Z42" s="62">
        <v>126803000</v>
      </c>
    </row>
    <row r="43" spans="1:26" ht="13.5">
      <c r="A43" s="58" t="s">
        <v>63</v>
      </c>
      <c r="B43" s="19">
        <v>-42438302</v>
      </c>
      <c r="C43" s="19">
        <v>0</v>
      </c>
      <c r="D43" s="59">
        <v>-161416000</v>
      </c>
      <c r="E43" s="60">
        <v>-161416000</v>
      </c>
      <c r="F43" s="60">
        <v>-28290000</v>
      </c>
      <c r="G43" s="60">
        <v>-4547661</v>
      </c>
      <c r="H43" s="60">
        <v>-2641000</v>
      </c>
      <c r="I43" s="60">
        <v>-35478661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-35478661</v>
      </c>
      <c r="W43" s="60">
        <v>-36626000</v>
      </c>
      <c r="X43" s="60">
        <v>1147339</v>
      </c>
      <c r="Y43" s="61">
        <v>-3.13</v>
      </c>
      <c r="Z43" s="62">
        <v>-161416000</v>
      </c>
    </row>
    <row r="44" spans="1:26" ht="13.5">
      <c r="A44" s="58" t="s">
        <v>64</v>
      </c>
      <c r="B44" s="19">
        <v>-8171974</v>
      </c>
      <c r="C44" s="19">
        <v>0</v>
      </c>
      <c r="D44" s="59">
        <v>36858000</v>
      </c>
      <c r="E44" s="60">
        <v>36858000</v>
      </c>
      <c r="F44" s="60">
        <v>15559</v>
      </c>
      <c r="G44" s="60">
        <v>84225</v>
      </c>
      <c r="H44" s="60">
        <v>-8434</v>
      </c>
      <c r="I44" s="60">
        <v>91350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91350</v>
      </c>
      <c r="W44" s="60">
        <v>143000</v>
      </c>
      <c r="X44" s="60">
        <v>-51650</v>
      </c>
      <c r="Y44" s="61">
        <v>-36.12</v>
      </c>
      <c r="Z44" s="62">
        <v>36858000</v>
      </c>
    </row>
    <row r="45" spans="1:26" ht="13.5">
      <c r="A45" s="70" t="s">
        <v>65</v>
      </c>
      <c r="B45" s="22">
        <v>10975198</v>
      </c>
      <c r="C45" s="22">
        <v>0</v>
      </c>
      <c r="D45" s="99">
        <v>22599000</v>
      </c>
      <c r="E45" s="100">
        <v>22599000</v>
      </c>
      <c r="F45" s="100">
        <v>14861124</v>
      </c>
      <c r="G45" s="100">
        <v>11823875</v>
      </c>
      <c r="H45" s="100">
        <v>13191051</v>
      </c>
      <c r="I45" s="100">
        <v>13191051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13191051</v>
      </c>
      <c r="W45" s="100">
        <v>19845499</v>
      </c>
      <c r="X45" s="100">
        <v>-6654448</v>
      </c>
      <c r="Y45" s="101">
        <v>-33.53</v>
      </c>
      <c r="Z45" s="102">
        <v>22599000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43701333</v>
      </c>
      <c r="C49" s="52">
        <v>0</v>
      </c>
      <c r="D49" s="129">
        <v>6829175</v>
      </c>
      <c r="E49" s="54">
        <v>6327562</v>
      </c>
      <c r="F49" s="54">
        <v>0</v>
      </c>
      <c r="G49" s="54">
        <v>0</v>
      </c>
      <c r="H49" s="54">
        <v>0</v>
      </c>
      <c r="I49" s="54">
        <v>3970416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3649769</v>
      </c>
      <c r="W49" s="54">
        <v>3425885</v>
      </c>
      <c r="X49" s="54">
        <v>19255940</v>
      </c>
      <c r="Y49" s="54">
        <v>57922446</v>
      </c>
      <c r="Z49" s="130">
        <v>145082526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37974477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37974477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99.99999929487552</v>
      </c>
      <c r="C58" s="5">
        <f>IF(C67=0,0,+(C76/C67)*100)</f>
        <v>0</v>
      </c>
      <c r="D58" s="6">
        <f aca="true" t="shared" si="6" ref="D58:Z58">IF(D67=0,0,+(D76/D67)*100)</f>
        <v>96.95346700926055</v>
      </c>
      <c r="E58" s="7">
        <f t="shared" si="6"/>
        <v>96.95346700926055</v>
      </c>
      <c r="F58" s="7">
        <f t="shared" si="6"/>
        <v>94.19304521521003</v>
      </c>
      <c r="G58" s="7">
        <f t="shared" si="6"/>
        <v>81.21886429726977</v>
      </c>
      <c r="H58" s="7">
        <f t="shared" si="6"/>
        <v>87.09582236333645</v>
      </c>
      <c r="I58" s="7">
        <f t="shared" si="6"/>
        <v>87.34500684030914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87.34500684030914</v>
      </c>
      <c r="W58" s="7">
        <f t="shared" si="6"/>
        <v>97.2949226725174</v>
      </c>
      <c r="X58" s="7">
        <f t="shared" si="6"/>
        <v>0</v>
      </c>
      <c r="Y58" s="7">
        <f t="shared" si="6"/>
        <v>0</v>
      </c>
      <c r="Z58" s="8">
        <f t="shared" si="6"/>
        <v>96.95346700926055</v>
      </c>
    </row>
    <row r="59" spans="1:26" ht="13.5">
      <c r="A59" s="37" t="s">
        <v>31</v>
      </c>
      <c r="B59" s="9">
        <f aca="true" t="shared" si="7" ref="B59:Z66">IF(B68=0,0,+(B77/B68)*100)</f>
        <v>97.77414426664288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138.48356876765365</v>
      </c>
      <c r="G59" s="10">
        <f t="shared" si="7"/>
        <v>93.71412062758345</v>
      </c>
      <c r="H59" s="10">
        <f t="shared" si="7"/>
        <v>100.63185781653576</v>
      </c>
      <c r="I59" s="10">
        <f t="shared" si="7"/>
        <v>109.59106966676838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109.59106966676838</v>
      </c>
      <c r="W59" s="10">
        <f t="shared" si="7"/>
        <v>99.43654936225515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100.6674125084843</v>
      </c>
      <c r="C60" s="12">
        <f t="shared" si="7"/>
        <v>0</v>
      </c>
      <c r="D60" s="3">
        <f t="shared" si="7"/>
        <v>96.0538002979885</v>
      </c>
      <c r="E60" s="13">
        <f t="shared" si="7"/>
        <v>96.0538002979885</v>
      </c>
      <c r="F60" s="13">
        <f t="shared" si="7"/>
        <v>84.2178862831876</v>
      </c>
      <c r="G60" s="13">
        <f t="shared" si="7"/>
        <v>78.66994684527181</v>
      </c>
      <c r="H60" s="13">
        <f t="shared" si="7"/>
        <v>83.90220231402964</v>
      </c>
      <c r="I60" s="13">
        <f t="shared" si="7"/>
        <v>82.23024787684561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82.23024787684561</v>
      </c>
      <c r="W60" s="13">
        <f t="shared" si="7"/>
        <v>96.6528902500762</v>
      </c>
      <c r="X60" s="13">
        <f t="shared" si="7"/>
        <v>0</v>
      </c>
      <c r="Y60" s="13">
        <f t="shared" si="7"/>
        <v>0</v>
      </c>
      <c r="Z60" s="14">
        <f t="shared" si="7"/>
        <v>96.0538002979885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95.1086534569467</v>
      </c>
      <c r="E61" s="13">
        <f t="shared" si="7"/>
        <v>95.1086534569467</v>
      </c>
      <c r="F61" s="13">
        <f t="shared" si="7"/>
        <v>80.05229698529293</v>
      </c>
      <c r="G61" s="13">
        <f t="shared" si="7"/>
        <v>76.84933680324197</v>
      </c>
      <c r="H61" s="13">
        <f t="shared" si="7"/>
        <v>80.86597611687723</v>
      </c>
      <c r="I61" s="13">
        <f t="shared" si="7"/>
        <v>79.20534911993728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79.20534911993728</v>
      </c>
      <c r="W61" s="13">
        <f t="shared" si="7"/>
        <v>95.10865268170666</v>
      </c>
      <c r="X61" s="13">
        <f t="shared" si="7"/>
        <v>0</v>
      </c>
      <c r="Y61" s="13">
        <f t="shared" si="7"/>
        <v>0</v>
      </c>
      <c r="Z61" s="14">
        <f t="shared" si="7"/>
        <v>95.1086534569467</v>
      </c>
    </row>
    <row r="62" spans="1:26" ht="13.5">
      <c r="A62" s="39" t="s">
        <v>104</v>
      </c>
      <c r="B62" s="12">
        <f t="shared" si="7"/>
        <v>101.86342349323819</v>
      </c>
      <c r="C62" s="12">
        <f t="shared" si="7"/>
        <v>0</v>
      </c>
      <c r="D62" s="3">
        <f t="shared" si="7"/>
        <v>97.84948323307736</v>
      </c>
      <c r="E62" s="13">
        <f t="shared" si="7"/>
        <v>97.84948323307736</v>
      </c>
      <c r="F62" s="13">
        <f t="shared" si="7"/>
        <v>93.9576874585219</v>
      </c>
      <c r="G62" s="13">
        <f t="shared" si="7"/>
        <v>76.79165294420818</v>
      </c>
      <c r="H62" s="13">
        <f t="shared" si="7"/>
        <v>86.29197730608762</v>
      </c>
      <c r="I62" s="13">
        <f t="shared" si="7"/>
        <v>85.56192565187116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85.56192565187116</v>
      </c>
      <c r="W62" s="13">
        <f t="shared" si="7"/>
        <v>99.99798156982835</v>
      </c>
      <c r="X62" s="13">
        <f t="shared" si="7"/>
        <v>0</v>
      </c>
      <c r="Y62" s="13">
        <f t="shared" si="7"/>
        <v>0</v>
      </c>
      <c r="Z62" s="14">
        <f t="shared" si="7"/>
        <v>97.84948323307736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96.49169485727317</v>
      </c>
      <c r="E63" s="13">
        <f t="shared" si="7"/>
        <v>96.49169485727317</v>
      </c>
      <c r="F63" s="13">
        <f t="shared" si="7"/>
        <v>85.47572955418707</v>
      </c>
      <c r="G63" s="13">
        <f t="shared" si="7"/>
        <v>88.02762150617708</v>
      </c>
      <c r="H63" s="13">
        <f t="shared" si="7"/>
        <v>87.37718938448515</v>
      </c>
      <c r="I63" s="13">
        <f t="shared" si="7"/>
        <v>86.96293271299288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86.96293271299288</v>
      </c>
      <c r="W63" s="13">
        <f t="shared" si="7"/>
        <v>91.64924550534039</v>
      </c>
      <c r="X63" s="13">
        <f t="shared" si="7"/>
        <v>0</v>
      </c>
      <c r="Y63" s="13">
        <f t="shared" si="7"/>
        <v>0</v>
      </c>
      <c r="Z63" s="14">
        <f t="shared" si="7"/>
        <v>96.49169485727317</v>
      </c>
    </row>
    <row r="64" spans="1:26" ht="13.5">
      <c r="A64" s="39" t="s">
        <v>106</v>
      </c>
      <c r="B64" s="12">
        <f t="shared" si="7"/>
        <v>99.99999530866938</v>
      </c>
      <c r="C64" s="12">
        <f t="shared" si="7"/>
        <v>0</v>
      </c>
      <c r="D64" s="3">
        <f t="shared" si="7"/>
        <v>95.83118781639737</v>
      </c>
      <c r="E64" s="13">
        <f t="shared" si="7"/>
        <v>95.83118781639737</v>
      </c>
      <c r="F64" s="13">
        <f t="shared" si="7"/>
        <v>76.31932778588404</v>
      </c>
      <c r="G64" s="13">
        <f t="shared" si="7"/>
        <v>96.58372375561825</v>
      </c>
      <c r="H64" s="13">
        <f t="shared" si="7"/>
        <v>96.50018634789579</v>
      </c>
      <c r="I64" s="13">
        <f t="shared" si="7"/>
        <v>89.81114612998392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89.81114612998392</v>
      </c>
      <c r="W64" s="13">
        <f t="shared" si="7"/>
        <v>99.98626669361353</v>
      </c>
      <c r="X64" s="13">
        <f t="shared" si="7"/>
        <v>0</v>
      </c>
      <c r="Y64" s="13">
        <f t="shared" si="7"/>
        <v>0</v>
      </c>
      <c r="Z64" s="14">
        <f t="shared" si="7"/>
        <v>95.83118781639737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99.99998595468136</v>
      </c>
      <c r="C66" s="15">
        <f t="shared" si="7"/>
        <v>0</v>
      </c>
      <c r="D66" s="4">
        <f t="shared" si="7"/>
        <v>100.00666711114074</v>
      </c>
      <c r="E66" s="16">
        <f t="shared" si="7"/>
        <v>100.00666711114074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100.00666711114074</v>
      </c>
      <c r="X66" s="16">
        <f t="shared" si="7"/>
        <v>0</v>
      </c>
      <c r="Y66" s="16">
        <f t="shared" si="7"/>
        <v>0</v>
      </c>
      <c r="Z66" s="17">
        <f t="shared" si="7"/>
        <v>100.00666711114074</v>
      </c>
    </row>
    <row r="67" spans="1:26" ht="13.5" hidden="1">
      <c r="A67" s="41" t="s">
        <v>285</v>
      </c>
      <c r="B67" s="24">
        <v>425456790</v>
      </c>
      <c r="C67" s="24"/>
      <c r="D67" s="25">
        <v>549703911</v>
      </c>
      <c r="E67" s="26">
        <v>549703911</v>
      </c>
      <c r="F67" s="26">
        <v>42672521</v>
      </c>
      <c r="G67" s="26">
        <v>45730259</v>
      </c>
      <c r="H67" s="26">
        <v>48449953</v>
      </c>
      <c r="I67" s="26">
        <v>136852733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136852733</v>
      </c>
      <c r="W67" s="26">
        <v>137425979</v>
      </c>
      <c r="X67" s="26"/>
      <c r="Y67" s="25"/>
      <c r="Z67" s="27">
        <v>549703911</v>
      </c>
    </row>
    <row r="68" spans="1:26" ht="13.5" hidden="1">
      <c r="A68" s="37" t="s">
        <v>31</v>
      </c>
      <c r="B68" s="19">
        <v>96501088</v>
      </c>
      <c r="C68" s="19"/>
      <c r="D68" s="20">
        <v>118111500</v>
      </c>
      <c r="E68" s="21">
        <v>118111500</v>
      </c>
      <c r="F68" s="21">
        <v>7674044</v>
      </c>
      <c r="G68" s="21">
        <v>8999600</v>
      </c>
      <c r="H68" s="21">
        <v>8799448</v>
      </c>
      <c r="I68" s="21">
        <v>25473092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25473092</v>
      </c>
      <c r="W68" s="21">
        <v>29527875</v>
      </c>
      <c r="X68" s="21"/>
      <c r="Y68" s="20"/>
      <c r="Z68" s="23">
        <v>118111500</v>
      </c>
    </row>
    <row r="69" spans="1:26" ht="13.5" hidden="1">
      <c r="A69" s="38" t="s">
        <v>32</v>
      </c>
      <c r="B69" s="19">
        <v>321835892</v>
      </c>
      <c r="C69" s="19"/>
      <c r="D69" s="20">
        <v>424392891</v>
      </c>
      <c r="E69" s="21">
        <v>424392891</v>
      </c>
      <c r="F69" s="21">
        <v>34413768</v>
      </c>
      <c r="G69" s="21">
        <v>37613399</v>
      </c>
      <c r="H69" s="21">
        <v>39183422</v>
      </c>
      <c r="I69" s="21">
        <v>111210589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111210589</v>
      </c>
      <c r="W69" s="21">
        <v>106098224</v>
      </c>
      <c r="X69" s="21"/>
      <c r="Y69" s="20"/>
      <c r="Z69" s="23">
        <v>424392891</v>
      </c>
    </row>
    <row r="70" spans="1:26" ht="13.5" hidden="1">
      <c r="A70" s="39" t="s">
        <v>103</v>
      </c>
      <c r="B70" s="19">
        <v>160930917</v>
      </c>
      <c r="C70" s="19"/>
      <c r="D70" s="20">
        <v>245365686</v>
      </c>
      <c r="E70" s="21">
        <v>245365686</v>
      </c>
      <c r="F70" s="21">
        <v>19992357</v>
      </c>
      <c r="G70" s="21">
        <v>22456307</v>
      </c>
      <c r="H70" s="21">
        <v>21663415</v>
      </c>
      <c r="I70" s="21">
        <v>64112079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64112079</v>
      </c>
      <c r="W70" s="21">
        <v>61341422</v>
      </c>
      <c r="X70" s="21"/>
      <c r="Y70" s="20"/>
      <c r="Z70" s="23">
        <v>245365686</v>
      </c>
    </row>
    <row r="71" spans="1:26" ht="13.5" hidden="1">
      <c r="A71" s="39" t="s">
        <v>104</v>
      </c>
      <c r="B71" s="19">
        <v>115270308</v>
      </c>
      <c r="C71" s="19"/>
      <c r="D71" s="20">
        <v>126038543</v>
      </c>
      <c r="E71" s="21">
        <v>126038543</v>
      </c>
      <c r="F71" s="21">
        <v>9997745</v>
      </c>
      <c r="G71" s="21">
        <v>10663784</v>
      </c>
      <c r="H71" s="21">
        <v>13130041</v>
      </c>
      <c r="I71" s="21">
        <v>33791570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33791570</v>
      </c>
      <c r="W71" s="21">
        <v>31509636</v>
      </c>
      <c r="X71" s="21"/>
      <c r="Y71" s="20"/>
      <c r="Z71" s="23">
        <v>126038543</v>
      </c>
    </row>
    <row r="72" spans="1:26" ht="13.5" hidden="1">
      <c r="A72" s="39" t="s">
        <v>105</v>
      </c>
      <c r="B72" s="19">
        <v>24318753</v>
      </c>
      <c r="C72" s="19"/>
      <c r="D72" s="20">
        <v>26309000</v>
      </c>
      <c r="E72" s="21">
        <v>26309000</v>
      </c>
      <c r="F72" s="21">
        <v>2276493</v>
      </c>
      <c r="G72" s="21">
        <v>2288217</v>
      </c>
      <c r="H72" s="21">
        <v>2291740</v>
      </c>
      <c r="I72" s="21">
        <v>6856450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6856450</v>
      </c>
      <c r="W72" s="21">
        <v>6577250</v>
      </c>
      <c r="X72" s="21"/>
      <c r="Y72" s="20"/>
      <c r="Z72" s="23">
        <v>26309000</v>
      </c>
    </row>
    <row r="73" spans="1:26" ht="13.5" hidden="1">
      <c r="A73" s="39" t="s">
        <v>106</v>
      </c>
      <c r="B73" s="19">
        <v>21315914</v>
      </c>
      <c r="C73" s="19"/>
      <c r="D73" s="20">
        <v>26679662</v>
      </c>
      <c r="E73" s="21">
        <v>26679662</v>
      </c>
      <c r="F73" s="21">
        <v>2147173</v>
      </c>
      <c r="G73" s="21">
        <v>2205091</v>
      </c>
      <c r="H73" s="21">
        <v>2098226</v>
      </c>
      <c r="I73" s="21">
        <v>6450490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6450490</v>
      </c>
      <c r="W73" s="21">
        <v>6669916</v>
      </c>
      <c r="X73" s="21"/>
      <c r="Y73" s="20"/>
      <c r="Z73" s="23">
        <v>26679662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7119810</v>
      </c>
      <c r="C75" s="28"/>
      <c r="D75" s="29">
        <v>7199520</v>
      </c>
      <c r="E75" s="30">
        <v>7199520</v>
      </c>
      <c r="F75" s="30">
        <v>584709</v>
      </c>
      <c r="G75" s="30">
        <v>-882740</v>
      </c>
      <c r="H75" s="30">
        <v>467083</v>
      </c>
      <c r="I75" s="30">
        <v>169052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169052</v>
      </c>
      <c r="W75" s="30">
        <v>1799880</v>
      </c>
      <c r="X75" s="30"/>
      <c r="Y75" s="29"/>
      <c r="Z75" s="31">
        <v>7199520</v>
      </c>
    </row>
    <row r="76" spans="1:26" ht="13.5" hidden="1">
      <c r="A76" s="42" t="s">
        <v>286</v>
      </c>
      <c r="B76" s="32">
        <v>425456787</v>
      </c>
      <c r="C76" s="32"/>
      <c r="D76" s="33">
        <v>532957000</v>
      </c>
      <c r="E76" s="34">
        <v>532957000</v>
      </c>
      <c r="F76" s="34">
        <v>40194547</v>
      </c>
      <c r="G76" s="34">
        <v>37141597</v>
      </c>
      <c r="H76" s="34">
        <v>42197885</v>
      </c>
      <c r="I76" s="34">
        <v>119534029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119534029</v>
      </c>
      <c r="W76" s="34">
        <v>133708500</v>
      </c>
      <c r="X76" s="34"/>
      <c r="Y76" s="33"/>
      <c r="Z76" s="35">
        <v>532957000</v>
      </c>
    </row>
    <row r="77" spans="1:26" ht="13.5" hidden="1">
      <c r="A77" s="37" t="s">
        <v>31</v>
      </c>
      <c r="B77" s="19">
        <v>94353113</v>
      </c>
      <c r="C77" s="19"/>
      <c r="D77" s="20">
        <v>118111500</v>
      </c>
      <c r="E77" s="21">
        <v>118111500</v>
      </c>
      <c r="F77" s="21">
        <v>10627290</v>
      </c>
      <c r="G77" s="21">
        <v>8433896</v>
      </c>
      <c r="H77" s="21">
        <v>8855048</v>
      </c>
      <c r="I77" s="21">
        <v>27916234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27916234</v>
      </c>
      <c r="W77" s="21">
        <v>29361500</v>
      </c>
      <c r="X77" s="21"/>
      <c r="Y77" s="20"/>
      <c r="Z77" s="23">
        <v>118111500</v>
      </c>
    </row>
    <row r="78" spans="1:26" ht="13.5" hidden="1">
      <c r="A78" s="38" t="s">
        <v>32</v>
      </c>
      <c r="B78" s="19">
        <v>323983865</v>
      </c>
      <c r="C78" s="19"/>
      <c r="D78" s="20">
        <v>407645500</v>
      </c>
      <c r="E78" s="21">
        <v>407645500</v>
      </c>
      <c r="F78" s="21">
        <v>28982548</v>
      </c>
      <c r="G78" s="21">
        <v>29590441</v>
      </c>
      <c r="H78" s="21">
        <v>32875754</v>
      </c>
      <c r="I78" s="21">
        <v>91448743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91448743</v>
      </c>
      <c r="W78" s="21">
        <v>102547000</v>
      </c>
      <c r="X78" s="21"/>
      <c r="Y78" s="20"/>
      <c r="Z78" s="23">
        <v>407645500</v>
      </c>
    </row>
    <row r="79" spans="1:26" ht="13.5" hidden="1">
      <c r="A79" s="39" t="s">
        <v>103</v>
      </c>
      <c r="B79" s="19">
        <v>160930917</v>
      </c>
      <c r="C79" s="19"/>
      <c r="D79" s="20">
        <v>233364000</v>
      </c>
      <c r="E79" s="21">
        <v>233364000</v>
      </c>
      <c r="F79" s="21">
        <v>16004341</v>
      </c>
      <c r="G79" s="21">
        <v>17257523</v>
      </c>
      <c r="H79" s="21">
        <v>17518332</v>
      </c>
      <c r="I79" s="21">
        <v>50780196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50780196</v>
      </c>
      <c r="W79" s="21">
        <v>58341000</v>
      </c>
      <c r="X79" s="21"/>
      <c r="Y79" s="20"/>
      <c r="Z79" s="23">
        <v>233364000</v>
      </c>
    </row>
    <row r="80" spans="1:26" ht="13.5" hidden="1">
      <c r="A80" s="39" t="s">
        <v>104</v>
      </c>
      <c r="B80" s="19">
        <v>117418282</v>
      </c>
      <c r="C80" s="19"/>
      <c r="D80" s="20">
        <v>123328063</v>
      </c>
      <c r="E80" s="21">
        <v>123328063</v>
      </c>
      <c r="F80" s="21">
        <v>9393650</v>
      </c>
      <c r="G80" s="21">
        <v>8188896</v>
      </c>
      <c r="H80" s="21">
        <v>11330172</v>
      </c>
      <c r="I80" s="21">
        <v>28912718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28912718</v>
      </c>
      <c r="W80" s="21">
        <v>31509000</v>
      </c>
      <c r="X80" s="21"/>
      <c r="Y80" s="20"/>
      <c r="Z80" s="23">
        <v>123328063</v>
      </c>
    </row>
    <row r="81" spans="1:26" ht="13.5" hidden="1">
      <c r="A81" s="39" t="s">
        <v>105</v>
      </c>
      <c r="B81" s="19">
        <v>24318753</v>
      </c>
      <c r="C81" s="19"/>
      <c r="D81" s="20">
        <v>25386000</v>
      </c>
      <c r="E81" s="21">
        <v>25386000</v>
      </c>
      <c r="F81" s="21">
        <v>1945849</v>
      </c>
      <c r="G81" s="21">
        <v>2014263</v>
      </c>
      <c r="H81" s="21">
        <v>2002458</v>
      </c>
      <c r="I81" s="21">
        <v>5962570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5962570</v>
      </c>
      <c r="W81" s="21">
        <v>6028000</v>
      </c>
      <c r="X81" s="21"/>
      <c r="Y81" s="20"/>
      <c r="Z81" s="23">
        <v>25386000</v>
      </c>
    </row>
    <row r="82" spans="1:26" ht="13.5" hidden="1">
      <c r="A82" s="39" t="s">
        <v>106</v>
      </c>
      <c r="B82" s="19">
        <v>21315913</v>
      </c>
      <c r="C82" s="19"/>
      <c r="D82" s="20">
        <v>25567437</v>
      </c>
      <c r="E82" s="21">
        <v>25567437</v>
      </c>
      <c r="F82" s="21">
        <v>1638708</v>
      </c>
      <c r="G82" s="21">
        <v>2129759</v>
      </c>
      <c r="H82" s="21">
        <v>2024792</v>
      </c>
      <c r="I82" s="21">
        <v>5793259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5793259</v>
      </c>
      <c r="W82" s="21">
        <v>6669000</v>
      </c>
      <c r="X82" s="21"/>
      <c r="Y82" s="20"/>
      <c r="Z82" s="23">
        <v>25567437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7119809</v>
      </c>
      <c r="C84" s="28"/>
      <c r="D84" s="29">
        <v>7200000</v>
      </c>
      <c r="E84" s="30">
        <v>7200000</v>
      </c>
      <c r="F84" s="30">
        <v>584709</v>
      </c>
      <c r="G84" s="30">
        <v>-882740</v>
      </c>
      <c r="H84" s="30">
        <v>467083</v>
      </c>
      <c r="I84" s="30">
        <v>169052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169052</v>
      </c>
      <c r="W84" s="30">
        <v>1800000</v>
      </c>
      <c r="X84" s="30"/>
      <c r="Y84" s="29"/>
      <c r="Z84" s="31">
        <v>7200000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23421639</v>
      </c>
      <c r="D5" s="357">
        <f t="shared" si="0"/>
        <v>0</v>
      </c>
      <c r="E5" s="356">
        <f t="shared" si="0"/>
        <v>27438000</v>
      </c>
      <c r="F5" s="358">
        <f t="shared" si="0"/>
        <v>27438000</v>
      </c>
      <c r="G5" s="358">
        <f t="shared" si="0"/>
        <v>92896</v>
      </c>
      <c r="H5" s="356">
        <f t="shared" si="0"/>
        <v>818765</v>
      </c>
      <c r="I5" s="356">
        <f t="shared" si="0"/>
        <v>1009872</v>
      </c>
      <c r="J5" s="358">
        <f t="shared" si="0"/>
        <v>1921533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1921533</v>
      </c>
      <c r="X5" s="356">
        <f t="shared" si="0"/>
        <v>6859500</v>
      </c>
      <c r="Y5" s="358">
        <f t="shared" si="0"/>
        <v>-4937967</v>
      </c>
      <c r="Z5" s="359">
        <f>+IF(X5&lt;&gt;0,+(Y5/X5)*100,0)</f>
        <v>-71.98727312486332</v>
      </c>
      <c r="AA5" s="360">
        <f>+AA6+AA8+AA11+AA13+AA15</f>
        <v>27438000</v>
      </c>
    </row>
    <row r="6" spans="1:27" ht="13.5">
      <c r="A6" s="361" t="s">
        <v>204</v>
      </c>
      <c r="B6" s="142"/>
      <c r="C6" s="60">
        <f>+C7</f>
        <v>17104036</v>
      </c>
      <c r="D6" s="340">
        <f aca="true" t="shared" si="1" ref="D6:AA6">+D7</f>
        <v>0</v>
      </c>
      <c r="E6" s="60">
        <f t="shared" si="1"/>
        <v>18295000</v>
      </c>
      <c r="F6" s="59">
        <f t="shared" si="1"/>
        <v>18295000</v>
      </c>
      <c r="G6" s="59">
        <f t="shared" si="1"/>
        <v>0</v>
      </c>
      <c r="H6" s="60">
        <f t="shared" si="1"/>
        <v>450412</v>
      </c>
      <c r="I6" s="60">
        <f t="shared" si="1"/>
        <v>595321</v>
      </c>
      <c r="J6" s="59">
        <f t="shared" si="1"/>
        <v>1045733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1045733</v>
      </c>
      <c r="X6" s="60">
        <f t="shared" si="1"/>
        <v>4573750</v>
      </c>
      <c r="Y6" s="59">
        <f t="shared" si="1"/>
        <v>-3528017</v>
      </c>
      <c r="Z6" s="61">
        <f>+IF(X6&lt;&gt;0,+(Y6/X6)*100,0)</f>
        <v>-77.1362011478546</v>
      </c>
      <c r="AA6" s="62">
        <f t="shared" si="1"/>
        <v>18295000</v>
      </c>
    </row>
    <row r="7" spans="1:27" ht="13.5">
      <c r="A7" s="291" t="s">
        <v>228</v>
      </c>
      <c r="B7" s="142"/>
      <c r="C7" s="60">
        <v>17104036</v>
      </c>
      <c r="D7" s="340"/>
      <c r="E7" s="60">
        <v>18295000</v>
      </c>
      <c r="F7" s="59">
        <v>18295000</v>
      </c>
      <c r="G7" s="59"/>
      <c r="H7" s="60">
        <v>450412</v>
      </c>
      <c r="I7" s="60">
        <v>595321</v>
      </c>
      <c r="J7" s="59">
        <v>1045733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1045733</v>
      </c>
      <c r="X7" s="60">
        <v>4573750</v>
      </c>
      <c r="Y7" s="59">
        <v>-3528017</v>
      </c>
      <c r="Z7" s="61">
        <v>-77.14</v>
      </c>
      <c r="AA7" s="62">
        <v>18295000</v>
      </c>
    </row>
    <row r="8" spans="1:27" ht="13.5">
      <c r="A8" s="361" t="s">
        <v>205</v>
      </c>
      <c r="B8" s="142"/>
      <c r="C8" s="60">
        <f aca="true" t="shared" si="2" ref="C8:Y8">SUM(C9:C10)</f>
        <v>3271896</v>
      </c>
      <c r="D8" s="340">
        <f t="shared" si="2"/>
        <v>0</v>
      </c>
      <c r="E8" s="60">
        <f t="shared" si="2"/>
        <v>3026000</v>
      </c>
      <c r="F8" s="59">
        <f t="shared" si="2"/>
        <v>3026000</v>
      </c>
      <c r="G8" s="59">
        <f t="shared" si="2"/>
        <v>84750</v>
      </c>
      <c r="H8" s="60">
        <f t="shared" si="2"/>
        <v>196909</v>
      </c>
      <c r="I8" s="60">
        <f t="shared" si="2"/>
        <v>164767</v>
      </c>
      <c r="J8" s="59">
        <f t="shared" si="2"/>
        <v>446426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446426</v>
      </c>
      <c r="X8" s="60">
        <f t="shared" si="2"/>
        <v>756500</v>
      </c>
      <c r="Y8" s="59">
        <f t="shared" si="2"/>
        <v>-310074</v>
      </c>
      <c r="Z8" s="61">
        <f>+IF(X8&lt;&gt;0,+(Y8/X8)*100,0)</f>
        <v>-40.987970918704555</v>
      </c>
      <c r="AA8" s="62">
        <f>SUM(AA9:AA10)</f>
        <v>3026000</v>
      </c>
    </row>
    <row r="9" spans="1:27" ht="13.5">
      <c r="A9" s="291" t="s">
        <v>229</v>
      </c>
      <c r="B9" s="142"/>
      <c r="C9" s="60">
        <v>3271896</v>
      </c>
      <c r="D9" s="340"/>
      <c r="E9" s="60">
        <v>3026000</v>
      </c>
      <c r="F9" s="59">
        <v>3026000</v>
      </c>
      <c r="G9" s="59">
        <v>84750</v>
      </c>
      <c r="H9" s="60">
        <v>196909</v>
      </c>
      <c r="I9" s="60">
        <v>164767</v>
      </c>
      <c r="J9" s="59">
        <v>446426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446426</v>
      </c>
      <c r="X9" s="60">
        <v>756500</v>
      </c>
      <c r="Y9" s="59">
        <v>-310074</v>
      </c>
      <c r="Z9" s="61">
        <v>-40.99</v>
      </c>
      <c r="AA9" s="62">
        <v>3026000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1038418</v>
      </c>
      <c r="D11" s="363">
        <f aca="true" t="shared" si="3" ref="D11:AA11">+D12</f>
        <v>0</v>
      </c>
      <c r="E11" s="362">
        <f t="shared" si="3"/>
        <v>3888000</v>
      </c>
      <c r="F11" s="364">
        <f t="shared" si="3"/>
        <v>3888000</v>
      </c>
      <c r="G11" s="364">
        <f t="shared" si="3"/>
        <v>4946</v>
      </c>
      <c r="H11" s="362">
        <f t="shared" si="3"/>
        <v>160012</v>
      </c>
      <c r="I11" s="362">
        <f t="shared" si="3"/>
        <v>64597</v>
      </c>
      <c r="J11" s="364">
        <f t="shared" si="3"/>
        <v>229555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229555</v>
      </c>
      <c r="X11" s="362">
        <f t="shared" si="3"/>
        <v>972000</v>
      </c>
      <c r="Y11" s="364">
        <f t="shared" si="3"/>
        <v>-742445</v>
      </c>
      <c r="Z11" s="365">
        <f>+IF(X11&lt;&gt;0,+(Y11/X11)*100,0)</f>
        <v>-76.3832304526749</v>
      </c>
      <c r="AA11" s="366">
        <f t="shared" si="3"/>
        <v>3888000</v>
      </c>
    </row>
    <row r="12" spans="1:27" ht="13.5">
      <c r="A12" s="291" t="s">
        <v>231</v>
      </c>
      <c r="B12" s="136"/>
      <c r="C12" s="60">
        <v>1038418</v>
      </c>
      <c r="D12" s="340"/>
      <c r="E12" s="60">
        <v>3888000</v>
      </c>
      <c r="F12" s="59">
        <v>3888000</v>
      </c>
      <c r="G12" s="59">
        <v>4946</v>
      </c>
      <c r="H12" s="60">
        <v>160012</v>
      </c>
      <c r="I12" s="60">
        <v>64597</v>
      </c>
      <c r="J12" s="59">
        <v>229555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229555</v>
      </c>
      <c r="X12" s="60">
        <v>972000</v>
      </c>
      <c r="Y12" s="59">
        <v>-742445</v>
      </c>
      <c r="Z12" s="61">
        <v>-76.38</v>
      </c>
      <c r="AA12" s="62">
        <v>3888000</v>
      </c>
    </row>
    <row r="13" spans="1:27" ht="13.5">
      <c r="A13" s="361" t="s">
        <v>207</v>
      </c>
      <c r="B13" s="136"/>
      <c r="C13" s="275">
        <f>+C14</f>
        <v>2386671</v>
      </c>
      <c r="D13" s="341">
        <f aca="true" t="shared" si="4" ref="D13:AA13">+D14</f>
        <v>0</v>
      </c>
      <c r="E13" s="275">
        <f t="shared" si="4"/>
        <v>2159000</v>
      </c>
      <c r="F13" s="342">
        <f t="shared" si="4"/>
        <v>2159000</v>
      </c>
      <c r="G13" s="342">
        <f t="shared" si="4"/>
        <v>3200</v>
      </c>
      <c r="H13" s="275">
        <f t="shared" si="4"/>
        <v>11432</v>
      </c>
      <c r="I13" s="275">
        <f t="shared" si="4"/>
        <v>185187</v>
      </c>
      <c r="J13" s="342">
        <f t="shared" si="4"/>
        <v>199819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199819</v>
      </c>
      <c r="X13" s="275">
        <f t="shared" si="4"/>
        <v>539750</v>
      </c>
      <c r="Y13" s="342">
        <f t="shared" si="4"/>
        <v>-339931</v>
      </c>
      <c r="Z13" s="335">
        <f>+IF(X13&lt;&gt;0,+(Y13/X13)*100,0)</f>
        <v>-62.97934228809634</v>
      </c>
      <c r="AA13" s="273">
        <f t="shared" si="4"/>
        <v>2159000</v>
      </c>
    </row>
    <row r="14" spans="1:27" ht="13.5">
      <c r="A14" s="291" t="s">
        <v>232</v>
      </c>
      <c r="B14" s="136"/>
      <c r="C14" s="60">
        <v>2386671</v>
      </c>
      <c r="D14" s="340"/>
      <c r="E14" s="60">
        <v>2159000</v>
      </c>
      <c r="F14" s="59">
        <v>2159000</v>
      </c>
      <c r="G14" s="59">
        <v>3200</v>
      </c>
      <c r="H14" s="60">
        <v>11432</v>
      </c>
      <c r="I14" s="60">
        <v>185187</v>
      </c>
      <c r="J14" s="59">
        <v>199819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199819</v>
      </c>
      <c r="X14" s="60">
        <v>539750</v>
      </c>
      <c r="Y14" s="59">
        <v>-339931</v>
      </c>
      <c r="Z14" s="61">
        <v>-62.98</v>
      </c>
      <c r="AA14" s="62">
        <v>2159000</v>
      </c>
    </row>
    <row r="15" spans="1:27" ht="13.5">
      <c r="A15" s="361" t="s">
        <v>208</v>
      </c>
      <c r="B15" s="136"/>
      <c r="C15" s="60">
        <f aca="true" t="shared" si="5" ref="C15:Y15">SUM(C16:C20)</f>
        <v>-379382</v>
      </c>
      <c r="D15" s="340">
        <f t="shared" si="5"/>
        <v>0</v>
      </c>
      <c r="E15" s="60">
        <f t="shared" si="5"/>
        <v>70000</v>
      </c>
      <c r="F15" s="59">
        <f t="shared" si="5"/>
        <v>70000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17500</v>
      </c>
      <c r="Y15" s="59">
        <f t="shared" si="5"/>
        <v>-17500</v>
      </c>
      <c r="Z15" s="61">
        <f>+IF(X15&lt;&gt;0,+(Y15/X15)*100,0)</f>
        <v>-100</v>
      </c>
      <c r="AA15" s="62">
        <f>SUM(AA16:AA20)</f>
        <v>70000</v>
      </c>
    </row>
    <row r="16" spans="1:27" ht="13.5">
      <c r="A16" s="291" t="s">
        <v>233</v>
      </c>
      <c r="B16" s="300"/>
      <c r="C16" s="60">
        <v>-379382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70000</v>
      </c>
      <c r="F20" s="59">
        <v>70000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17500</v>
      </c>
      <c r="Y20" s="59">
        <v>-17500</v>
      </c>
      <c r="Z20" s="61">
        <v>-100</v>
      </c>
      <c r="AA20" s="62">
        <v>70000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1190000</v>
      </c>
      <c r="F22" s="345">
        <f t="shared" si="6"/>
        <v>1190000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297500</v>
      </c>
      <c r="Y22" s="345">
        <f t="shared" si="6"/>
        <v>-297500</v>
      </c>
      <c r="Z22" s="336">
        <f>+IF(X22&lt;&gt;0,+(Y22/X22)*100,0)</f>
        <v>-100</v>
      </c>
      <c r="AA22" s="350">
        <f>SUM(AA23:AA32)</f>
        <v>1190000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1190000</v>
      </c>
      <c r="F32" s="59">
        <v>1190000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297500</v>
      </c>
      <c r="Y32" s="59">
        <v>-297500</v>
      </c>
      <c r="Z32" s="61">
        <v>-100</v>
      </c>
      <c r="AA32" s="62">
        <v>1190000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5254015</v>
      </c>
      <c r="D40" s="344">
        <f t="shared" si="9"/>
        <v>0</v>
      </c>
      <c r="E40" s="343">
        <f t="shared" si="9"/>
        <v>4251000</v>
      </c>
      <c r="F40" s="345">
        <f t="shared" si="9"/>
        <v>4251000</v>
      </c>
      <c r="G40" s="345">
        <f t="shared" si="9"/>
        <v>248740</v>
      </c>
      <c r="H40" s="343">
        <f t="shared" si="9"/>
        <v>372217</v>
      </c>
      <c r="I40" s="343">
        <f t="shared" si="9"/>
        <v>237032</v>
      </c>
      <c r="J40" s="345">
        <f t="shared" si="9"/>
        <v>857989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857989</v>
      </c>
      <c r="X40" s="343">
        <f t="shared" si="9"/>
        <v>1062750</v>
      </c>
      <c r="Y40" s="345">
        <f t="shared" si="9"/>
        <v>-204761</v>
      </c>
      <c r="Z40" s="336">
        <f>+IF(X40&lt;&gt;0,+(Y40/X40)*100,0)</f>
        <v>-19.267090096447895</v>
      </c>
      <c r="AA40" s="350">
        <f>SUM(AA41:AA49)</f>
        <v>4251000</v>
      </c>
    </row>
    <row r="41" spans="1:27" ht="13.5">
      <c r="A41" s="361" t="s">
        <v>247</v>
      </c>
      <c r="B41" s="142"/>
      <c r="C41" s="362">
        <v>3678735</v>
      </c>
      <c r="D41" s="363"/>
      <c r="E41" s="362"/>
      <c r="F41" s="364"/>
      <c r="G41" s="364">
        <v>245262</v>
      </c>
      <c r="H41" s="362">
        <v>328178</v>
      </c>
      <c r="I41" s="362">
        <v>187791</v>
      </c>
      <c r="J41" s="364">
        <v>761231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761231</v>
      </c>
      <c r="X41" s="362"/>
      <c r="Y41" s="364">
        <v>761231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51777</v>
      </c>
      <c r="D44" s="368"/>
      <c r="E44" s="54"/>
      <c r="F44" s="53"/>
      <c r="G44" s="53">
        <v>200</v>
      </c>
      <c r="H44" s="54"/>
      <c r="I44" s="54">
        <v>3125</v>
      </c>
      <c r="J44" s="53">
        <v>3325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3325</v>
      </c>
      <c r="X44" s="54"/>
      <c r="Y44" s="53">
        <v>3325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1523503</v>
      </c>
      <c r="D47" s="368"/>
      <c r="E47" s="54"/>
      <c r="F47" s="53"/>
      <c r="G47" s="53">
        <v>3278</v>
      </c>
      <c r="H47" s="54">
        <v>44039</v>
      </c>
      <c r="I47" s="54">
        <v>46116</v>
      </c>
      <c r="J47" s="53">
        <v>93433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93433</v>
      </c>
      <c r="X47" s="54"/>
      <c r="Y47" s="53">
        <v>93433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4251000</v>
      </c>
      <c r="F49" s="53">
        <v>4251000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1062750</v>
      </c>
      <c r="Y49" s="53">
        <v>-1062750</v>
      </c>
      <c r="Z49" s="94">
        <v>-100</v>
      </c>
      <c r="AA49" s="95">
        <v>4251000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28675654</v>
      </c>
      <c r="D60" s="346">
        <f t="shared" si="14"/>
        <v>0</v>
      </c>
      <c r="E60" s="219">
        <f t="shared" si="14"/>
        <v>32879000</v>
      </c>
      <c r="F60" s="264">
        <f t="shared" si="14"/>
        <v>32879000</v>
      </c>
      <c r="G60" s="264">
        <f t="shared" si="14"/>
        <v>341636</v>
      </c>
      <c r="H60" s="219">
        <f t="shared" si="14"/>
        <v>1190982</v>
      </c>
      <c r="I60" s="219">
        <f t="shared" si="14"/>
        <v>1246904</v>
      </c>
      <c r="J60" s="264">
        <f t="shared" si="14"/>
        <v>2779522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2779522</v>
      </c>
      <c r="X60" s="219">
        <f t="shared" si="14"/>
        <v>8219750</v>
      </c>
      <c r="Y60" s="264">
        <f t="shared" si="14"/>
        <v>-5440228</v>
      </c>
      <c r="Z60" s="337">
        <f>+IF(X60&lt;&gt;0,+(Y60/X60)*100,0)</f>
        <v>-66.18483530521002</v>
      </c>
      <c r="AA60" s="232">
        <f>+AA57+AA54+AA51+AA40+AA37+AA34+AA22+AA5</f>
        <v>32879000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123675628</v>
      </c>
      <c r="D5" s="153">
        <f>SUM(D6:D8)</f>
        <v>0</v>
      </c>
      <c r="E5" s="154">
        <f t="shared" si="0"/>
        <v>141933898</v>
      </c>
      <c r="F5" s="100">
        <f t="shared" si="0"/>
        <v>141933898</v>
      </c>
      <c r="G5" s="100">
        <f t="shared" si="0"/>
        <v>13696702</v>
      </c>
      <c r="H5" s="100">
        <f t="shared" si="0"/>
        <v>9536195</v>
      </c>
      <c r="I5" s="100">
        <f t="shared" si="0"/>
        <v>15244862</v>
      </c>
      <c r="J5" s="100">
        <f t="shared" si="0"/>
        <v>38477759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38477759</v>
      </c>
      <c r="X5" s="100">
        <f t="shared" si="0"/>
        <v>35483475</v>
      </c>
      <c r="Y5" s="100">
        <f t="shared" si="0"/>
        <v>2994284</v>
      </c>
      <c r="Z5" s="137">
        <f>+IF(X5&lt;&gt;0,+(Y5/X5)*100,0)</f>
        <v>8.438530893606108</v>
      </c>
      <c r="AA5" s="153">
        <f>SUM(AA6:AA8)</f>
        <v>141933898</v>
      </c>
    </row>
    <row r="6" spans="1:27" ht="13.5">
      <c r="A6" s="138" t="s">
        <v>75</v>
      </c>
      <c r="B6" s="136"/>
      <c r="C6" s="155">
        <v>3532450</v>
      </c>
      <c r="D6" s="155"/>
      <c r="E6" s="156">
        <v>3916000</v>
      </c>
      <c r="F6" s="60">
        <v>3916000</v>
      </c>
      <c r="G6" s="60">
        <v>1548509</v>
      </c>
      <c r="H6" s="60">
        <v>200000</v>
      </c>
      <c r="I6" s="60"/>
      <c r="J6" s="60">
        <v>1748509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1748509</v>
      </c>
      <c r="X6" s="60">
        <v>979000</v>
      </c>
      <c r="Y6" s="60">
        <v>769509</v>
      </c>
      <c r="Z6" s="140">
        <v>78.6</v>
      </c>
      <c r="AA6" s="155">
        <v>3916000</v>
      </c>
    </row>
    <row r="7" spans="1:27" ht="13.5">
      <c r="A7" s="138" t="s">
        <v>76</v>
      </c>
      <c r="B7" s="136"/>
      <c r="C7" s="157">
        <v>116873001</v>
      </c>
      <c r="D7" s="157"/>
      <c r="E7" s="158">
        <v>134065120</v>
      </c>
      <c r="F7" s="159">
        <v>134065120</v>
      </c>
      <c r="G7" s="159">
        <v>11139525</v>
      </c>
      <c r="H7" s="159">
        <v>9087165</v>
      </c>
      <c r="I7" s="159">
        <v>15139409</v>
      </c>
      <c r="J7" s="159">
        <v>35366099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35366099</v>
      </c>
      <c r="X7" s="159">
        <v>33516280</v>
      </c>
      <c r="Y7" s="159">
        <v>1849819</v>
      </c>
      <c r="Z7" s="141">
        <v>5.52</v>
      </c>
      <c r="AA7" s="157">
        <v>134065120</v>
      </c>
    </row>
    <row r="8" spans="1:27" ht="13.5">
      <c r="A8" s="138" t="s">
        <v>77</v>
      </c>
      <c r="B8" s="136"/>
      <c r="C8" s="155">
        <v>3270177</v>
      </c>
      <c r="D8" s="155"/>
      <c r="E8" s="156">
        <v>3952778</v>
      </c>
      <c r="F8" s="60">
        <v>3952778</v>
      </c>
      <c r="G8" s="60">
        <v>1008668</v>
      </c>
      <c r="H8" s="60">
        <v>249030</v>
      </c>
      <c r="I8" s="60">
        <v>105453</v>
      </c>
      <c r="J8" s="60">
        <v>1363151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1363151</v>
      </c>
      <c r="X8" s="60">
        <v>988195</v>
      </c>
      <c r="Y8" s="60">
        <v>374956</v>
      </c>
      <c r="Z8" s="140">
        <v>37.94</v>
      </c>
      <c r="AA8" s="155">
        <v>3952778</v>
      </c>
    </row>
    <row r="9" spans="1:27" ht="13.5">
      <c r="A9" s="135" t="s">
        <v>78</v>
      </c>
      <c r="B9" s="136"/>
      <c r="C9" s="153">
        <f aca="true" t="shared" si="1" ref="C9:Y9">SUM(C10:C14)</f>
        <v>19356948</v>
      </c>
      <c r="D9" s="153">
        <f>SUM(D10:D14)</f>
        <v>0</v>
      </c>
      <c r="E9" s="154">
        <f t="shared" si="1"/>
        <v>30107866</v>
      </c>
      <c r="F9" s="100">
        <f t="shared" si="1"/>
        <v>30107866</v>
      </c>
      <c r="G9" s="100">
        <f t="shared" si="1"/>
        <v>5448013</v>
      </c>
      <c r="H9" s="100">
        <f t="shared" si="1"/>
        <v>2268142</v>
      </c>
      <c r="I9" s="100">
        <f t="shared" si="1"/>
        <v>1143377</v>
      </c>
      <c r="J9" s="100">
        <f t="shared" si="1"/>
        <v>8859532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8859532</v>
      </c>
      <c r="X9" s="100">
        <f t="shared" si="1"/>
        <v>7526967</v>
      </c>
      <c r="Y9" s="100">
        <f t="shared" si="1"/>
        <v>1332565</v>
      </c>
      <c r="Z9" s="137">
        <f>+IF(X9&lt;&gt;0,+(Y9/X9)*100,0)</f>
        <v>17.703877272213365</v>
      </c>
      <c r="AA9" s="153">
        <f>SUM(AA10:AA14)</f>
        <v>30107866</v>
      </c>
    </row>
    <row r="10" spans="1:27" ht="13.5">
      <c r="A10" s="138" t="s">
        <v>79</v>
      </c>
      <c r="B10" s="136"/>
      <c r="C10" s="155">
        <v>4993131</v>
      </c>
      <c r="D10" s="155"/>
      <c r="E10" s="156">
        <v>8624793</v>
      </c>
      <c r="F10" s="60">
        <v>8624793</v>
      </c>
      <c r="G10" s="60">
        <v>3635867</v>
      </c>
      <c r="H10" s="60">
        <v>67428</v>
      </c>
      <c r="I10" s="60">
        <v>41237</v>
      </c>
      <c r="J10" s="60">
        <v>3744532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3744532</v>
      </c>
      <c r="X10" s="60">
        <v>2156198</v>
      </c>
      <c r="Y10" s="60">
        <v>1588334</v>
      </c>
      <c r="Z10" s="140">
        <v>73.66</v>
      </c>
      <c r="AA10" s="155">
        <v>8624793</v>
      </c>
    </row>
    <row r="11" spans="1:27" ht="13.5">
      <c r="A11" s="138" t="s">
        <v>80</v>
      </c>
      <c r="B11" s="136"/>
      <c r="C11" s="155">
        <v>2014029</v>
      </c>
      <c r="D11" s="155"/>
      <c r="E11" s="156">
        <v>4756118</v>
      </c>
      <c r="F11" s="60">
        <v>4756118</v>
      </c>
      <c r="G11" s="60">
        <v>876000</v>
      </c>
      <c r="H11" s="60">
        <v>147661</v>
      </c>
      <c r="I11" s="60">
        <v>5581</v>
      </c>
      <c r="J11" s="60">
        <v>1029242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1029242</v>
      </c>
      <c r="X11" s="60">
        <v>1189030</v>
      </c>
      <c r="Y11" s="60">
        <v>-159788</v>
      </c>
      <c r="Z11" s="140">
        <v>-13.44</v>
      </c>
      <c r="AA11" s="155">
        <v>4756118</v>
      </c>
    </row>
    <row r="12" spans="1:27" ht="13.5">
      <c r="A12" s="138" t="s">
        <v>81</v>
      </c>
      <c r="B12" s="136"/>
      <c r="C12" s="155">
        <v>7675410</v>
      </c>
      <c r="D12" s="155"/>
      <c r="E12" s="156">
        <v>10233132</v>
      </c>
      <c r="F12" s="60">
        <v>10233132</v>
      </c>
      <c r="G12" s="60">
        <v>936146</v>
      </c>
      <c r="H12" s="60">
        <v>2053053</v>
      </c>
      <c r="I12" s="60">
        <v>1096559</v>
      </c>
      <c r="J12" s="60">
        <v>4085758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4085758</v>
      </c>
      <c r="X12" s="60">
        <v>2558283</v>
      </c>
      <c r="Y12" s="60">
        <v>1527475</v>
      </c>
      <c r="Z12" s="140">
        <v>59.71</v>
      </c>
      <c r="AA12" s="155">
        <v>10233132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4674378</v>
      </c>
      <c r="D14" s="157"/>
      <c r="E14" s="158">
        <v>6493823</v>
      </c>
      <c r="F14" s="159">
        <v>6493823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1623456</v>
      </c>
      <c r="Y14" s="159">
        <v>-1623456</v>
      </c>
      <c r="Z14" s="141">
        <v>-100</v>
      </c>
      <c r="AA14" s="157">
        <v>6493823</v>
      </c>
    </row>
    <row r="15" spans="1:27" ht="13.5">
      <c r="A15" s="135" t="s">
        <v>84</v>
      </c>
      <c r="B15" s="142"/>
      <c r="C15" s="153">
        <f aca="true" t="shared" si="2" ref="C15:Y15">SUM(C16:C18)</f>
        <v>64090729</v>
      </c>
      <c r="D15" s="153">
        <f>SUM(D16:D18)</f>
        <v>0</v>
      </c>
      <c r="E15" s="154">
        <f t="shared" si="2"/>
        <v>12016641</v>
      </c>
      <c r="F15" s="100">
        <f t="shared" si="2"/>
        <v>12016641</v>
      </c>
      <c r="G15" s="100">
        <f t="shared" si="2"/>
        <v>1502054</v>
      </c>
      <c r="H15" s="100">
        <f t="shared" si="2"/>
        <v>208638</v>
      </c>
      <c r="I15" s="100">
        <f t="shared" si="2"/>
        <v>249680</v>
      </c>
      <c r="J15" s="100">
        <f t="shared" si="2"/>
        <v>1960372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1960372</v>
      </c>
      <c r="X15" s="100">
        <f t="shared" si="2"/>
        <v>3004160</v>
      </c>
      <c r="Y15" s="100">
        <f t="shared" si="2"/>
        <v>-1043788</v>
      </c>
      <c r="Z15" s="137">
        <f>+IF(X15&lt;&gt;0,+(Y15/X15)*100,0)</f>
        <v>-34.74475394120154</v>
      </c>
      <c r="AA15" s="153">
        <f>SUM(AA16:AA18)</f>
        <v>12016641</v>
      </c>
    </row>
    <row r="16" spans="1:27" ht="13.5">
      <c r="A16" s="138" t="s">
        <v>85</v>
      </c>
      <c r="B16" s="136"/>
      <c r="C16" s="155">
        <v>1896603</v>
      </c>
      <c r="D16" s="155"/>
      <c r="E16" s="156">
        <v>1841440</v>
      </c>
      <c r="F16" s="60">
        <v>1841440</v>
      </c>
      <c r="G16" s="60">
        <v>134554</v>
      </c>
      <c r="H16" s="60">
        <v>208638</v>
      </c>
      <c r="I16" s="60">
        <v>103419</v>
      </c>
      <c r="J16" s="60">
        <v>446611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446611</v>
      </c>
      <c r="X16" s="60">
        <v>460360</v>
      </c>
      <c r="Y16" s="60">
        <v>-13749</v>
      </c>
      <c r="Z16" s="140">
        <v>-2.99</v>
      </c>
      <c r="AA16" s="155">
        <v>1841440</v>
      </c>
    </row>
    <row r="17" spans="1:27" ht="13.5">
      <c r="A17" s="138" t="s">
        <v>86</v>
      </c>
      <c r="B17" s="136"/>
      <c r="C17" s="155">
        <v>60339391</v>
      </c>
      <c r="D17" s="155"/>
      <c r="E17" s="156">
        <v>7058000</v>
      </c>
      <c r="F17" s="60">
        <v>7058000</v>
      </c>
      <c r="G17" s="60">
        <v>1367500</v>
      </c>
      <c r="H17" s="60"/>
      <c r="I17" s="60"/>
      <c r="J17" s="60">
        <v>1367500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1367500</v>
      </c>
      <c r="X17" s="60">
        <v>1764500</v>
      </c>
      <c r="Y17" s="60">
        <v>-397000</v>
      </c>
      <c r="Z17" s="140">
        <v>-22.5</v>
      </c>
      <c r="AA17" s="155">
        <v>7058000</v>
      </c>
    </row>
    <row r="18" spans="1:27" ht="13.5">
      <c r="A18" s="138" t="s">
        <v>87</v>
      </c>
      <c r="B18" s="136"/>
      <c r="C18" s="155">
        <v>1854735</v>
      </c>
      <c r="D18" s="155"/>
      <c r="E18" s="156">
        <v>3117201</v>
      </c>
      <c r="F18" s="60">
        <v>3117201</v>
      </c>
      <c r="G18" s="60"/>
      <c r="H18" s="60"/>
      <c r="I18" s="60">
        <v>146261</v>
      </c>
      <c r="J18" s="60">
        <v>146261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146261</v>
      </c>
      <c r="X18" s="60">
        <v>779300</v>
      </c>
      <c r="Y18" s="60">
        <v>-633039</v>
      </c>
      <c r="Z18" s="140">
        <v>-81.23</v>
      </c>
      <c r="AA18" s="155">
        <v>3117201</v>
      </c>
    </row>
    <row r="19" spans="1:27" ht="13.5">
      <c r="A19" s="135" t="s">
        <v>88</v>
      </c>
      <c r="B19" s="142"/>
      <c r="C19" s="153">
        <f aca="true" t="shared" si="3" ref="C19:Y19">SUM(C20:C23)</f>
        <v>463563989</v>
      </c>
      <c r="D19" s="153">
        <f>SUM(D20:D23)</f>
        <v>0</v>
      </c>
      <c r="E19" s="154">
        <f t="shared" si="3"/>
        <v>559931595</v>
      </c>
      <c r="F19" s="100">
        <f t="shared" si="3"/>
        <v>559931595</v>
      </c>
      <c r="G19" s="100">
        <f t="shared" si="3"/>
        <v>56676172</v>
      </c>
      <c r="H19" s="100">
        <f t="shared" si="3"/>
        <v>38848725</v>
      </c>
      <c r="I19" s="100">
        <f t="shared" si="3"/>
        <v>40911796</v>
      </c>
      <c r="J19" s="100">
        <f t="shared" si="3"/>
        <v>136436693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136436693</v>
      </c>
      <c r="X19" s="100">
        <f t="shared" si="3"/>
        <v>139982899</v>
      </c>
      <c r="Y19" s="100">
        <f t="shared" si="3"/>
        <v>-3546206</v>
      </c>
      <c r="Z19" s="137">
        <f>+IF(X19&lt;&gt;0,+(Y19/X19)*100,0)</f>
        <v>-2.5333137299864035</v>
      </c>
      <c r="AA19" s="153">
        <f>SUM(AA20:AA23)</f>
        <v>559931595</v>
      </c>
    </row>
    <row r="20" spans="1:27" ht="13.5">
      <c r="A20" s="138" t="s">
        <v>89</v>
      </c>
      <c r="B20" s="136"/>
      <c r="C20" s="155">
        <v>211927230</v>
      </c>
      <c r="D20" s="155"/>
      <c r="E20" s="156">
        <v>271660832</v>
      </c>
      <c r="F20" s="60">
        <v>271660832</v>
      </c>
      <c r="G20" s="60">
        <v>26605244</v>
      </c>
      <c r="H20" s="60">
        <v>23151291</v>
      </c>
      <c r="I20" s="60">
        <v>22920393</v>
      </c>
      <c r="J20" s="60">
        <v>72676928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72676928</v>
      </c>
      <c r="X20" s="60">
        <v>67915208</v>
      </c>
      <c r="Y20" s="60">
        <v>4761720</v>
      </c>
      <c r="Z20" s="140">
        <v>7.01</v>
      </c>
      <c r="AA20" s="155">
        <v>271660832</v>
      </c>
    </row>
    <row r="21" spans="1:27" ht="13.5">
      <c r="A21" s="138" t="s">
        <v>90</v>
      </c>
      <c r="B21" s="136"/>
      <c r="C21" s="155">
        <v>137714605</v>
      </c>
      <c r="D21" s="155"/>
      <c r="E21" s="156">
        <v>140771741</v>
      </c>
      <c r="F21" s="60">
        <v>140771741</v>
      </c>
      <c r="G21" s="60">
        <v>15344103</v>
      </c>
      <c r="H21" s="60">
        <v>10725183</v>
      </c>
      <c r="I21" s="60">
        <v>13208877</v>
      </c>
      <c r="J21" s="60">
        <v>39278163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39278163</v>
      </c>
      <c r="X21" s="60">
        <v>35192935</v>
      </c>
      <c r="Y21" s="60">
        <v>4085228</v>
      </c>
      <c r="Z21" s="140">
        <v>11.61</v>
      </c>
      <c r="AA21" s="155">
        <v>140771741</v>
      </c>
    </row>
    <row r="22" spans="1:27" ht="13.5">
      <c r="A22" s="138" t="s">
        <v>91</v>
      </c>
      <c r="B22" s="136"/>
      <c r="C22" s="157">
        <v>79299820</v>
      </c>
      <c r="D22" s="157"/>
      <c r="E22" s="158">
        <v>107787186</v>
      </c>
      <c r="F22" s="159">
        <v>107787186</v>
      </c>
      <c r="G22" s="159">
        <v>8379311</v>
      </c>
      <c r="H22" s="159">
        <v>2344005</v>
      </c>
      <c r="I22" s="159">
        <v>2404418</v>
      </c>
      <c r="J22" s="159">
        <v>13127734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13127734</v>
      </c>
      <c r="X22" s="159">
        <v>26946797</v>
      </c>
      <c r="Y22" s="159">
        <v>-13819063</v>
      </c>
      <c r="Z22" s="141">
        <v>-51.28</v>
      </c>
      <c r="AA22" s="157">
        <v>107787186</v>
      </c>
    </row>
    <row r="23" spans="1:27" ht="13.5">
      <c r="A23" s="138" t="s">
        <v>92</v>
      </c>
      <c r="B23" s="136"/>
      <c r="C23" s="155">
        <v>34622334</v>
      </c>
      <c r="D23" s="155"/>
      <c r="E23" s="156">
        <v>39711836</v>
      </c>
      <c r="F23" s="60">
        <v>39711836</v>
      </c>
      <c r="G23" s="60">
        <v>6347514</v>
      </c>
      <c r="H23" s="60">
        <v>2628246</v>
      </c>
      <c r="I23" s="60">
        <v>2378108</v>
      </c>
      <c r="J23" s="60">
        <v>11353868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11353868</v>
      </c>
      <c r="X23" s="60">
        <v>9927959</v>
      </c>
      <c r="Y23" s="60">
        <v>1425909</v>
      </c>
      <c r="Z23" s="140">
        <v>14.36</v>
      </c>
      <c r="AA23" s="155">
        <v>39711836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670687294</v>
      </c>
      <c r="D25" s="168">
        <f>+D5+D9+D15+D19+D24</f>
        <v>0</v>
      </c>
      <c r="E25" s="169">
        <f t="shared" si="4"/>
        <v>743990000</v>
      </c>
      <c r="F25" s="73">
        <f t="shared" si="4"/>
        <v>743990000</v>
      </c>
      <c r="G25" s="73">
        <f t="shared" si="4"/>
        <v>77322941</v>
      </c>
      <c r="H25" s="73">
        <f t="shared" si="4"/>
        <v>50861700</v>
      </c>
      <c r="I25" s="73">
        <f t="shared" si="4"/>
        <v>57549715</v>
      </c>
      <c r="J25" s="73">
        <f t="shared" si="4"/>
        <v>185734356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185734356</v>
      </c>
      <c r="X25" s="73">
        <f t="shared" si="4"/>
        <v>185997501</v>
      </c>
      <c r="Y25" s="73">
        <f t="shared" si="4"/>
        <v>-263145</v>
      </c>
      <c r="Z25" s="170">
        <f>+IF(X25&lt;&gt;0,+(Y25/X25)*100,0)</f>
        <v>-0.14147770727306708</v>
      </c>
      <c r="AA25" s="168">
        <f>+AA5+AA9+AA15+AA19+AA24</f>
        <v>743990000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99363950</v>
      </c>
      <c r="D28" s="153">
        <f>SUM(D29:D31)</f>
        <v>0</v>
      </c>
      <c r="E28" s="154">
        <f t="shared" si="5"/>
        <v>130424461</v>
      </c>
      <c r="F28" s="100">
        <f t="shared" si="5"/>
        <v>130424461</v>
      </c>
      <c r="G28" s="100">
        <f t="shared" si="5"/>
        <v>13377128</v>
      </c>
      <c r="H28" s="100">
        <f t="shared" si="5"/>
        <v>8963248</v>
      </c>
      <c r="I28" s="100">
        <f t="shared" si="5"/>
        <v>8736283</v>
      </c>
      <c r="J28" s="100">
        <f t="shared" si="5"/>
        <v>31076659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31076659</v>
      </c>
      <c r="X28" s="100">
        <f t="shared" si="5"/>
        <v>32606116</v>
      </c>
      <c r="Y28" s="100">
        <f t="shared" si="5"/>
        <v>-1529457</v>
      </c>
      <c r="Z28" s="137">
        <f>+IF(X28&lt;&gt;0,+(Y28/X28)*100,0)</f>
        <v>-4.690705878614921</v>
      </c>
      <c r="AA28" s="153">
        <f>SUM(AA29:AA31)</f>
        <v>130424461</v>
      </c>
    </row>
    <row r="29" spans="1:27" ht="13.5">
      <c r="A29" s="138" t="s">
        <v>75</v>
      </c>
      <c r="B29" s="136"/>
      <c r="C29" s="155">
        <v>16666639</v>
      </c>
      <c r="D29" s="155"/>
      <c r="E29" s="156">
        <v>24911413</v>
      </c>
      <c r="F29" s="60">
        <v>24911413</v>
      </c>
      <c r="G29" s="60">
        <v>4362900</v>
      </c>
      <c r="H29" s="60">
        <v>1177644</v>
      </c>
      <c r="I29" s="60">
        <v>1171879</v>
      </c>
      <c r="J29" s="60">
        <v>6712423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6712423</v>
      </c>
      <c r="X29" s="60">
        <v>6227853</v>
      </c>
      <c r="Y29" s="60">
        <v>484570</v>
      </c>
      <c r="Z29" s="140">
        <v>7.78</v>
      </c>
      <c r="AA29" s="155">
        <v>24911413</v>
      </c>
    </row>
    <row r="30" spans="1:27" ht="13.5">
      <c r="A30" s="138" t="s">
        <v>76</v>
      </c>
      <c r="B30" s="136"/>
      <c r="C30" s="157">
        <v>43714290</v>
      </c>
      <c r="D30" s="157"/>
      <c r="E30" s="158">
        <v>59344578</v>
      </c>
      <c r="F30" s="159">
        <v>59344578</v>
      </c>
      <c r="G30" s="159">
        <v>5719680</v>
      </c>
      <c r="H30" s="159">
        <v>4471156</v>
      </c>
      <c r="I30" s="159">
        <v>4723216</v>
      </c>
      <c r="J30" s="159">
        <v>14914052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14914052</v>
      </c>
      <c r="X30" s="159">
        <v>14836145</v>
      </c>
      <c r="Y30" s="159">
        <v>77907</v>
      </c>
      <c r="Z30" s="141">
        <v>0.53</v>
      </c>
      <c r="AA30" s="157">
        <v>59344578</v>
      </c>
    </row>
    <row r="31" spans="1:27" ht="13.5">
      <c r="A31" s="138" t="s">
        <v>77</v>
      </c>
      <c r="B31" s="136"/>
      <c r="C31" s="155">
        <v>38983021</v>
      </c>
      <c r="D31" s="155"/>
      <c r="E31" s="156">
        <v>46168470</v>
      </c>
      <c r="F31" s="60">
        <v>46168470</v>
      </c>
      <c r="G31" s="60">
        <v>3294548</v>
      </c>
      <c r="H31" s="60">
        <v>3314448</v>
      </c>
      <c r="I31" s="60">
        <v>2841188</v>
      </c>
      <c r="J31" s="60">
        <v>9450184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9450184</v>
      </c>
      <c r="X31" s="60">
        <v>11542118</v>
      </c>
      <c r="Y31" s="60">
        <v>-2091934</v>
      </c>
      <c r="Z31" s="140">
        <v>-18.12</v>
      </c>
      <c r="AA31" s="155">
        <v>46168470</v>
      </c>
    </row>
    <row r="32" spans="1:27" ht="13.5">
      <c r="A32" s="135" t="s">
        <v>78</v>
      </c>
      <c r="B32" s="136"/>
      <c r="C32" s="153">
        <f aca="true" t="shared" si="6" ref="C32:Y32">SUM(C33:C37)</f>
        <v>74991735</v>
      </c>
      <c r="D32" s="153">
        <f>SUM(D33:D37)</f>
        <v>0</v>
      </c>
      <c r="E32" s="154">
        <f t="shared" si="6"/>
        <v>83480954</v>
      </c>
      <c r="F32" s="100">
        <f t="shared" si="6"/>
        <v>83480954</v>
      </c>
      <c r="G32" s="100">
        <f t="shared" si="6"/>
        <v>5679075</v>
      </c>
      <c r="H32" s="100">
        <f t="shared" si="6"/>
        <v>5966056</v>
      </c>
      <c r="I32" s="100">
        <f t="shared" si="6"/>
        <v>6004528</v>
      </c>
      <c r="J32" s="100">
        <f t="shared" si="6"/>
        <v>17649659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17649659</v>
      </c>
      <c r="X32" s="100">
        <f t="shared" si="6"/>
        <v>20870239</v>
      </c>
      <c r="Y32" s="100">
        <f t="shared" si="6"/>
        <v>-3220580</v>
      </c>
      <c r="Z32" s="137">
        <f>+IF(X32&lt;&gt;0,+(Y32/X32)*100,0)</f>
        <v>-15.431447622617068</v>
      </c>
      <c r="AA32" s="153">
        <f>SUM(AA33:AA37)</f>
        <v>83480954</v>
      </c>
    </row>
    <row r="33" spans="1:27" ht="13.5">
      <c r="A33" s="138" t="s">
        <v>79</v>
      </c>
      <c r="B33" s="136"/>
      <c r="C33" s="155">
        <v>11991055</v>
      </c>
      <c r="D33" s="155"/>
      <c r="E33" s="156">
        <v>12531971</v>
      </c>
      <c r="F33" s="60">
        <v>12531971</v>
      </c>
      <c r="G33" s="60">
        <v>762430</v>
      </c>
      <c r="H33" s="60">
        <v>838114</v>
      </c>
      <c r="I33" s="60">
        <v>940596</v>
      </c>
      <c r="J33" s="60">
        <v>2541140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2541140</v>
      </c>
      <c r="X33" s="60">
        <v>3132993</v>
      </c>
      <c r="Y33" s="60">
        <v>-591853</v>
      </c>
      <c r="Z33" s="140">
        <v>-18.89</v>
      </c>
      <c r="AA33" s="155">
        <v>12531971</v>
      </c>
    </row>
    <row r="34" spans="1:27" ht="13.5">
      <c r="A34" s="138" t="s">
        <v>80</v>
      </c>
      <c r="B34" s="136"/>
      <c r="C34" s="155">
        <v>16783566</v>
      </c>
      <c r="D34" s="155"/>
      <c r="E34" s="156">
        <v>19527290</v>
      </c>
      <c r="F34" s="60">
        <v>19527290</v>
      </c>
      <c r="G34" s="60">
        <v>969449</v>
      </c>
      <c r="H34" s="60">
        <v>990875</v>
      </c>
      <c r="I34" s="60">
        <v>1099041</v>
      </c>
      <c r="J34" s="60">
        <v>3059365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3059365</v>
      </c>
      <c r="X34" s="60">
        <v>4881823</v>
      </c>
      <c r="Y34" s="60">
        <v>-1822458</v>
      </c>
      <c r="Z34" s="140">
        <v>-37.33</v>
      </c>
      <c r="AA34" s="155">
        <v>19527290</v>
      </c>
    </row>
    <row r="35" spans="1:27" ht="13.5">
      <c r="A35" s="138" t="s">
        <v>81</v>
      </c>
      <c r="B35" s="136"/>
      <c r="C35" s="155">
        <v>40324765</v>
      </c>
      <c r="D35" s="155"/>
      <c r="E35" s="156">
        <v>45278189</v>
      </c>
      <c r="F35" s="60">
        <v>45278189</v>
      </c>
      <c r="G35" s="60">
        <v>3611594</v>
      </c>
      <c r="H35" s="60">
        <v>3774832</v>
      </c>
      <c r="I35" s="60">
        <v>3594947</v>
      </c>
      <c r="J35" s="60">
        <v>10981373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10981373</v>
      </c>
      <c r="X35" s="60">
        <v>11319547</v>
      </c>
      <c r="Y35" s="60">
        <v>-338174</v>
      </c>
      <c r="Z35" s="140">
        <v>-2.99</v>
      </c>
      <c r="AA35" s="155">
        <v>45278189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5892349</v>
      </c>
      <c r="D37" s="157"/>
      <c r="E37" s="158">
        <v>6143504</v>
      </c>
      <c r="F37" s="159">
        <v>6143504</v>
      </c>
      <c r="G37" s="159">
        <v>335602</v>
      </c>
      <c r="H37" s="159">
        <v>362235</v>
      </c>
      <c r="I37" s="159">
        <v>369944</v>
      </c>
      <c r="J37" s="159">
        <v>1067781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1067781</v>
      </c>
      <c r="X37" s="159">
        <v>1535876</v>
      </c>
      <c r="Y37" s="159">
        <v>-468095</v>
      </c>
      <c r="Z37" s="141">
        <v>-30.48</v>
      </c>
      <c r="AA37" s="157">
        <v>6143504</v>
      </c>
    </row>
    <row r="38" spans="1:27" ht="13.5">
      <c r="A38" s="135" t="s">
        <v>84</v>
      </c>
      <c r="B38" s="142"/>
      <c r="C38" s="153">
        <f aca="true" t="shared" si="7" ref="C38:Y38">SUM(C39:C41)</f>
        <v>80828503</v>
      </c>
      <c r="D38" s="153">
        <f>SUM(D39:D41)</f>
        <v>0</v>
      </c>
      <c r="E38" s="154">
        <f t="shared" si="7"/>
        <v>98866747</v>
      </c>
      <c r="F38" s="100">
        <f t="shared" si="7"/>
        <v>98866747</v>
      </c>
      <c r="G38" s="100">
        <f t="shared" si="7"/>
        <v>4697981</v>
      </c>
      <c r="H38" s="100">
        <f t="shared" si="7"/>
        <v>5368172</v>
      </c>
      <c r="I38" s="100">
        <f t="shared" si="7"/>
        <v>5892276</v>
      </c>
      <c r="J38" s="100">
        <f t="shared" si="7"/>
        <v>15958429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15958429</v>
      </c>
      <c r="X38" s="100">
        <f t="shared" si="7"/>
        <v>24716687</v>
      </c>
      <c r="Y38" s="100">
        <f t="shared" si="7"/>
        <v>-8758258</v>
      </c>
      <c r="Z38" s="137">
        <f>+IF(X38&lt;&gt;0,+(Y38/X38)*100,0)</f>
        <v>-35.434595259469845</v>
      </c>
      <c r="AA38" s="153">
        <f>SUM(AA39:AA41)</f>
        <v>98866747</v>
      </c>
    </row>
    <row r="39" spans="1:27" ht="13.5">
      <c r="A39" s="138" t="s">
        <v>85</v>
      </c>
      <c r="B39" s="136"/>
      <c r="C39" s="155">
        <v>16350969</v>
      </c>
      <c r="D39" s="155"/>
      <c r="E39" s="156">
        <v>23444055</v>
      </c>
      <c r="F39" s="60">
        <v>23444055</v>
      </c>
      <c r="G39" s="60">
        <v>1018451</v>
      </c>
      <c r="H39" s="60">
        <v>1101565</v>
      </c>
      <c r="I39" s="60">
        <v>1382103</v>
      </c>
      <c r="J39" s="60">
        <v>3502119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3502119</v>
      </c>
      <c r="X39" s="60">
        <v>5861014</v>
      </c>
      <c r="Y39" s="60">
        <v>-2358895</v>
      </c>
      <c r="Z39" s="140">
        <v>-40.25</v>
      </c>
      <c r="AA39" s="155">
        <v>23444055</v>
      </c>
    </row>
    <row r="40" spans="1:27" ht="13.5">
      <c r="A40" s="138" t="s">
        <v>86</v>
      </c>
      <c r="B40" s="136"/>
      <c r="C40" s="155">
        <v>62120363</v>
      </c>
      <c r="D40" s="155"/>
      <c r="E40" s="156">
        <v>72307696</v>
      </c>
      <c r="F40" s="60">
        <v>72307696</v>
      </c>
      <c r="G40" s="60">
        <v>3533269</v>
      </c>
      <c r="H40" s="60">
        <v>4093102</v>
      </c>
      <c r="I40" s="60">
        <v>4340044</v>
      </c>
      <c r="J40" s="60">
        <v>11966415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11966415</v>
      </c>
      <c r="X40" s="60">
        <v>18076924</v>
      </c>
      <c r="Y40" s="60">
        <v>-6110509</v>
      </c>
      <c r="Z40" s="140">
        <v>-33.8</v>
      </c>
      <c r="AA40" s="155">
        <v>72307696</v>
      </c>
    </row>
    <row r="41" spans="1:27" ht="13.5">
      <c r="A41" s="138" t="s">
        <v>87</v>
      </c>
      <c r="B41" s="136"/>
      <c r="C41" s="155">
        <v>2357171</v>
      </c>
      <c r="D41" s="155"/>
      <c r="E41" s="156">
        <v>3114996</v>
      </c>
      <c r="F41" s="60">
        <v>3114996</v>
      </c>
      <c r="G41" s="60">
        <v>146261</v>
      </c>
      <c r="H41" s="60">
        <v>173505</v>
      </c>
      <c r="I41" s="60">
        <v>170129</v>
      </c>
      <c r="J41" s="60">
        <v>489895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489895</v>
      </c>
      <c r="X41" s="60">
        <v>778749</v>
      </c>
      <c r="Y41" s="60">
        <v>-288854</v>
      </c>
      <c r="Z41" s="140">
        <v>-37.09</v>
      </c>
      <c r="AA41" s="155">
        <v>3114996</v>
      </c>
    </row>
    <row r="42" spans="1:27" ht="13.5">
      <c r="A42" s="135" t="s">
        <v>88</v>
      </c>
      <c r="B42" s="142"/>
      <c r="C42" s="153">
        <f aca="true" t="shared" si="8" ref="C42:Y42">SUM(C43:C46)</f>
        <v>405377917</v>
      </c>
      <c r="D42" s="153">
        <f>SUM(D43:D46)</f>
        <v>0</v>
      </c>
      <c r="E42" s="154">
        <f t="shared" si="8"/>
        <v>430791838</v>
      </c>
      <c r="F42" s="100">
        <f t="shared" si="8"/>
        <v>430791838</v>
      </c>
      <c r="G42" s="100">
        <f t="shared" si="8"/>
        <v>35702010</v>
      </c>
      <c r="H42" s="100">
        <f t="shared" si="8"/>
        <v>37092416</v>
      </c>
      <c r="I42" s="100">
        <f t="shared" si="8"/>
        <v>36619677</v>
      </c>
      <c r="J42" s="100">
        <f t="shared" si="8"/>
        <v>109414103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109414103</v>
      </c>
      <c r="X42" s="100">
        <f t="shared" si="8"/>
        <v>107697960</v>
      </c>
      <c r="Y42" s="100">
        <f t="shared" si="8"/>
        <v>1716143</v>
      </c>
      <c r="Z42" s="137">
        <f>+IF(X42&lt;&gt;0,+(Y42/X42)*100,0)</f>
        <v>1.5934777223264025</v>
      </c>
      <c r="AA42" s="153">
        <f>SUM(AA43:AA46)</f>
        <v>430791838</v>
      </c>
    </row>
    <row r="43" spans="1:27" ht="13.5">
      <c r="A43" s="138" t="s">
        <v>89</v>
      </c>
      <c r="B43" s="136"/>
      <c r="C43" s="155">
        <v>237573329</v>
      </c>
      <c r="D43" s="155"/>
      <c r="E43" s="156">
        <v>256436223</v>
      </c>
      <c r="F43" s="60">
        <v>256436223</v>
      </c>
      <c r="G43" s="60">
        <v>24125021</v>
      </c>
      <c r="H43" s="60">
        <v>24453656</v>
      </c>
      <c r="I43" s="60">
        <v>24096294</v>
      </c>
      <c r="J43" s="60">
        <v>72674971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72674971</v>
      </c>
      <c r="X43" s="60">
        <v>64109056</v>
      </c>
      <c r="Y43" s="60">
        <v>8565915</v>
      </c>
      <c r="Z43" s="140">
        <v>13.36</v>
      </c>
      <c r="AA43" s="155">
        <v>256436223</v>
      </c>
    </row>
    <row r="44" spans="1:27" ht="13.5">
      <c r="A44" s="138" t="s">
        <v>90</v>
      </c>
      <c r="B44" s="136"/>
      <c r="C44" s="155">
        <v>100363330</v>
      </c>
      <c r="D44" s="155"/>
      <c r="E44" s="156">
        <v>106379811</v>
      </c>
      <c r="F44" s="60">
        <v>106379811</v>
      </c>
      <c r="G44" s="60">
        <v>7209906</v>
      </c>
      <c r="H44" s="60">
        <v>7635019</v>
      </c>
      <c r="I44" s="60">
        <v>7637436</v>
      </c>
      <c r="J44" s="60">
        <v>22482361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22482361</v>
      </c>
      <c r="X44" s="60">
        <v>26594953</v>
      </c>
      <c r="Y44" s="60">
        <v>-4112592</v>
      </c>
      <c r="Z44" s="140">
        <v>-15.46</v>
      </c>
      <c r="AA44" s="155">
        <v>106379811</v>
      </c>
    </row>
    <row r="45" spans="1:27" ht="13.5">
      <c r="A45" s="138" t="s">
        <v>91</v>
      </c>
      <c r="B45" s="136"/>
      <c r="C45" s="157">
        <v>34138731</v>
      </c>
      <c r="D45" s="157"/>
      <c r="E45" s="158">
        <v>33600480</v>
      </c>
      <c r="F45" s="159">
        <v>33600480</v>
      </c>
      <c r="G45" s="159">
        <v>1860563</v>
      </c>
      <c r="H45" s="159">
        <v>2222887</v>
      </c>
      <c r="I45" s="159">
        <v>2344101</v>
      </c>
      <c r="J45" s="159">
        <v>6427551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6427551</v>
      </c>
      <c r="X45" s="159">
        <v>8400120</v>
      </c>
      <c r="Y45" s="159">
        <v>-1972569</v>
      </c>
      <c r="Z45" s="141">
        <v>-23.48</v>
      </c>
      <c r="AA45" s="157">
        <v>33600480</v>
      </c>
    </row>
    <row r="46" spans="1:27" ht="13.5">
      <c r="A46" s="138" t="s">
        <v>92</v>
      </c>
      <c r="B46" s="136"/>
      <c r="C46" s="155">
        <v>33302527</v>
      </c>
      <c r="D46" s="155"/>
      <c r="E46" s="156">
        <v>34375324</v>
      </c>
      <c r="F46" s="60">
        <v>34375324</v>
      </c>
      <c r="G46" s="60">
        <v>2506520</v>
      </c>
      <c r="H46" s="60">
        <v>2780854</v>
      </c>
      <c r="I46" s="60">
        <v>2541846</v>
      </c>
      <c r="J46" s="60">
        <v>7829220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7829220</v>
      </c>
      <c r="X46" s="60">
        <v>8593831</v>
      </c>
      <c r="Y46" s="60">
        <v>-764611</v>
      </c>
      <c r="Z46" s="140">
        <v>-8.9</v>
      </c>
      <c r="AA46" s="155">
        <v>34375324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660562105</v>
      </c>
      <c r="D48" s="168">
        <f>+D28+D32+D38+D42+D47</f>
        <v>0</v>
      </c>
      <c r="E48" s="169">
        <f t="shared" si="9"/>
        <v>743564000</v>
      </c>
      <c r="F48" s="73">
        <f t="shared" si="9"/>
        <v>743564000</v>
      </c>
      <c r="G48" s="73">
        <f t="shared" si="9"/>
        <v>59456194</v>
      </c>
      <c r="H48" s="73">
        <f t="shared" si="9"/>
        <v>57389892</v>
      </c>
      <c r="I48" s="73">
        <f t="shared" si="9"/>
        <v>57252764</v>
      </c>
      <c r="J48" s="73">
        <f t="shared" si="9"/>
        <v>174098850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174098850</v>
      </c>
      <c r="X48" s="73">
        <f t="shared" si="9"/>
        <v>185891002</v>
      </c>
      <c r="Y48" s="73">
        <f t="shared" si="9"/>
        <v>-11792152</v>
      </c>
      <c r="Z48" s="170">
        <f>+IF(X48&lt;&gt;0,+(Y48/X48)*100,0)</f>
        <v>-6.343584075145284</v>
      </c>
      <c r="AA48" s="168">
        <f>+AA28+AA32+AA38+AA42+AA47</f>
        <v>743564000</v>
      </c>
    </row>
    <row r="49" spans="1:27" ht="13.5">
      <c r="A49" s="148" t="s">
        <v>49</v>
      </c>
      <c r="B49" s="149"/>
      <c r="C49" s="171">
        <f aca="true" t="shared" si="10" ref="C49:Y49">+C25-C48</f>
        <v>10125189</v>
      </c>
      <c r="D49" s="171">
        <f>+D25-D48</f>
        <v>0</v>
      </c>
      <c r="E49" s="172">
        <f t="shared" si="10"/>
        <v>426000</v>
      </c>
      <c r="F49" s="173">
        <f t="shared" si="10"/>
        <v>426000</v>
      </c>
      <c r="G49" s="173">
        <f t="shared" si="10"/>
        <v>17866747</v>
      </c>
      <c r="H49" s="173">
        <f t="shared" si="10"/>
        <v>-6528192</v>
      </c>
      <c r="I49" s="173">
        <f t="shared" si="10"/>
        <v>296951</v>
      </c>
      <c r="J49" s="173">
        <f t="shared" si="10"/>
        <v>11635506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11635506</v>
      </c>
      <c r="X49" s="173">
        <f>IF(F25=F48,0,X25-X48)</f>
        <v>106499</v>
      </c>
      <c r="Y49" s="173">
        <f t="shared" si="10"/>
        <v>11529007</v>
      </c>
      <c r="Z49" s="174">
        <f>+IF(X49&lt;&gt;0,+(Y49/X49)*100,0)</f>
        <v>10825.460332960873</v>
      </c>
      <c r="AA49" s="171">
        <f>+AA25-AA48</f>
        <v>426000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96501088</v>
      </c>
      <c r="D5" s="155">
        <v>0</v>
      </c>
      <c r="E5" s="156">
        <v>118111500</v>
      </c>
      <c r="F5" s="60">
        <v>118111500</v>
      </c>
      <c r="G5" s="60">
        <v>7674044</v>
      </c>
      <c r="H5" s="60">
        <v>8999600</v>
      </c>
      <c r="I5" s="60">
        <v>8799448</v>
      </c>
      <c r="J5" s="60">
        <v>25473092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25473092</v>
      </c>
      <c r="X5" s="60">
        <v>29527875</v>
      </c>
      <c r="Y5" s="60">
        <v>-4054783</v>
      </c>
      <c r="Z5" s="140">
        <v>-13.73</v>
      </c>
      <c r="AA5" s="155">
        <v>118111500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160930917</v>
      </c>
      <c r="D7" s="155">
        <v>0</v>
      </c>
      <c r="E7" s="156">
        <v>245365686</v>
      </c>
      <c r="F7" s="60">
        <v>245365686</v>
      </c>
      <c r="G7" s="60">
        <v>19992357</v>
      </c>
      <c r="H7" s="60">
        <v>22456307</v>
      </c>
      <c r="I7" s="60">
        <v>21663415</v>
      </c>
      <c r="J7" s="60">
        <v>64112079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64112079</v>
      </c>
      <c r="X7" s="60">
        <v>61341422</v>
      </c>
      <c r="Y7" s="60">
        <v>2770657</v>
      </c>
      <c r="Z7" s="140">
        <v>4.52</v>
      </c>
      <c r="AA7" s="155">
        <v>245365686</v>
      </c>
    </row>
    <row r="8" spans="1:27" ht="13.5">
      <c r="A8" s="183" t="s">
        <v>104</v>
      </c>
      <c r="B8" s="182"/>
      <c r="C8" s="155">
        <v>115270308</v>
      </c>
      <c r="D8" s="155">
        <v>0</v>
      </c>
      <c r="E8" s="156">
        <v>126038543</v>
      </c>
      <c r="F8" s="60">
        <v>126038543</v>
      </c>
      <c r="G8" s="60">
        <v>9997745</v>
      </c>
      <c r="H8" s="60">
        <v>10663784</v>
      </c>
      <c r="I8" s="60">
        <v>13130041</v>
      </c>
      <c r="J8" s="60">
        <v>33791570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33791570</v>
      </c>
      <c r="X8" s="60">
        <v>31509636</v>
      </c>
      <c r="Y8" s="60">
        <v>2281934</v>
      </c>
      <c r="Z8" s="140">
        <v>7.24</v>
      </c>
      <c r="AA8" s="155">
        <v>126038543</v>
      </c>
    </row>
    <row r="9" spans="1:27" ht="13.5">
      <c r="A9" s="183" t="s">
        <v>105</v>
      </c>
      <c r="B9" s="182"/>
      <c r="C9" s="155">
        <v>24318753</v>
      </c>
      <c r="D9" s="155">
        <v>0</v>
      </c>
      <c r="E9" s="156">
        <v>26309000</v>
      </c>
      <c r="F9" s="60">
        <v>26309000</v>
      </c>
      <c r="G9" s="60">
        <v>2276493</v>
      </c>
      <c r="H9" s="60">
        <v>2288217</v>
      </c>
      <c r="I9" s="60">
        <v>2291740</v>
      </c>
      <c r="J9" s="60">
        <v>6856450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6856450</v>
      </c>
      <c r="X9" s="60">
        <v>6577250</v>
      </c>
      <c r="Y9" s="60">
        <v>279200</v>
      </c>
      <c r="Z9" s="140">
        <v>4.24</v>
      </c>
      <c r="AA9" s="155">
        <v>26309000</v>
      </c>
    </row>
    <row r="10" spans="1:27" ht="13.5">
      <c r="A10" s="183" t="s">
        <v>106</v>
      </c>
      <c r="B10" s="182"/>
      <c r="C10" s="155">
        <v>21315914</v>
      </c>
      <c r="D10" s="155">
        <v>0</v>
      </c>
      <c r="E10" s="156">
        <v>26679662</v>
      </c>
      <c r="F10" s="54">
        <v>26679662</v>
      </c>
      <c r="G10" s="54">
        <v>2147173</v>
      </c>
      <c r="H10" s="54">
        <v>2205091</v>
      </c>
      <c r="I10" s="54">
        <v>2098226</v>
      </c>
      <c r="J10" s="54">
        <v>6450490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6450490</v>
      </c>
      <c r="X10" s="54">
        <v>6669916</v>
      </c>
      <c r="Y10" s="54">
        <v>-219426</v>
      </c>
      <c r="Z10" s="184">
        <v>-3.29</v>
      </c>
      <c r="AA10" s="130">
        <v>26679662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1329612</v>
      </c>
      <c r="D12" s="155">
        <v>0</v>
      </c>
      <c r="E12" s="156">
        <v>1020000</v>
      </c>
      <c r="F12" s="60">
        <v>1020000</v>
      </c>
      <c r="G12" s="60">
        <v>182723</v>
      </c>
      <c r="H12" s="60">
        <v>88289</v>
      </c>
      <c r="I12" s="60">
        <v>85747</v>
      </c>
      <c r="J12" s="60">
        <v>356759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356759</v>
      </c>
      <c r="X12" s="60">
        <v>255000</v>
      </c>
      <c r="Y12" s="60">
        <v>101759</v>
      </c>
      <c r="Z12" s="140">
        <v>39.91</v>
      </c>
      <c r="AA12" s="155">
        <v>1020000</v>
      </c>
    </row>
    <row r="13" spans="1:27" ht="13.5">
      <c r="A13" s="181" t="s">
        <v>109</v>
      </c>
      <c r="B13" s="185"/>
      <c r="C13" s="155">
        <v>2036636</v>
      </c>
      <c r="D13" s="155">
        <v>0</v>
      </c>
      <c r="E13" s="156">
        <v>1800000</v>
      </c>
      <c r="F13" s="60">
        <v>1800000</v>
      </c>
      <c r="G13" s="60">
        <v>64104</v>
      </c>
      <c r="H13" s="60">
        <v>241130</v>
      </c>
      <c r="I13" s="60">
        <v>5769641</v>
      </c>
      <c r="J13" s="60">
        <v>6074875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6074875</v>
      </c>
      <c r="X13" s="60">
        <v>450000</v>
      </c>
      <c r="Y13" s="60">
        <v>5624875</v>
      </c>
      <c r="Z13" s="140">
        <v>1249.97</v>
      </c>
      <c r="AA13" s="155">
        <v>1800000</v>
      </c>
    </row>
    <row r="14" spans="1:27" ht="13.5">
      <c r="A14" s="181" t="s">
        <v>110</v>
      </c>
      <c r="B14" s="185"/>
      <c r="C14" s="155">
        <v>7119810</v>
      </c>
      <c r="D14" s="155">
        <v>0</v>
      </c>
      <c r="E14" s="156">
        <v>7199520</v>
      </c>
      <c r="F14" s="60">
        <v>7199520</v>
      </c>
      <c r="G14" s="60">
        <v>584709</v>
      </c>
      <c r="H14" s="60">
        <v>-882740</v>
      </c>
      <c r="I14" s="60">
        <v>467083</v>
      </c>
      <c r="J14" s="60">
        <v>169052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169052</v>
      </c>
      <c r="X14" s="60">
        <v>1799880</v>
      </c>
      <c r="Y14" s="60">
        <v>-1630828</v>
      </c>
      <c r="Z14" s="140">
        <v>-90.61</v>
      </c>
      <c r="AA14" s="155">
        <v>7199520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7020166</v>
      </c>
      <c r="D16" s="155">
        <v>0</v>
      </c>
      <c r="E16" s="156">
        <v>9000000</v>
      </c>
      <c r="F16" s="60">
        <v>9000000</v>
      </c>
      <c r="G16" s="60">
        <v>675418</v>
      </c>
      <c r="H16" s="60">
        <v>1992414</v>
      </c>
      <c r="I16" s="60">
        <v>1025081</v>
      </c>
      <c r="J16" s="60">
        <v>3692913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3692913</v>
      </c>
      <c r="X16" s="60">
        <v>2250000</v>
      </c>
      <c r="Y16" s="60">
        <v>1442913</v>
      </c>
      <c r="Z16" s="140">
        <v>64.13</v>
      </c>
      <c r="AA16" s="155">
        <v>9000000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69120981</v>
      </c>
      <c r="D19" s="155">
        <v>0</v>
      </c>
      <c r="E19" s="156">
        <v>72133000</v>
      </c>
      <c r="F19" s="60">
        <v>72133000</v>
      </c>
      <c r="G19" s="60">
        <v>26738330</v>
      </c>
      <c r="H19" s="60">
        <v>1290000</v>
      </c>
      <c r="I19" s="60">
        <v>146261</v>
      </c>
      <c r="J19" s="60">
        <v>28174591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28174591</v>
      </c>
      <c r="X19" s="60">
        <v>18033250</v>
      </c>
      <c r="Y19" s="60">
        <v>10141341</v>
      </c>
      <c r="Z19" s="140">
        <v>56.24</v>
      </c>
      <c r="AA19" s="155">
        <v>72133000</v>
      </c>
    </row>
    <row r="20" spans="1:27" ht="13.5">
      <c r="A20" s="181" t="s">
        <v>35</v>
      </c>
      <c r="B20" s="185"/>
      <c r="C20" s="155">
        <v>80580811</v>
      </c>
      <c r="D20" s="155">
        <v>0</v>
      </c>
      <c r="E20" s="156">
        <v>26017089</v>
      </c>
      <c r="F20" s="54">
        <v>26017089</v>
      </c>
      <c r="G20" s="54">
        <v>1575175</v>
      </c>
      <c r="H20" s="54">
        <v>1519608</v>
      </c>
      <c r="I20" s="54">
        <v>1651332</v>
      </c>
      <c r="J20" s="54">
        <v>4746115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4746115</v>
      </c>
      <c r="X20" s="54">
        <v>6504272</v>
      </c>
      <c r="Y20" s="54">
        <v>-1758157</v>
      </c>
      <c r="Z20" s="184">
        <v>-27.03</v>
      </c>
      <c r="AA20" s="130">
        <v>26017089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585544996</v>
      </c>
      <c r="D22" s="188">
        <f>SUM(D5:D21)</f>
        <v>0</v>
      </c>
      <c r="E22" s="189">
        <f t="shared" si="0"/>
        <v>659674000</v>
      </c>
      <c r="F22" s="190">
        <f t="shared" si="0"/>
        <v>659674000</v>
      </c>
      <c r="G22" s="190">
        <f t="shared" si="0"/>
        <v>71908271</v>
      </c>
      <c r="H22" s="190">
        <f t="shared" si="0"/>
        <v>50861700</v>
      </c>
      <c r="I22" s="190">
        <f t="shared" si="0"/>
        <v>57128015</v>
      </c>
      <c r="J22" s="190">
        <f t="shared" si="0"/>
        <v>179897986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179897986</v>
      </c>
      <c r="X22" s="190">
        <f t="shared" si="0"/>
        <v>164918501</v>
      </c>
      <c r="Y22" s="190">
        <f t="shared" si="0"/>
        <v>14979485</v>
      </c>
      <c r="Z22" s="191">
        <f>+IF(X22&lt;&gt;0,+(Y22/X22)*100,0)</f>
        <v>9.082962135339805</v>
      </c>
      <c r="AA22" s="188">
        <f>SUM(AA5:AA21)</f>
        <v>659674000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151169693</v>
      </c>
      <c r="D25" s="155">
        <v>0</v>
      </c>
      <c r="E25" s="156">
        <v>165304929</v>
      </c>
      <c r="F25" s="60">
        <v>165304929</v>
      </c>
      <c r="G25" s="60">
        <v>12764387</v>
      </c>
      <c r="H25" s="60">
        <v>12514083</v>
      </c>
      <c r="I25" s="60">
        <v>13987092</v>
      </c>
      <c r="J25" s="60">
        <v>39265562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39265562</v>
      </c>
      <c r="X25" s="60">
        <v>41326232</v>
      </c>
      <c r="Y25" s="60">
        <v>-2060670</v>
      </c>
      <c r="Z25" s="140">
        <v>-4.99</v>
      </c>
      <c r="AA25" s="155">
        <v>165304929</v>
      </c>
    </row>
    <row r="26" spans="1:27" ht="13.5">
      <c r="A26" s="183" t="s">
        <v>38</v>
      </c>
      <c r="B26" s="182"/>
      <c r="C26" s="155">
        <v>7874951</v>
      </c>
      <c r="D26" s="155">
        <v>0</v>
      </c>
      <c r="E26" s="156">
        <v>9708194</v>
      </c>
      <c r="F26" s="60">
        <v>9708194</v>
      </c>
      <c r="G26" s="60">
        <v>665264</v>
      </c>
      <c r="H26" s="60">
        <v>607673</v>
      </c>
      <c r="I26" s="60">
        <v>701167</v>
      </c>
      <c r="J26" s="60">
        <v>1974104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1974104</v>
      </c>
      <c r="X26" s="60">
        <v>2427049</v>
      </c>
      <c r="Y26" s="60">
        <v>-452945</v>
      </c>
      <c r="Z26" s="140">
        <v>-18.66</v>
      </c>
      <c r="AA26" s="155">
        <v>9708194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27059981</v>
      </c>
      <c r="F27" s="60">
        <v>27059981</v>
      </c>
      <c r="G27" s="60">
        <v>2254998</v>
      </c>
      <c r="H27" s="60">
        <v>2254998</v>
      </c>
      <c r="I27" s="60">
        <v>2254998</v>
      </c>
      <c r="J27" s="60">
        <v>6764994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6764994</v>
      </c>
      <c r="X27" s="60">
        <v>6764995</v>
      </c>
      <c r="Y27" s="60">
        <v>-1</v>
      </c>
      <c r="Z27" s="140">
        <v>0</v>
      </c>
      <c r="AA27" s="155">
        <v>27059981</v>
      </c>
    </row>
    <row r="28" spans="1:27" ht="13.5">
      <c r="A28" s="183" t="s">
        <v>39</v>
      </c>
      <c r="B28" s="182"/>
      <c r="C28" s="155">
        <v>111429543</v>
      </c>
      <c r="D28" s="155">
        <v>0</v>
      </c>
      <c r="E28" s="156">
        <v>117353000</v>
      </c>
      <c r="F28" s="60">
        <v>117353000</v>
      </c>
      <c r="G28" s="60">
        <v>9779451</v>
      </c>
      <c r="H28" s="60">
        <v>9779451</v>
      </c>
      <c r="I28" s="60">
        <v>9779451</v>
      </c>
      <c r="J28" s="60">
        <v>29338353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29338353</v>
      </c>
      <c r="X28" s="60">
        <v>29338250</v>
      </c>
      <c r="Y28" s="60">
        <v>103</v>
      </c>
      <c r="Z28" s="140">
        <v>0</v>
      </c>
      <c r="AA28" s="155">
        <v>117353000</v>
      </c>
    </row>
    <row r="29" spans="1:27" ht="13.5">
      <c r="A29" s="183" t="s">
        <v>40</v>
      </c>
      <c r="B29" s="182"/>
      <c r="C29" s="155">
        <v>13276071</v>
      </c>
      <c r="D29" s="155">
        <v>0</v>
      </c>
      <c r="E29" s="156">
        <v>22115932</v>
      </c>
      <c r="F29" s="60">
        <v>22115932</v>
      </c>
      <c r="G29" s="60">
        <v>70516</v>
      </c>
      <c r="H29" s="60">
        <v>78330</v>
      </c>
      <c r="I29" s="60">
        <v>70721</v>
      </c>
      <c r="J29" s="60">
        <v>219567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219567</v>
      </c>
      <c r="X29" s="60">
        <v>5528983</v>
      </c>
      <c r="Y29" s="60">
        <v>-5309416</v>
      </c>
      <c r="Z29" s="140">
        <v>-96.03</v>
      </c>
      <c r="AA29" s="155">
        <v>22115932</v>
      </c>
    </row>
    <row r="30" spans="1:27" ht="13.5">
      <c r="A30" s="183" t="s">
        <v>119</v>
      </c>
      <c r="B30" s="182"/>
      <c r="C30" s="155">
        <v>225659653</v>
      </c>
      <c r="D30" s="155">
        <v>0</v>
      </c>
      <c r="E30" s="156">
        <v>249800000</v>
      </c>
      <c r="F30" s="60">
        <v>249800000</v>
      </c>
      <c r="G30" s="60">
        <v>24224104</v>
      </c>
      <c r="H30" s="60">
        <v>24360723</v>
      </c>
      <c r="I30" s="60">
        <v>23663365</v>
      </c>
      <c r="J30" s="60">
        <v>72248192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72248192</v>
      </c>
      <c r="X30" s="60">
        <v>62450000</v>
      </c>
      <c r="Y30" s="60">
        <v>9798192</v>
      </c>
      <c r="Z30" s="140">
        <v>15.69</v>
      </c>
      <c r="AA30" s="155">
        <v>249800000</v>
      </c>
    </row>
    <row r="31" spans="1:27" ht="13.5">
      <c r="A31" s="183" t="s">
        <v>120</v>
      </c>
      <c r="B31" s="182"/>
      <c r="C31" s="155">
        <v>28675652</v>
      </c>
      <c r="D31" s="155">
        <v>0</v>
      </c>
      <c r="E31" s="156">
        <v>0</v>
      </c>
      <c r="F31" s="60">
        <v>0</v>
      </c>
      <c r="G31" s="60">
        <v>341635</v>
      </c>
      <c r="H31" s="60">
        <v>1190981</v>
      </c>
      <c r="I31" s="60">
        <v>1246904</v>
      </c>
      <c r="J31" s="60">
        <v>2779520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2779520</v>
      </c>
      <c r="X31" s="60">
        <v>0</v>
      </c>
      <c r="Y31" s="60">
        <v>2779520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48879293</v>
      </c>
      <c r="D32" s="155">
        <v>0</v>
      </c>
      <c r="E32" s="156">
        <v>60119584</v>
      </c>
      <c r="F32" s="60">
        <v>60119584</v>
      </c>
      <c r="G32" s="60">
        <v>2335046</v>
      </c>
      <c r="H32" s="60">
        <v>3046961</v>
      </c>
      <c r="I32" s="60">
        <v>3849310</v>
      </c>
      <c r="J32" s="60">
        <v>9231317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9231317</v>
      </c>
      <c r="X32" s="60">
        <v>15029896</v>
      </c>
      <c r="Y32" s="60">
        <v>-5798579</v>
      </c>
      <c r="Z32" s="140">
        <v>-38.58</v>
      </c>
      <c r="AA32" s="155">
        <v>60119584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2550</v>
      </c>
      <c r="H33" s="60">
        <v>1496</v>
      </c>
      <c r="I33" s="60">
        <v>1582</v>
      </c>
      <c r="J33" s="60">
        <v>5628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5628</v>
      </c>
      <c r="X33" s="60">
        <v>0</v>
      </c>
      <c r="Y33" s="60">
        <v>5628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73597249</v>
      </c>
      <c r="D34" s="155">
        <v>0</v>
      </c>
      <c r="E34" s="156">
        <v>92102380</v>
      </c>
      <c r="F34" s="60">
        <v>92102380</v>
      </c>
      <c r="G34" s="60">
        <v>7018243</v>
      </c>
      <c r="H34" s="60">
        <v>3555196</v>
      </c>
      <c r="I34" s="60">
        <v>1698174</v>
      </c>
      <c r="J34" s="60">
        <v>12271613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12271613</v>
      </c>
      <c r="X34" s="60">
        <v>23025595</v>
      </c>
      <c r="Y34" s="60">
        <v>-10753982</v>
      </c>
      <c r="Z34" s="140">
        <v>-46.7</v>
      </c>
      <c r="AA34" s="155">
        <v>92102380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660562105</v>
      </c>
      <c r="D36" s="188">
        <f>SUM(D25:D35)</f>
        <v>0</v>
      </c>
      <c r="E36" s="189">
        <f t="shared" si="1"/>
        <v>743564000</v>
      </c>
      <c r="F36" s="190">
        <f t="shared" si="1"/>
        <v>743564000</v>
      </c>
      <c r="G36" s="190">
        <f t="shared" si="1"/>
        <v>59456194</v>
      </c>
      <c r="H36" s="190">
        <f t="shared" si="1"/>
        <v>57389892</v>
      </c>
      <c r="I36" s="190">
        <f t="shared" si="1"/>
        <v>57252764</v>
      </c>
      <c r="J36" s="190">
        <f t="shared" si="1"/>
        <v>174098850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174098850</v>
      </c>
      <c r="X36" s="190">
        <f t="shared" si="1"/>
        <v>185891000</v>
      </c>
      <c r="Y36" s="190">
        <f t="shared" si="1"/>
        <v>-11792150</v>
      </c>
      <c r="Z36" s="191">
        <f>+IF(X36&lt;&gt;0,+(Y36/X36)*100,0)</f>
        <v>-6.343583067496544</v>
      </c>
      <c r="AA36" s="188">
        <f>SUM(AA25:AA35)</f>
        <v>743564000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-75017109</v>
      </c>
      <c r="D38" s="199">
        <f>+D22-D36</f>
        <v>0</v>
      </c>
      <c r="E38" s="200">
        <f t="shared" si="2"/>
        <v>-83890000</v>
      </c>
      <c r="F38" s="106">
        <f t="shared" si="2"/>
        <v>-83890000</v>
      </c>
      <c r="G38" s="106">
        <f t="shared" si="2"/>
        <v>12452077</v>
      </c>
      <c r="H38" s="106">
        <f t="shared" si="2"/>
        <v>-6528192</v>
      </c>
      <c r="I38" s="106">
        <f t="shared" si="2"/>
        <v>-124749</v>
      </c>
      <c r="J38" s="106">
        <f t="shared" si="2"/>
        <v>5799136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5799136</v>
      </c>
      <c r="X38" s="106">
        <f>IF(F22=F36,0,X22-X36)</f>
        <v>-20972499</v>
      </c>
      <c r="Y38" s="106">
        <f t="shared" si="2"/>
        <v>26771635</v>
      </c>
      <c r="Z38" s="201">
        <f>+IF(X38&lt;&gt;0,+(Y38/X38)*100,0)</f>
        <v>-127.6511444821144</v>
      </c>
      <c r="AA38" s="199">
        <f>+AA22-AA36</f>
        <v>-83890000</v>
      </c>
    </row>
    <row r="39" spans="1:27" ht="13.5">
      <c r="A39" s="181" t="s">
        <v>46</v>
      </c>
      <c r="B39" s="185"/>
      <c r="C39" s="155">
        <v>85142298</v>
      </c>
      <c r="D39" s="155">
        <v>0</v>
      </c>
      <c r="E39" s="156">
        <v>84316000</v>
      </c>
      <c r="F39" s="60">
        <v>84316000</v>
      </c>
      <c r="G39" s="60">
        <v>5414670</v>
      </c>
      <c r="H39" s="60">
        <v>0</v>
      </c>
      <c r="I39" s="60">
        <v>421700</v>
      </c>
      <c r="J39" s="60">
        <v>5836370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5836370</v>
      </c>
      <c r="X39" s="60">
        <v>21079000</v>
      </c>
      <c r="Y39" s="60">
        <v>-15242630</v>
      </c>
      <c r="Z39" s="140">
        <v>-72.31</v>
      </c>
      <c r="AA39" s="155">
        <v>84316000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10125189</v>
      </c>
      <c r="D42" s="206">
        <f>SUM(D38:D41)</f>
        <v>0</v>
      </c>
      <c r="E42" s="207">
        <f t="shared" si="3"/>
        <v>426000</v>
      </c>
      <c r="F42" s="88">
        <f t="shared" si="3"/>
        <v>426000</v>
      </c>
      <c r="G42" s="88">
        <f t="shared" si="3"/>
        <v>17866747</v>
      </c>
      <c r="H42" s="88">
        <f t="shared" si="3"/>
        <v>-6528192</v>
      </c>
      <c r="I42" s="88">
        <f t="shared" si="3"/>
        <v>296951</v>
      </c>
      <c r="J42" s="88">
        <f t="shared" si="3"/>
        <v>11635506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11635506</v>
      </c>
      <c r="X42" s="88">
        <f t="shared" si="3"/>
        <v>106501</v>
      </c>
      <c r="Y42" s="88">
        <f t="shared" si="3"/>
        <v>11529005</v>
      </c>
      <c r="Z42" s="208">
        <f>+IF(X42&lt;&gt;0,+(Y42/X42)*100,0)</f>
        <v>10825.255161923364</v>
      </c>
      <c r="AA42" s="206">
        <f>SUM(AA38:AA41)</f>
        <v>426000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10125189</v>
      </c>
      <c r="D44" s="210">
        <f>+D42-D43</f>
        <v>0</v>
      </c>
      <c r="E44" s="211">
        <f t="shared" si="4"/>
        <v>426000</v>
      </c>
      <c r="F44" s="77">
        <f t="shared" si="4"/>
        <v>426000</v>
      </c>
      <c r="G44" s="77">
        <f t="shared" si="4"/>
        <v>17866747</v>
      </c>
      <c r="H44" s="77">
        <f t="shared" si="4"/>
        <v>-6528192</v>
      </c>
      <c r="I44" s="77">
        <f t="shared" si="4"/>
        <v>296951</v>
      </c>
      <c r="J44" s="77">
        <f t="shared" si="4"/>
        <v>11635506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11635506</v>
      </c>
      <c r="X44" s="77">
        <f t="shared" si="4"/>
        <v>106501</v>
      </c>
      <c r="Y44" s="77">
        <f t="shared" si="4"/>
        <v>11529005</v>
      </c>
      <c r="Z44" s="212">
        <f>+IF(X44&lt;&gt;0,+(Y44/X44)*100,0)</f>
        <v>10825.255161923364</v>
      </c>
      <c r="AA44" s="210">
        <f>+AA42-AA43</f>
        <v>426000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10125189</v>
      </c>
      <c r="D46" s="206">
        <f>SUM(D44:D45)</f>
        <v>0</v>
      </c>
      <c r="E46" s="207">
        <f t="shared" si="5"/>
        <v>426000</v>
      </c>
      <c r="F46" s="88">
        <f t="shared" si="5"/>
        <v>426000</v>
      </c>
      <c r="G46" s="88">
        <f t="shared" si="5"/>
        <v>17866747</v>
      </c>
      <c r="H46" s="88">
        <f t="shared" si="5"/>
        <v>-6528192</v>
      </c>
      <c r="I46" s="88">
        <f t="shared" si="5"/>
        <v>296951</v>
      </c>
      <c r="J46" s="88">
        <f t="shared" si="5"/>
        <v>11635506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11635506</v>
      </c>
      <c r="X46" s="88">
        <f t="shared" si="5"/>
        <v>106501</v>
      </c>
      <c r="Y46" s="88">
        <f t="shared" si="5"/>
        <v>11529005</v>
      </c>
      <c r="Z46" s="208">
        <f>+IF(X46&lt;&gt;0,+(Y46/X46)*100,0)</f>
        <v>10825.255161923364</v>
      </c>
      <c r="AA46" s="206">
        <f>SUM(AA44:AA45)</f>
        <v>426000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10125189</v>
      </c>
      <c r="D48" s="217">
        <f>SUM(D46:D47)</f>
        <v>0</v>
      </c>
      <c r="E48" s="218">
        <f t="shared" si="6"/>
        <v>426000</v>
      </c>
      <c r="F48" s="219">
        <f t="shared" si="6"/>
        <v>426000</v>
      </c>
      <c r="G48" s="219">
        <f t="shared" si="6"/>
        <v>17866747</v>
      </c>
      <c r="H48" s="220">
        <f t="shared" si="6"/>
        <v>-6528192</v>
      </c>
      <c r="I48" s="220">
        <f t="shared" si="6"/>
        <v>296951</v>
      </c>
      <c r="J48" s="220">
        <f t="shared" si="6"/>
        <v>11635506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11635506</v>
      </c>
      <c r="X48" s="220">
        <f t="shared" si="6"/>
        <v>106501</v>
      </c>
      <c r="Y48" s="220">
        <f t="shared" si="6"/>
        <v>11529005</v>
      </c>
      <c r="Z48" s="221">
        <f>+IF(X48&lt;&gt;0,+(Y48/X48)*100,0)</f>
        <v>10825.255161923364</v>
      </c>
      <c r="AA48" s="222">
        <f>SUM(AA46:AA47)</f>
        <v>426000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3214868</v>
      </c>
      <c r="D5" s="153">
        <f>SUM(D6:D8)</f>
        <v>0</v>
      </c>
      <c r="E5" s="154">
        <f t="shared" si="0"/>
        <v>1424500</v>
      </c>
      <c r="F5" s="100">
        <f t="shared" si="0"/>
        <v>1424500</v>
      </c>
      <c r="G5" s="100">
        <f t="shared" si="0"/>
        <v>0</v>
      </c>
      <c r="H5" s="100">
        <f t="shared" si="0"/>
        <v>0</v>
      </c>
      <c r="I5" s="100">
        <f t="shared" si="0"/>
        <v>19285</v>
      </c>
      <c r="J5" s="100">
        <f t="shared" si="0"/>
        <v>19285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19285</v>
      </c>
      <c r="X5" s="100">
        <f t="shared" si="0"/>
        <v>356125</v>
      </c>
      <c r="Y5" s="100">
        <f t="shared" si="0"/>
        <v>-336840</v>
      </c>
      <c r="Z5" s="137">
        <f>+IF(X5&lt;&gt;0,+(Y5/X5)*100,0)</f>
        <v>-94.58476658476658</v>
      </c>
      <c r="AA5" s="153">
        <f>SUM(AA6:AA8)</f>
        <v>1424500</v>
      </c>
    </row>
    <row r="6" spans="1:27" ht="13.5">
      <c r="A6" s="138" t="s">
        <v>75</v>
      </c>
      <c r="B6" s="136"/>
      <c r="C6" s="155">
        <v>18135</v>
      </c>
      <c r="D6" s="155"/>
      <c r="E6" s="156">
        <v>826000</v>
      </c>
      <c r="F6" s="60">
        <v>826000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206500</v>
      </c>
      <c r="Y6" s="60">
        <v>-206500</v>
      </c>
      <c r="Z6" s="140">
        <v>-100</v>
      </c>
      <c r="AA6" s="62">
        <v>826000</v>
      </c>
    </row>
    <row r="7" spans="1:27" ht="13.5">
      <c r="A7" s="138" t="s">
        <v>76</v>
      </c>
      <c r="B7" s="136"/>
      <c r="C7" s="157">
        <v>31101</v>
      </c>
      <c r="D7" s="157"/>
      <c r="E7" s="158">
        <v>118500</v>
      </c>
      <c r="F7" s="159">
        <v>118500</v>
      </c>
      <c r="G7" s="159"/>
      <c r="H7" s="159"/>
      <c r="I7" s="159">
        <v>11180</v>
      </c>
      <c r="J7" s="159">
        <v>11180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11180</v>
      </c>
      <c r="X7" s="159">
        <v>29625</v>
      </c>
      <c r="Y7" s="159">
        <v>-18445</v>
      </c>
      <c r="Z7" s="141">
        <v>-62.26</v>
      </c>
      <c r="AA7" s="225">
        <v>118500</v>
      </c>
    </row>
    <row r="8" spans="1:27" ht="13.5">
      <c r="A8" s="138" t="s">
        <v>77</v>
      </c>
      <c r="B8" s="136"/>
      <c r="C8" s="155">
        <v>3165632</v>
      </c>
      <c r="D8" s="155"/>
      <c r="E8" s="156">
        <v>480000</v>
      </c>
      <c r="F8" s="60">
        <v>480000</v>
      </c>
      <c r="G8" s="60"/>
      <c r="H8" s="60"/>
      <c r="I8" s="60">
        <v>8105</v>
      </c>
      <c r="J8" s="60">
        <v>8105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8105</v>
      </c>
      <c r="X8" s="60">
        <v>120000</v>
      </c>
      <c r="Y8" s="60">
        <v>-111895</v>
      </c>
      <c r="Z8" s="140">
        <v>-93.25</v>
      </c>
      <c r="AA8" s="62">
        <v>480000</v>
      </c>
    </row>
    <row r="9" spans="1:27" ht="13.5">
      <c r="A9" s="135" t="s">
        <v>78</v>
      </c>
      <c r="B9" s="136"/>
      <c r="C9" s="153">
        <f aca="true" t="shared" si="1" ref="C9:Y9">SUM(C10:C14)</f>
        <v>5676463</v>
      </c>
      <c r="D9" s="153">
        <f>SUM(D10:D14)</f>
        <v>0</v>
      </c>
      <c r="E9" s="154">
        <f t="shared" si="1"/>
        <v>12746000</v>
      </c>
      <c r="F9" s="100">
        <f t="shared" si="1"/>
        <v>12746000</v>
      </c>
      <c r="G9" s="100">
        <f t="shared" si="1"/>
        <v>0</v>
      </c>
      <c r="H9" s="100">
        <f t="shared" si="1"/>
        <v>0</v>
      </c>
      <c r="I9" s="100">
        <f t="shared" si="1"/>
        <v>420793</v>
      </c>
      <c r="J9" s="100">
        <f t="shared" si="1"/>
        <v>420793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420793</v>
      </c>
      <c r="X9" s="100">
        <f t="shared" si="1"/>
        <v>3186500</v>
      </c>
      <c r="Y9" s="100">
        <f t="shared" si="1"/>
        <v>-2765707</v>
      </c>
      <c r="Z9" s="137">
        <f>+IF(X9&lt;&gt;0,+(Y9/X9)*100,0)</f>
        <v>-86.79450808096658</v>
      </c>
      <c r="AA9" s="102">
        <f>SUM(AA10:AA14)</f>
        <v>12746000</v>
      </c>
    </row>
    <row r="10" spans="1:27" ht="13.5">
      <c r="A10" s="138" t="s">
        <v>79</v>
      </c>
      <c r="B10" s="136"/>
      <c r="C10" s="155">
        <v>1488802</v>
      </c>
      <c r="D10" s="155"/>
      <c r="E10" s="156">
        <v>6600000</v>
      </c>
      <c r="F10" s="60">
        <v>6600000</v>
      </c>
      <c r="G10" s="60"/>
      <c r="H10" s="60"/>
      <c r="I10" s="60">
        <v>420793</v>
      </c>
      <c r="J10" s="60">
        <v>420793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420793</v>
      </c>
      <c r="X10" s="60">
        <v>1650000</v>
      </c>
      <c r="Y10" s="60">
        <v>-1229207</v>
      </c>
      <c r="Z10" s="140">
        <v>-74.5</v>
      </c>
      <c r="AA10" s="62">
        <v>6600000</v>
      </c>
    </row>
    <row r="11" spans="1:27" ht="13.5">
      <c r="A11" s="138" t="s">
        <v>80</v>
      </c>
      <c r="B11" s="136"/>
      <c r="C11" s="155">
        <v>1848053</v>
      </c>
      <c r="D11" s="155"/>
      <c r="E11" s="156">
        <v>4159000</v>
      </c>
      <c r="F11" s="60">
        <v>4159000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1039750</v>
      </c>
      <c r="Y11" s="60">
        <v>-1039750</v>
      </c>
      <c r="Z11" s="140">
        <v>-100</v>
      </c>
      <c r="AA11" s="62">
        <v>4159000</v>
      </c>
    </row>
    <row r="12" spans="1:27" ht="13.5">
      <c r="A12" s="138" t="s">
        <v>81</v>
      </c>
      <c r="B12" s="136"/>
      <c r="C12" s="155">
        <v>2339608</v>
      </c>
      <c r="D12" s="155"/>
      <c r="E12" s="156">
        <v>1987000</v>
      </c>
      <c r="F12" s="60">
        <v>1987000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496750</v>
      </c>
      <c r="Y12" s="60">
        <v>-496750</v>
      </c>
      <c r="Z12" s="140">
        <v>-100</v>
      </c>
      <c r="AA12" s="62">
        <v>1987000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14019979</v>
      </c>
      <c r="D15" s="153">
        <f>SUM(D16:D18)</f>
        <v>0</v>
      </c>
      <c r="E15" s="154">
        <f t="shared" si="2"/>
        <v>35563000</v>
      </c>
      <c r="F15" s="100">
        <f t="shared" si="2"/>
        <v>35563000</v>
      </c>
      <c r="G15" s="100">
        <f t="shared" si="2"/>
        <v>0</v>
      </c>
      <c r="H15" s="100">
        <f t="shared" si="2"/>
        <v>8742</v>
      </c>
      <c r="I15" s="100">
        <f t="shared" si="2"/>
        <v>1886452</v>
      </c>
      <c r="J15" s="100">
        <f t="shared" si="2"/>
        <v>1895194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1895194</v>
      </c>
      <c r="X15" s="100">
        <f t="shared" si="2"/>
        <v>8890750</v>
      </c>
      <c r="Y15" s="100">
        <f t="shared" si="2"/>
        <v>-6995556</v>
      </c>
      <c r="Z15" s="137">
        <f>+IF(X15&lt;&gt;0,+(Y15/X15)*100,0)</f>
        <v>-78.68353063577314</v>
      </c>
      <c r="AA15" s="102">
        <f>SUM(AA16:AA18)</f>
        <v>35563000</v>
      </c>
    </row>
    <row r="16" spans="1:27" ht="13.5">
      <c r="A16" s="138" t="s">
        <v>85</v>
      </c>
      <c r="B16" s="136"/>
      <c r="C16" s="155"/>
      <c r="D16" s="155"/>
      <c r="E16" s="156">
        <v>37500</v>
      </c>
      <c r="F16" s="60">
        <v>37500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9375</v>
      </c>
      <c r="Y16" s="60">
        <v>-9375</v>
      </c>
      <c r="Z16" s="140">
        <v>-100</v>
      </c>
      <c r="AA16" s="62">
        <v>37500</v>
      </c>
    </row>
    <row r="17" spans="1:27" ht="13.5">
      <c r="A17" s="138" t="s">
        <v>86</v>
      </c>
      <c r="B17" s="136"/>
      <c r="C17" s="155">
        <v>14019979</v>
      </c>
      <c r="D17" s="155"/>
      <c r="E17" s="156">
        <v>35525500</v>
      </c>
      <c r="F17" s="60">
        <v>35525500</v>
      </c>
      <c r="G17" s="60"/>
      <c r="H17" s="60">
        <v>8742</v>
      </c>
      <c r="I17" s="60">
        <v>1886452</v>
      </c>
      <c r="J17" s="60">
        <v>1895194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1895194</v>
      </c>
      <c r="X17" s="60">
        <v>8881375</v>
      </c>
      <c r="Y17" s="60">
        <v>-6986181</v>
      </c>
      <c r="Z17" s="140">
        <v>-78.66</v>
      </c>
      <c r="AA17" s="62">
        <v>35525500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75418323</v>
      </c>
      <c r="D19" s="153">
        <f>SUM(D20:D23)</f>
        <v>0</v>
      </c>
      <c r="E19" s="154">
        <f t="shared" si="3"/>
        <v>102734000</v>
      </c>
      <c r="F19" s="100">
        <f t="shared" si="3"/>
        <v>102734000</v>
      </c>
      <c r="G19" s="100">
        <f t="shared" si="3"/>
        <v>1490032</v>
      </c>
      <c r="H19" s="100">
        <f t="shared" si="3"/>
        <v>38919</v>
      </c>
      <c r="I19" s="100">
        <f t="shared" si="3"/>
        <v>5314470</v>
      </c>
      <c r="J19" s="100">
        <f t="shared" si="3"/>
        <v>6843421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6843421</v>
      </c>
      <c r="X19" s="100">
        <f t="shared" si="3"/>
        <v>25683500</v>
      </c>
      <c r="Y19" s="100">
        <f t="shared" si="3"/>
        <v>-18840079</v>
      </c>
      <c r="Z19" s="137">
        <f>+IF(X19&lt;&gt;0,+(Y19/X19)*100,0)</f>
        <v>-73.35479588062374</v>
      </c>
      <c r="AA19" s="102">
        <f>SUM(AA20:AA23)</f>
        <v>102734000</v>
      </c>
    </row>
    <row r="20" spans="1:27" ht="13.5">
      <c r="A20" s="138" t="s">
        <v>89</v>
      </c>
      <c r="B20" s="136"/>
      <c r="C20" s="155">
        <v>20430887</v>
      </c>
      <c r="D20" s="155"/>
      <c r="E20" s="156">
        <v>29084000</v>
      </c>
      <c r="F20" s="60">
        <v>29084000</v>
      </c>
      <c r="G20" s="60"/>
      <c r="H20" s="60"/>
      <c r="I20" s="60">
        <v>3592630</v>
      </c>
      <c r="J20" s="60">
        <v>3592630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3592630</v>
      </c>
      <c r="X20" s="60">
        <v>7271000</v>
      </c>
      <c r="Y20" s="60">
        <v>-3678370</v>
      </c>
      <c r="Z20" s="140">
        <v>-50.59</v>
      </c>
      <c r="AA20" s="62">
        <v>29084000</v>
      </c>
    </row>
    <row r="21" spans="1:27" ht="13.5">
      <c r="A21" s="138" t="s">
        <v>90</v>
      </c>
      <c r="B21" s="136"/>
      <c r="C21" s="155">
        <v>10950538</v>
      </c>
      <c r="D21" s="155"/>
      <c r="E21" s="156">
        <v>7800000</v>
      </c>
      <c r="F21" s="60">
        <v>7800000</v>
      </c>
      <c r="G21" s="60"/>
      <c r="H21" s="60">
        <v>38919</v>
      </c>
      <c r="I21" s="60">
        <v>165085</v>
      </c>
      <c r="J21" s="60">
        <v>204004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204004</v>
      </c>
      <c r="X21" s="60">
        <v>1950000</v>
      </c>
      <c r="Y21" s="60">
        <v>-1745996</v>
      </c>
      <c r="Z21" s="140">
        <v>-89.54</v>
      </c>
      <c r="AA21" s="62">
        <v>7800000</v>
      </c>
    </row>
    <row r="22" spans="1:27" ht="13.5">
      <c r="A22" s="138" t="s">
        <v>91</v>
      </c>
      <c r="B22" s="136"/>
      <c r="C22" s="157">
        <v>43340823</v>
      </c>
      <c r="D22" s="157"/>
      <c r="E22" s="158">
        <v>64040000</v>
      </c>
      <c r="F22" s="159">
        <v>64040000</v>
      </c>
      <c r="G22" s="159">
        <v>1490032</v>
      </c>
      <c r="H22" s="159"/>
      <c r="I22" s="159">
        <v>1556755</v>
      </c>
      <c r="J22" s="159">
        <v>3046787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3046787</v>
      </c>
      <c r="X22" s="159">
        <v>16010000</v>
      </c>
      <c r="Y22" s="159">
        <v>-12963213</v>
      </c>
      <c r="Z22" s="141">
        <v>-80.97</v>
      </c>
      <c r="AA22" s="225">
        <v>64040000</v>
      </c>
    </row>
    <row r="23" spans="1:27" ht="13.5">
      <c r="A23" s="138" t="s">
        <v>92</v>
      </c>
      <c r="B23" s="136"/>
      <c r="C23" s="155">
        <v>696075</v>
      </c>
      <c r="D23" s="155"/>
      <c r="E23" s="156">
        <v>1810000</v>
      </c>
      <c r="F23" s="60">
        <v>1810000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452500</v>
      </c>
      <c r="Y23" s="60">
        <v>-452500</v>
      </c>
      <c r="Z23" s="140">
        <v>-100</v>
      </c>
      <c r="AA23" s="62">
        <v>1810000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98329633</v>
      </c>
      <c r="D25" s="217">
        <f>+D5+D9+D15+D19+D24</f>
        <v>0</v>
      </c>
      <c r="E25" s="230">
        <f t="shared" si="4"/>
        <v>152467500</v>
      </c>
      <c r="F25" s="219">
        <f t="shared" si="4"/>
        <v>152467500</v>
      </c>
      <c r="G25" s="219">
        <f t="shared" si="4"/>
        <v>1490032</v>
      </c>
      <c r="H25" s="219">
        <f t="shared" si="4"/>
        <v>47661</v>
      </c>
      <c r="I25" s="219">
        <f t="shared" si="4"/>
        <v>7641000</v>
      </c>
      <c r="J25" s="219">
        <f t="shared" si="4"/>
        <v>9178693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9178693</v>
      </c>
      <c r="X25" s="219">
        <f t="shared" si="4"/>
        <v>38116875</v>
      </c>
      <c r="Y25" s="219">
        <f t="shared" si="4"/>
        <v>-28938182</v>
      </c>
      <c r="Z25" s="231">
        <f>+IF(X25&lt;&gt;0,+(Y25/X25)*100,0)</f>
        <v>-75.91960778526571</v>
      </c>
      <c r="AA25" s="232">
        <f>+AA5+AA9+AA15+AA19+AA24</f>
        <v>152467500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28790786</v>
      </c>
      <c r="D28" s="155"/>
      <c r="E28" s="156">
        <v>84316500</v>
      </c>
      <c r="F28" s="60">
        <v>84316500</v>
      </c>
      <c r="G28" s="60">
        <v>1490032</v>
      </c>
      <c r="H28" s="60"/>
      <c r="I28" s="60">
        <v>5619122</v>
      </c>
      <c r="J28" s="60">
        <v>7109154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7109154</v>
      </c>
      <c r="X28" s="60">
        <v>21079125</v>
      </c>
      <c r="Y28" s="60">
        <v>-13969971</v>
      </c>
      <c r="Z28" s="140">
        <v>-66.27</v>
      </c>
      <c r="AA28" s="155">
        <v>84316500</v>
      </c>
    </row>
    <row r="29" spans="1:27" ht="13.5">
      <c r="A29" s="234" t="s">
        <v>134</v>
      </c>
      <c r="B29" s="136"/>
      <c r="C29" s="155">
        <v>962167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29752953</v>
      </c>
      <c r="D32" s="210">
        <f>SUM(D28:D31)</f>
        <v>0</v>
      </c>
      <c r="E32" s="211">
        <f t="shared" si="5"/>
        <v>84316500</v>
      </c>
      <c r="F32" s="77">
        <f t="shared" si="5"/>
        <v>84316500</v>
      </c>
      <c r="G32" s="77">
        <f t="shared" si="5"/>
        <v>1490032</v>
      </c>
      <c r="H32" s="77">
        <f t="shared" si="5"/>
        <v>0</v>
      </c>
      <c r="I32" s="77">
        <f t="shared" si="5"/>
        <v>5619122</v>
      </c>
      <c r="J32" s="77">
        <f t="shared" si="5"/>
        <v>7109154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7109154</v>
      </c>
      <c r="X32" s="77">
        <f t="shared" si="5"/>
        <v>21079125</v>
      </c>
      <c r="Y32" s="77">
        <f t="shared" si="5"/>
        <v>-13969971</v>
      </c>
      <c r="Z32" s="212">
        <f>+IF(X32&lt;&gt;0,+(Y32/X32)*100,0)</f>
        <v>-66.27396061269147</v>
      </c>
      <c r="AA32" s="79">
        <f>SUM(AA28:AA31)</f>
        <v>84316500</v>
      </c>
    </row>
    <row r="33" spans="1:27" ht="13.5">
      <c r="A33" s="237" t="s">
        <v>51</v>
      </c>
      <c r="B33" s="136" t="s">
        <v>137</v>
      </c>
      <c r="C33" s="155">
        <v>55891331</v>
      </c>
      <c r="D33" s="155"/>
      <c r="E33" s="156">
        <v>10000000</v>
      </c>
      <c r="F33" s="60">
        <v>10000000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2500000</v>
      </c>
      <c r="Y33" s="60">
        <v>-2500000</v>
      </c>
      <c r="Z33" s="140">
        <v>-100</v>
      </c>
      <c r="AA33" s="62">
        <v>10000000</v>
      </c>
    </row>
    <row r="34" spans="1:27" ht="13.5">
      <c r="A34" s="237" t="s">
        <v>52</v>
      </c>
      <c r="B34" s="136" t="s">
        <v>138</v>
      </c>
      <c r="C34" s="155">
        <v>3111947</v>
      </c>
      <c r="D34" s="155"/>
      <c r="E34" s="156">
        <v>45440000</v>
      </c>
      <c r="F34" s="60">
        <v>45440000</v>
      </c>
      <c r="G34" s="60"/>
      <c r="H34" s="60"/>
      <c r="I34" s="60">
        <v>1963776</v>
      </c>
      <c r="J34" s="60">
        <v>1963776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1963776</v>
      </c>
      <c r="X34" s="60">
        <v>11360000</v>
      </c>
      <c r="Y34" s="60">
        <v>-9396224</v>
      </c>
      <c r="Z34" s="140">
        <v>-82.71</v>
      </c>
      <c r="AA34" s="62">
        <v>45440000</v>
      </c>
    </row>
    <row r="35" spans="1:27" ht="13.5">
      <c r="A35" s="237" t="s">
        <v>53</v>
      </c>
      <c r="B35" s="136"/>
      <c r="C35" s="155">
        <v>9573402</v>
      </c>
      <c r="D35" s="155"/>
      <c r="E35" s="156">
        <v>12711000</v>
      </c>
      <c r="F35" s="60">
        <v>12711000</v>
      </c>
      <c r="G35" s="60"/>
      <c r="H35" s="60">
        <v>47661</v>
      </c>
      <c r="I35" s="60">
        <v>58101</v>
      </c>
      <c r="J35" s="60">
        <v>105762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105762</v>
      </c>
      <c r="X35" s="60">
        <v>3177750</v>
      </c>
      <c r="Y35" s="60">
        <v>-3071988</v>
      </c>
      <c r="Z35" s="140">
        <v>-96.67</v>
      </c>
      <c r="AA35" s="62">
        <v>12711000</v>
      </c>
    </row>
    <row r="36" spans="1:27" ht="13.5">
      <c r="A36" s="238" t="s">
        <v>139</v>
      </c>
      <c r="B36" s="149"/>
      <c r="C36" s="222">
        <f aca="true" t="shared" si="6" ref="C36:Y36">SUM(C32:C35)</f>
        <v>98329633</v>
      </c>
      <c r="D36" s="222">
        <f>SUM(D32:D35)</f>
        <v>0</v>
      </c>
      <c r="E36" s="218">
        <f t="shared" si="6"/>
        <v>152467500</v>
      </c>
      <c r="F36" s="220">
        <f t="shared" si="6"/>
        <v>152467500</v>
      </c>
      <c r="G36" s="220">
        <f t="shared" si="6"/>
        <v>1490032</v>
      </c>
      <c r="H36" s="220">
        <f t="shared" si="6"/>
        <v>47661</v>
      </c>
      <c r="I36" s="220">
        <f t="shared" si="6"/>
        <v>7640999</v>
      </c>
      <c r="J36" s="220">
        <f t="shared" si="6"/>
        <v>9178692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9178692</v>
      </c>
      <c r="X36" s="220">
        <f t="shared" si="6"/>
        <v>38116875</v>
      </c>
      <c r="Y36" s="220">
        <f t="shared" si="6"/>
        <v>-28938183</v>
      </c>
      <c r="Z36" s="221">
        <f>+IF(X36&lt;&gt;0,+(Y36/X36)*100,0)</f>
        <v>-75.91961040877564</v>
      </c>
      <c r="AA36" s="239">
        <f>SUM(AA32:AA35)</f>
        <v>152467500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40484187</v>
      </c>
      <c r="D6" s="155"/>
      <c r="E6" s="59">
        <v>22600000</v>
      </c>
      <c r="F6" s="60">
        <v>22600000</v>
      </c>
      <c r="G6" s="60">
        <v>16745000</v>
      </c>
      <c r="H6" s="60">
        <v>11823000</v>
      </c>
      <c r="I6" s="60">
        <v>13191000</v>
      </c>
      <c r="J6" s="60">
        <v>13191000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13191000</v>
      </c>
      <c r="X6" s="60">
        <v>5650000</v>
      </c>
      <c r="Y6" s="60">
        <v>7541000</v>
      </c>
      <c r="Z6" s="140">
        <v>133.47</v>
      </c>
      <c r="AA6" s="62">
        <v>22600000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42300000</v>
      </c>
      <c r="H7" s="60">
        <v>46300000</v>
      </c>
      <c r="I7" s="60">
        <v>42802000</v>
      </c>
      <c r="J7" s="60">
        <v>42802000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42802000</v>
      </c>
      <c r="X7" s="60"/>
      <c r="Y7" s="60">
        <v>42802000</v>
      </c>
      <c r="Z7" s="140"/>
      <c r="AA7" s="62"/>
    </row>
    <row r="8" spans="1:27" ht="13.5">
      <c r="A8" s="249" t="s">
        <v>145</v>
      </c>
      <c r="B8" s="182"/>
      <c r="C8" s="155">
        <v>84449640</v>
      </c>
      <c r="D8" s="155"/>
      <c r="E8" s="59">
        <v>81123000</v>
      </c>
      <c r="F8" s="60">
        <v>81123000</v>
      </c>
      <c r="G8" s="60">
        <v>75131000</v>
      </c>
      <c r="H8" s="60">
        <v>75131000</v>
      </c>
      <c r="I8" s="60">
        <v>91058000</v>
      </c>
      <c r="J8" s="60">
        <v>91058000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91058000</v>
      </c>
      <c r="X8" s="60">
        <v>20280750</v>
      </c>
      <c r="Y8" s="60">
        <v>70777250</v>
      </c>
      <c r="Z8" s="140">
        <v>348.99</v>
      </c>
      <c r="AA8" s="62">
        <v>81123000</v>
      </c>
    </row>
    <row r="9" spans="1:27" ht="13.5">
      <c r="A9" s="249" t="s">
        <v>146</v>
      </c>
      <c r="B9" s="182"/>
      <c r="C9" s="155">
        <v>12363397</v>
      </c>
      <c r="D9" s="155"/>
      <c r="E9" s="59">
        <v>25835000</v>
      </c>
      <c r="F9" s="60">
        <v>25835000</v>
      </c>
      <c r="G9" s="60">
        <v>7047000</v>
      </c>
      <c r="H9" s="60">
        <v>7047000</v>
      </c>
      <c r="I9" s="60">
        <v>2355000</v>
      </c>
      <c r="J9" s="60">
        <v>2355000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2355000</v>
      </c>
      <c r="X9" s="60">
        <v>6458750</v>
      </c>
      <c r="Y9" s="60">
        <v>-4103750</v>
      </c>
      <c r="Z9" s="140">
        <v>-63.54</v>
      </c>
      <c r="AA9" s="62">
        <v>25835000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6499145</v>
      </c>
      <c r="D11" s="155"/>
      <c r="E11" s="59">
        <v>8421000</v>
      </c>
      <c r="F11" s="60">
        <v>8421000</v>
      </c>
      <c r="G11" s="60">
        <v>6499000</v>
      </c>
      <c r="H11" s="60">
        <v>6499000</v>
      </c>
      <c r="I11" s="60">
        <v>6725000</v>
      </c>
      <c r="J11" s="60">
        <v>6725000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6725000</v>
      </c>
      <c r="X11" s="60">
        <v>2105250</v>
      </c>
      <c r="Y11" s="60">
        <v>4619750</v>
      </c>
      <c r="Z11" s="140">
        <v>219.44</v>
      </c>
      <c r="AA11" s="62">
        <v>8421000</v>
      </c>
    </row>
    <row r="12" spans="1:27" ht="13.5">
      <c r="A12" s="250" t="s">
        <v>56</v>
      </c>
      <c r="B12" s="251"/>
      <c r="C12" s="168">
        <f aca="true" t="shared" si="0" ref="C12:Y12">SUM(C6:C11)</f>
        <v>143796369</v>
      </c>
      <c r="D12" s="168">
        <f>SUM(D6:D11)</f>
        <v>0</v>
      </c>
      <c r="E12" s="72">
        <f t="shared" si="0"/>
        <v>137979000</v>
      </c>
      <c r="F12" s="73">
        <f t="shared" si="0"/>
        <v>137979000</v>
      </c>
      <c r="G12" s="73">
        <f t="shared" si="0"/>
        <v>147722000</v>
      </c>
      <c r="H12" s="73">
        <f t="shared" si="0"/>
        <v>146800000</v>
      </c>
      <c r="I12" s="73">
        <f t="shared" si="0"/>
        <v>156131000</v>
      </c>
      <c r="J12" s="73">
        <f t="shared" si="0"/>
        <v>156131000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156131000</v>
      </c>
      <c r="X12" s="73">
        <f t="shared" si="0"/>
        <v>34494750</v>
      </c>
      <c r="Y12" s="73">
        <f t="shared" si="0"/>
        <v>121636250</v>
      </c>
      <c r="Z12" s="170">
        <f>+IF(X12&lt;&gt;0,+(Y12/X12)*100,0)</f>
        <v>352.62250052544226</v>
      </c>
      <c r="AA12" s="74">
        <f>SUM(AA6:AA11)</f>
        <v>137979000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52892000</v>
      </c>
      <c r="D17" s="155"/>
      <c r="E17" s="59">
        <v>30513000</v>
      </c>
      <c r="F17" s="60">
        <v>30513000</v>
      </c>
      <c r="G17" s="60">
        <v>30513000</v>
      </c>
      <c r="H17" s="60">
        <v>52513000</v>
      </c>
      <c r="I17" s="60">
        <v>52892000</v>
      </c>
      <c r="J17" s="60">
        <v>52892000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52892000</v>
      </c>
      <c r="X17" s="60">
        <v>7628250</v>
      </c>
      <c r="Y17" s="60">
        <v>45263750</v>
      </c>
      <c r="Z17" s="140">
        <v>593.37</v>
      </c>
      <c r="AA17" s="62">
        <v>30513000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2089699923</v>
      </c>
      <c r="D19" s="155"/>
      <c r="E19" s="59">
        <v>2109255000</v>
      </c>
      <c r="F19" s="60">
        <v>2109255000</v>
      </c>
      <c r="G19" s="60">
        <v>2056488000</v>
      </c>
      <c r="H19" s="60">
        <v>2056488000</v>
      </c>
      <c r="I19" s="60">
        <v>2060362000</v>
      </c>
      <c r="J19" s="60">
        <v>2060362000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2060362000</v>
      </c>
      <c r="X19" s="60">
        <v>527313750</v>
      </c>
      <c r="Y19" s="60">
        <v>1533048250</v>
      </c>
      <c r="Z19" s="140">
        <v>290.73</v>
      </c>
      <c r="AA19" s="62">
        <v>2109255000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1705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2142593628</v>
      </c>
      <c r="D24" s="168">
        <f>SUM(D15:D23)</f>
        <v>0</v>
      </c>
      <c r="E24" s="76">
        <f t="shared" si="1"/>
        <v>2139768000</v>
      </c>
      <c r="F24" s="77">
        <f t="shared" si="1"/>
        <v>2139768000</v>
      </c>
      <c r="G24" s="77">
        <f t="shared" si="1"/>
        <v>2087001000</v>
      </c>
      <c r="H24" s="77">
        <f t="shared" si="1"/>
        <v>2109001000</v>
      </c>
      <c r="I24" s="77">
        <f t="shared" si="1"/>
        <v>2113254000</v>
      </c>
      <c r="J24" s="77">
        <f t="shared" si="1"/>
        <v>2113254000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2113254000</v>
      </c>
      <c r="X24" s="77">
        <f t="shared" si="1"/>
        <v>534942000</v>
      </c>
      <c r="Y24" s="77">
        <f t="shared" si="1"/>
        <v>1578312000</v>
      </c>
      <c r="Z24" s="212">
        <f>+IF(X24&lt;&gt;0,+(Y24/X24)*100,0)</f>
        <v>295.0435748174569</v>
      </c>
      <c r="AA24" s="79">
        <f>SUM(AA15:AA23)</f>
        <v>2139768000</v>
      </c>
    </row>
    <row r="25" spans="1:27" ht="13.5">
      <c r="A25" s="250" t="s">
        <v>159</v>
      </c>
      <c r="B25" s="251"/>
      <c r="C25" s="168">
        <f aca="true" t="shared" si="2" ref="C25:Y25">+C12+C24</f>
        <v>2286389997</v>
      </c>
      <c r="D25" s="168">
        <f>+D12+D24</f>
        <v>0</v>
      </c>
      <c r="E25" s="72">
        <f t="shared" si="2"/>
        <v>2277747000</v>
      </c>
      <c r="F25" s="73">
        <f t="shared" si="2"/>
        <v>2277747000</v>
      </c>
      <c r="G25" s="73">
        <f t="shared" si="2"/>
        <v>2234723000</v>
      </c>
      <c r="H25" s="73">
        <f t="shared" si="2"/>
        <v>2255801000</v>
      </c>
      <c r="I25" s="73">
        <f t="shared" si="2"/>
        <v>2269385000</v>
      </c>
      <c r="J25" s="73">
        <f t="shared" si="2"/>
        <v>2269385000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2269385000</v>
      </c>
      <c r="X25" s="73">
        <f t="shared" si="2"/>
        <v>569436750</v>
      </c>
      <c r="Y25" s="73">
        <f t="shared" si="2"/>
        <v>1699948250</v>
      </c>
      <c r="Z25" s="170">
        <f>+IF(X25&lt;&gt;0,+(Y25/X25)*100,0)</f>
        <v>298.5315313772776</v>
      </c>
      <c r="AA25" s="74">
        <f>+AA12+AA24</f>
        <v>2277747000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2841369</v>
      </c>
      <c r="D30" s="155"/>
      <c r="E30" s="59">
        <v>10087000</v>
      </c>
      <c r="F30" s="60">
        <v>10087000</v>
      </c>
      <c r="G30" s="60"/>
      <c r="H30" s="60">
        <v>11802000</v>
      </c>
      <c r="I30" s="60">
        <v>11802000</v>
      </c>
      <c r="J30" s="60">
        <v>11802000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11802000</v>
      </c>
      <c r="X30" s="60">
        <v>2521750</v>
      </c>
      <c r="Y30" s="60">
        <v>9280250</v>
      </c>
      <c r="Z30" s="140">
        <v>368.01</v>
      </c>
      <c r="AA30" s="62">
        <v>10087000</v>
      </c>
    </row>
    <row r="31" spans="1:27" ht="13.5">
      <c r="A31" s="249" t="s">
        <v>163</v>
      </c>
      <c r="B31" s="182"/>
      <c r="C31" s="155">
        <v>9804398</v>
      </c>
      <c r="D31" s="155"/>
      <c r="E31" s="59">
        <v>9917000</v>
      </c>
      <c r="F31" s="60">
        <v>9917000</v>
      </c>
      <c r="G31" s="60">
        <v>10491000</v>
      </c>
      <c r="H31" s="60">
        <v>10491000</v>
      </c>
      <c r="I31" s="60">
        <v>9896000</v>
      </c>
      <c r="J31" s="60">
        <v>9896000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9896000</v>
      </c>
      <c r="X31" s="60">
        <v>2479250</v>
      </c>
      <c r="Y31" s="60">
        <v>7416750</v>
      </c>
      <c r="Z31" s="140">
        <v>299.15</v>
      </c>
      <c r="AA31" s="62">
        <v>9917000</v>
      </c>
    </row>
    <row r="32" spans="1:27" ht="13.5">
      <c r="A32" s="249" t="s">
        <v>164</v>
      </c>
      <c r="B32" s="182"/>
      <c r="C32" s="155">
        <v>81026086</v>
      </c>
      <c r="D32" s="155"/>
      <c r="E32" s="59">
        <v>89546000</v>
      </c>
      <c r="F32" s="60">
        <v>89546000</v>
      </c>
      <c r="G32" s="60">
        <v>54013000</v>
      </c>
      <c r="H32" s="60">
        <v>54013000</v>
      </c>
      <c r="I32" s="60">
        <v>38562000</v>
      </c>
      <c r="J32" s="60">
        <v>38562000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38562000</v>
      </c>
      <c r="X32" s="60">
        <v>22386500</v>
      </c>
      <c r="Y32" s="60">
        <v>16175500</v>
      </c>
      <c r="Z32" s="140">
        <v>72.26</v>
      </c>
      <c r="AA32" s="62">
        <v>89546000</v>
      </c>
    </row>
    <row r="33" spans="1:27" ht="13.5">
      <c r="A33" s="249" t="s">
        <v>165</v>
      </c>
      <c r="B33" s="182"/>
      <c r="C33" s="155"/>
      <c r="D33" s="155"/>
      <c r="E33" s="59">
        <v>25930000</v>
      </c>
      <c r="F33" s="60">
        <v>25930000</v>
      </c>
      <c r="G33" s="60">
        <v>37629000</v>
      </c>
      <c r="H33" s="60">
        <v>37629000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6482500</v>
      </c>
      <c r="Y33" s="60">
        <v>-6482500</v>
      </c>
      <c r="Z33" s="140">
        <v>-100</v>
      </c>
      <c r="AA33" s="62">
        <v>25930000</v>
      </c>
    </row>
    <row r="34" spans="1:27" ht="13.5">
      <c r="A34" s="250" t="s">
        <v>58</v>
      </c>
      <c r="B34" s="251"/>
      <c r="C34" s="168">
        <f aca="true" t="shared" si="3" ref="C34:Y34">SUM(C29:C33)</f>
        <v>93671853</v>
      </c>
      <c r="D34" s="168">
        <f>SUM(D29:D33)</f>
        <v>0</v>
      </c>
      <c r="E34" s="72">
        <f t="shared" si="3"/>
        <v>135480000</v>
      </c>
      <c r="F34" s="73">
        <f t="shared" si="3"/>
        <v>135480000</v>
      </c>
      <c r="G34" s="73">
        <f t="shared" si="3"/>
        <v>102133000</v>
      </c>
      <c r="H34" s="73">
        <f t="shared" si="3"/>
        <v>113935000</v>
      </c>
      <c r="I34" s="73">
        <f t="shared" si="3"/>
        <v>60260000</v>
      </c>
      <c r="J34" s="73">
        <f t="shared" si="3"/>
        <v>60260000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60260000</v>
      </c>
      <c r="X34" s="73">
        <f t="shared" si="3"/>
        <v>33870000</v>
      </c>
      <c r="Y34" s="73">
        <f t="shared" si="3"/>
        <v>26390000</v>
      </c>
      <c r="Z34" s="170">
        <f>+IF(X34&lt;&gt;0,+(Y34/X34)*100,0)</f>
        <v>77.91555949217597</v>
      </c>
      <c r="AA34" s="74">
        <f>SUM(AA29:AA33)</f>
        <v>135480000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127065390</v>
      </c>
      <c r="D37" s="155"/>
      <c r="E37" s="59">
        <v>166205000</v>
      </c>
      <c r="F37" s="60">
        <v>166205000</v>
      </c>
      <c r="G37" s="60">
        <v>136912198</v>
      </c>
      <c r="H37" s="60"/>
      <c r="I37" s="60">
        <v>168250000</v>
      </c>
      <c r="J37" s="60">
        <v>168250000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168250000</v>
      </c>
      <c r="X37" s="60">
        <v>41551250</v>
      </c>
      <c r="Y37" s="60">
        <v>126698750</v>
      </c>
      <c r="Z37" s="140">
        <v>304.92</v>
      </c>
      <c r="AA37" s="62">
        <v>166205000</v>
      </c>
    </row>
    <row r="38" spans="1:27" ht="13.5">
      <c r="A38" s="249" t="s">
        <v>165</v>
      </c>
      <c r="B38" s="182"/>
      <c r="C38" s="155">
        <v>77740724</v>
      </c>
      <c r="D38" s="155"/>
      <c r="E38" s="59"/>
      <c r="F38" s="60"/>
      <c r="G38" s="60"/>
      <c r="H38" s="60"/>
      <c r="I38" s="60">
        <v>41327000</v>
      </c>
      <c r="J38" s="60">
        <v>41327000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41327000</v>
      </c>
      <c r="X38" s="60"/>
      <c r="Y38" s="60">
        <v>41327000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204806114</v>
      </c>
      <c r="D39" s="168">
        <f>SUM(D37:D38)</f>
        <v>0</v>
      </c>
      <c r="E39" s="76">
        <f t="shared" si="4"/>
        <v>166205000</v>
      </c>
      <c r="F39" s="77">
        <f t="shared" si="4"/>
        <v>166205000</v>
      </c>
      <c r="G39" s="77">
        <f t="shared" si="4"/>
        <v>136912198</v>
      </c>
      <c r="H39" s="77">
        <f t="shared" si="4"/>
        <v>0</v>
      </c>
      <c r="I39" s="77">
        <f t="shared" si="4"/>
        <v>209577000</v>
      </c>
      <c r="J39" s="77">
        <f t="shared" si="4"/>
        <v>209577000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209577000</v>
      </c>
      <c r="X39" s="77">
        <f t="shared" si="4"/>
        <v>41551250</v>
      </c>
      <c r="Y39" s="77">
        <f t="shared" si="4"/>
        <v>168025750</v>
      </c>
      <c r="Z39" s="212">
        <f>+IF(X39&lt;&gt;0,+(Y39/X39)*100,0)</f>
        <v>404.3819379681718</v>
      </c>
      <c r="AA39" s="79">
        <f>SUM(AA37:AA38)</f>
        <v>166205000</v>
      </c>
    </row>
    <row r="40" spans="1:27" ht="13.5">
      <c r="A40" s="250" t="s">
        <v>167</v>
      </c>
      <c r="B40" s="251"/>
      <c r="C40" s="168">
        <f aca="true" t="shared" si="5" ref="C40:Y40">+C34+C39</f>
        <v>298477967</v>
      </c>
      <c r="D40" s="168">
        <f>+D34+D39</f>
        <v>0</v>
      </c>
      <c r="E40" s="72">
        <f t="shared" si="5"/>
        <v>301685000</v>
      </c>
      <c r="F40" s="73">
        <f t="shared" si="5"/>
        <v>301685000</v>
      </c>
      <c r="G40" s="73">
        <f t="shared" si="5"/>
        <v>239045198</v>
      </c>
      <c r="H40" s="73">
        <f t="shared" si="5"/>
        <v>113935000</v>
      </c>
      <c r="I40" s="73">
        <f t="shared" si="5"/>
        <v>269837000</v>
      </c>
      <c r="J40" s="73">
        <f t="shared" si="5"/>
        <v>269837000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269837000</v>
      </c>
      <c r="X40" s="73">
        <f t="shared" si="5"/>
        <v>75421250</v>
      </c>
      <c r="Y40" s="73">
        <f t="shared" si="5"/>
        <v>194415750</v>
      </c>
      <c r="Z40" s="170">
        <f>+IF(X40&lt;&gt;0,+(Y40/X40)*100,0)</f>
        <v>257.77317400599964</v>
      </c>
      <c r="AA40" s="74">
        <f>+AA34+AA39</f>
        <v>301685000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1987912030</v>
      </c>
      <c r="D42" s="257">
        <f>+D25-D40</f>
        <v>0</v>
      </c>
      <c r="E42" s="258">
        <f t="shared" si="6"/>
        <v>1976062000</v>
      </c>
      <c r="F42" s="259">
        <f t="shared" si="6"/>
        <v>1976062000</v>
      </c>
      <c r="G42" s="259">
        <f t="shared" si="6"/>
        <v>1995677802</v>
      </c>
      <c r="H42" s="259">
        <f t="shared" si="6"/>
        <v>2141866000</v>
      </c>
      <c r="I42" s="259">
        <f t="shared" si="6"/>
        <v>1999548000</v>
      </c>
      <c r="J42" s="259">
        <f t="shared" si="6"/>
        <v>1999548000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1999548000</v>
      </c>
      <c r="X42" s="259">
        <f t="shared" si="6"/>
        <v>494015500</v>
      </c>
      <c r="Y42" s="259">
        <f t="shared" si="6"/>
        <v>1505532500</v>
      </c>
      <c r="Z42" s="260">
        <f>+IF(X42&lt;&gt;0,+(Y42/X42)*100,0)</f>
        <v>304.7541018449826</v>
      </c>
      <c r="AA42" s="261">
        <f>+AA25-AA40</f>
        <v>1976062000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1987912030</v>
      </c>
      <c r="D45" s="155"/>
      <c r="E45" s="59">
        <v>1976062000</v>
      </c>
      <c r="F45" s="60">
        <v>1976062000</v>
      </c>
      <c r="G45" s="60">
        <v>1993666000</v>
      </c>
      <c r="H45" s="60">
        <v>2141866000</v>
      </c>
      <c r="I45" s="60">
        <v>1999548000</v>
      </c>
      <c r="J45" s="60">
        <v>1999548000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1999548000</v>
      </c>
      <c r="X45" s="60">
        <v>494015500</v>
      </c>
      <c r="Y45" s="60">
        <v>1505532500</v>
      </c>
      <c r="Z45" s="139">
        <v>304.75</v>
      </c>
      <c r="AA45" s="62">
        <v>1976062000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2011802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1987912030</v>
      </c>
      <c r="D48" s="217">
        <f>SUM(D45:D47)</f>
        <v>0</v>
      </c>
      <c r="E48" s="264">
        <f t="shared" si="7"/>
        <v>1976062000</v>
      </c>
      <c r="F48" s="219">
        <f t="shared" si="7"/>
        <v>1976062000</v>
      </c>
      <c r="G48" s="219">
        <f t="shared" si="7"/>
        <v>1995677802</v>
      </c>
      <c r="H48" s="219">
        <f t="shared" si="7"/>
        <v>2141866000</v>
      </c>
      <c r="I48" s="219">
        <f t="shared" si="7"/>
        <v>1999548000</v>
      </c>
      <c r="J48" s="219">
        <f t="shared" si="7"/>
        <v>1999548000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1999548000</v>
      </c>
      <c r="X48" s="219">
        <f t="shared" si="7"/>
        <v>494015500</v>
      </c>
      <c r="Y48" s="219">
        <f t="shared" si="7"/>
        <v>1505532500</v>
      </c>
      <c r="Z48" s="265">
        <f>+IF(X48&lt;&gt;0,+(Y48/X48)*100,0)</f>
        <v>304.7541018449826</v>
      </c>
      <c r="AA48" s="232">
        <f>SUM(AA45:AA47)</f>
        <v>1976062000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552256662</v>
      </c>
      <c r="D6" s="155"/>
      <c r="E6" s="59">
        <v>550177000</v>
      </c>
      <c r="F6" s="60">
        <v>550177000</v>
      </c>
      <c r="G6" s="60">
        <v>50496137</v>
      </c>
      <c r="H6" s="60">
        <v>54237040</v>
      </c>
      <c r="I6" s="60">
        <v>51875630</v>
      </c>
      <c r="J6" s="60">
        <v>156608807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156608807</v>
      </c>
      <c r="X6" s="60">
        <v>138013500</v>
      </c>
      <c r="Y6" s="60">
        <v>18595307</v>
      </c>
      <c r="Z6" s="140">
        <v>13.47</v>
      </c>
      <c r="AA6" s="62">
        <v>550177000</v>
      </c>
    </row>
    <row r="7" spans="1:27" ht="13.5">
      <c r="A7" s="249" t="s">
        <v>178</v>
      </c>
      <c r="B7" s="182"/>
      <c r="C7" s="155">
        <v>69120981</v>
      </c>
      <c r="D7" s="155"/>
      <c r="E7" s="59">
        <v>72132000</v>
      </c>
      <c r="F7" s="60">
        <v>72132000</v>
      </c>
      <c r="G7" s="60">
        <v>26683000</v>
      </c>
      <c r="H7" s="60">
        <v>1290000</v>
      </c>
      <c r="I7" s="60">
        <v>146261</v>
      </c>
      <c r="J7" s="60">
        <v>28119261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28119261</v>
      </c>
      <c r="X7" s="60">
        <v>18033000</v>
      </c>
      <c r="Y7" s="60">
        <v>10086261</v>
      </c>
      <c r="Z7" s="140">
        <v>55.93</v>
      </c>
      <c r="AA7" s="62">
        <v>72132000</v>
      </c>
    </row>
    <row r="8" spans="1:27" ht="13.5">
      <c r="A8" s="249" t="s">
        <v>179</v>
      </c>
      <c r="B8" s="182"/>
      <c r="C8" s="155">
        <v>33662097</v>
      </c>
      <c r="D8" s="155"/>
      <c r="E8" s="59">
        <v>84316000</v>
      </c>
      <c r="F8" s="60">
        <v>84316000</v>
      </c>
      <c r="G8" s="60">
        <v>5470000</v>
      </c>
      <c r="H8" s="60"/>
      <c r="I8" s="60">
        <v>421700</v>
      </c>
      <c r="J8" s="60">
        <v>5891700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5891700</v>
      </c>
      <c r="X8" s="60">
        <v>21078000</v>
      </c>
      <c r="Y8" s="60">
        <v>-15186300</v>
      </c>
      <c r="Z8" s="140">
        <v>-72.05</v>
      </c>
      <c r="AA8" s="62">
        <v>84316000</v>
      </c>
    </row>
    <row r="9" spans="1:27" ht="13.5">
      <c r="A9" s="249" t="s">
        <v>180</v>
      </c>
      <c r="B9" s="182"/>
      <c r="C9" s="155">
        <v>9156445</v>
      </c>
      <c r="D9" s="155"/>
      <c r="E9" s="59">
        <v>9000000</v>
      </c>
      <c r="F9" s="60">
        <v>9000000</v>
      </c>
      <c r="G9" s="60">
        <v>648813</v>
      </c>
      <c r="H9" s="60">
        <v>-641610</v>
      </c>
      <c r="I9" s="60">
        <v>1236724</v>
      </c>
      <c r="J9" s="60">
        <v>1243927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1243927</v>
      </c>
      <c r="X9" s="60">
        <v>2250000</v>
      </c>
      <c r="Y9" s="60">
        <v>-1006073</v>
      </c>
      <c r="Z9" s="140">
        <v>-44.71</v>
      </c>
      <c r="AA9" s="62">
        <v>9000000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-626975038</v>
      </c>
      <c r="D12" s="155"/>
      <c r="E12" s="59">
        <v>-566706000</v>
      </c>
      <c r="F12" s="60">
        <v>-566706000</v>
      </c>
      <c r="G12" s="60">
        <v>-63583436</v>
      </c>
      <c r="H12" s="60">
        <v>-53379418</v>
      </c>
      <c r="I12" s="60">
        <v>-49591402</v>
      </c>
      <c r="J12" s="60">
        <v>-166554256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-166554256</v>
      </c>
      <c r="X12" s="60">
        <v>-143400001</v>
      </c>
      <c r="Y12" s="60">
        <v>-23154255</v>
      </c>
      <c r="Z12" s="140">
        <v>16.15</v>
      </c>
      <c r="AA12" s="62">
        <v>-566706000</v>
      </c>
    </row>
    <row r="13" spans="1:27" ht="13.5">
      <c r="A13" s="249" t="s">
        <v>40</v>
      </c>
      <c r="B13" s="182"/>
      <c r="C13" s="155">
        <v>-16119860</v>
      </c>
      <c r="D13" s="155"/>
      <c r="E13" s="59">
        <v>-22116000</v>
      </c>
      <c r="F13" s="60">
        <v>-22116000</v>
      </c>
      <c r="G13" s="60">
        <v>-70516</v>
      </c>
      <c r="H13" s="60">
        <v>-78329</v>
      </c>
      <c r="I13" s="60">
        <v>-70721</v>
      </c>
      <c r="J13" s="60">
        <v>-219566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-219566</v>
      </c>
      <c r="X13" s="60"/>
      <c r="Y13" s="60">
        <v>-219566</v>
      </c>
      <c r="Z13" s="140"/>
      <c r="AA13" s="62">
        <v>-22116000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-2550</v>
      </c>
      <c r="H14" s="60">
        <v>-1496</v>
      </c>
      <c r="I14" s="60">
        <v>-1582</v>
      </c>
      <c r="J14" s="60">
        <v>-5628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-5628</v>
      </c>
      <c r="X14" s="60"/>
      <c r="Y14" s="60">
        <v>-5628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21101287</v>
      </c>
      <c r="D15" s="168">
        <f>SUM(D6:D14)</f>
        <v>0</v>
      </c>
      <c r="E15" s="72">
        <f t="shared" si="0"/>
        <v>126803000</v>
      </c>
      <c r="F15" s="73">
        <f t="shared" si="0"/>
        <v>126803000</v>
      </c>
      <c r="G15" s="73">
        <f t="shared" si="0"/>
        <v>19641448</v>
      </c>
      <c r="H15" s="73">
        <f t="shared" si="0"/>
        <v>1426187</v>
      </c>
      <c r="I15" s="73">
        <f t="shared" si="0"/>
        <v>4016610</v>
      </c>
      <c r="J15" s="73">
        <f t="shared" si="0"/>
        <v>25084245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25084245</v>
      </c>
      <c r="X15" s="73">
        <f t="shared" si="0"/>
        <v>35974499</v>
      </c>
      <c r="Y15" s="73">
        <f t="shared" si="0"/>
        <v>-10890254</v>
      </c>
      <c r="Z15" s="170">
        <f>+IF(X15&lt;&gt;0,+(Y15/X15)*100,0)</f>
        <v>-30.27214916877647</v>
      </c>
      <c r="AA15" s="74">
        <f>SUM(AA6:AA14)</f>
        <v>126803000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-6149000</v>
      </c>
      <c r="F20" s="159">
        <v>-6149000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-1600000</v>
      </c>
      <c r="Y20" s="60">
        <v>1600000</v>
      </c>
      <c r="Z20" s="140">
        <v>-100</v>
      </c>
      <c r="AA20" s="62">
        <v>-6149000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-26800000</v>
      </c>
      <c r="H22" s="60">
        <v>-4500000</v>
      </c>
      <c r="I22" s="60">
        <v>5000000</v>
      </c>
      <c r="J22" s="60">
        <v>-26300000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-26300000</v>
      </c>
      <c r="X22" s="60"/>
      <c r="Y22" s="60">
        <v>-26300000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-42438302</v>
      </c>
      <c r="D24" s="155"/>
      <c r="E24" s="59">
        <v>-155267000</v>
      </c>
      <c r="F24" s="60">
        <v>-155267000</v>
      </c>
      <c r="G24" s="60">
        <v>-1490000</v>
      </c>
      <c r="H24" s="60">
        <v>-47661</v>
      </c>
      <c r="I24" s="60">
        <v>-7641000</v>
      </c>
      <c r="J24" s="60">
        <v>-9178661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-9178661</v>
      </c>
      <c r="X24" s="60">
        <v>-35026000</v>
      </c>
      <c r="Y24" s="60">
        <v>25847339</v>
      </c>
      <c r="Z24" s="140">
        <v>-73.79</v>
      </c>
      <c r="AA24" s="62">
        <v>-155267000</v>
      </c>
    </row>
    <row r="25" spans="1:27" ht="13.5">
      <c r="A25" s="250" t="s">
        <v>191</v>
      </c>
      <c r="B25" s="251"/>
      <c r="C25" s="168">
        <f aca="true" t="shared" si="1" ref="C25:Y25">SUM(C19:C24)</f>
        <v>-42438302</v>
      </c>
      <c r="D25" s="168">
        <f>SUM(D19:D24)</f>
        <v>0</v>
      </c>
      <c r="E25" s="72">
        <f t="shared" si="1"/>
        <v>-161416000</v>
      </c>
      <c r="F25" s="73">
        <f t="shared" si="1"/>
        <v>-161416000</v>
      </c>
      <c r="G25" s="73">
        <f t="shared" si="1"/>
        <v>-28290000</v>
      </c>
      <c r="H25" s="73">
        <f t="shared" si="1"/>
        <v>-4547661</v>
      </c>
      <c r="I25" s="73">
        <f t="shared" si="1"/>
        <v>-2641000</v>
      </c>
      <c r="J25" s="73">
        <f t="shared" si="1"/>
        <v>-35478661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-35478661</v>
      </c>
      <c r="X25" s="73">
        <f t="shared" si="1"/>
        <v>-36626000</v>
      </c>
      <c r="Y25" s="73">
        <f t="shared" si="1"/>
        <v>1147339</v>
      </c>
      <c r="Z25" s="170">
        <f>+IF(X25&lt;&gt;0,+(Y25/X25)*100,0)</f>
        <v>-3.132580680390979</v>
      </c>
      <c r="AA25" s="74">
        <f>SUM(AA19:AA24)</f>
        <v>-161416000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>
        <v>631000</v>
      </c>
      <c r="F29" s="60">
        <v>631000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631000</v>
      </c>
    </row>
    <row r="30" spans="1:27" ht="13.5">
      <c r="A30" s="249" t="s">
        <v>194</v>
      </c>
      <c r="B30" s="182"/>
      <c r="C30" s="155">
        <v>369414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526000</v>
      </c>
      <c r="F31" s="60">
        <v>526000</v>
      </c>
      <c r="G31" s="60">
        <v>15559</v>
      </c>
      <c r="H31" s="159">
        <v>84225</v>
      </c>
      <c r="I31" s="159">
        <v>-8434</v>
      </c>
      <c r="J31" s="159">
        <v>91350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91350</v>
      </c>
      <c r="X31" s="159">
        <v>143000</v>
      </c>
      <c r="Y31" s="60">
        <v>-51650</v>
      </c>
      <c r="Z31" s="140">
        <v>-36.12</v>
      </c>
      <c r="AA31" s="62">
        <v>526000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-8541388</v>
      </c>
      <c r="D33" s="155"/>
      <c r="E33" s="59">
        <v>35701000</v>
      </c>
      <c r="F33" s="60">
        <v>35701000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35701000</v>
      </c>
    </row>
    <row r="34" spans="1:27" ht="13.5">
      <c r="A34" s="250" t="s">
        <v>197</v>
      </c>
      <c r="B34" s="251"/>
      <c r="C34" s="168">
        <f aca="true" t="shared" si="2" ref="C34:Y34">SUM(C29:C33)</f>
        <v>-8171974</v>
      </c>
      <c r="D34" s="168">
        <f>SUM(D29:D33)</f>
        <v>0</v>
      </c>
      <c r="E34" s="72">
        <f t="shared" si="2"/>
        <v>36858000</v>
      </c>
      <c r="F34" s="73">
        <f t="shared" si="2"/>
        <v>36858000</v>
      </c>
      <c r="G34" s="73">
        <f t="shared" si="2"/>
        <v>15559</v>
      </c>
      <c r="H34" s="73">
        <f t="shared" si="2"/>
        <v>84225</v>
      </c>
      <c r="I34" s="73">
        <f t="shared" si="2"/>
        <v>-8434</v>
      </c>
      <c r="J34" s="73">
        <f t="shared" si="2"/>
        <v>91350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91350</v>
      </c>
      <c r="X34" s="73">
        <f t="shared" si="2"/>
        <v>143000</v>
      </c>
      <c r="Y34" s="73">
        <f t="shared" si="2"/>
        <v>-51650</v>
      </c>
      <c r="Z34" s="170">
        <f>+IF(X34&lt;&gt;0,+(Y34/X34)*100,0)</f>
        <v>-36.11888111888112</v>
      </c>
      <c r="AA34" s="74">
        <f>SUM(AA29:AA33)</f>
        <v>36858000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-29508989</v>
      </c>
      <c r="D36" s="153">
        <f>+D15+D25+D34</f>
        <v>0</v>
      </c>
      <c r="E36" s="99">
        <f t="shared" si="3"/>
        <v>2245000</v>
      </c>
      <c r="F36" s="100">
        <f t="shared" si="3"/>
        <v>2245000</v>
      </c>
      <c r="G36" s="100">
        <f t="shared" si="3"/>
        <v>-8632993</v>
      </c>
      <c r="H36" s="100">
        <f t="shared" si="3"/>
        <v>-3037249</v>
      </c>
      <c r="I36" s="100">
        <f t="shared" si="3"/>
        <v>1367176</v>
      </c>
      <c r="J36" s="100">
        <f t="shared" si="3"/>
        <v>-10303066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-10303066</v>
      </c>
      <c r="X36" s="100">
        <f t="shared" si="3"/>
        <v>-508501</v>
      </c>
      <c r="Y36" s="100">
        <f t="shared" si="3"/>
        <v>-9794565</v>
      </c>
      <c r="Z36" s="137">
        <f>+IF(X36&lt;&gt;0,+(Y36/X36)*100,0)</f>
        <v>1926.1643536590882</v>
      </c>
      <c r="AA36" s="102">
        <f>+AA15+AA25+AA34</f>
        <v>2245000</v>
      </c>
    </row>
    <row r="37" spans="1:27" ht="13.5">
      <c r="A37" s="249" t="s">
        <v>199</v>
      </c>
      <c r="B37" s="182"/>
      <c r="C37" s="153">
        <v>40484187</v>
      </c>
      <c r="D37" s="153"/>
      <c r="E37" s="99">
        <v>20354000</v>
      </c>
      <c r="F37" s="100">
        <v>20354000</v>
      </c>
      <c r="G37" s="100">
        <v>23494117</v>
      </c>
      <c r="H37" s="100">
        <v>14861124</v>
      </c>
      <c r="I37" s="100">
        <v>11823875</v>
      </c>
      <c r="J37" s="100">
        <v>23494117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23494117</v>
      </c>
      <c r="X37" s="100">
        <v>20354000</v>
      </c>
      <c r="Y37" s="100">
        <v>3140117</v>
      </c>
      <c r="Z37" s="137">
        <v>15.43</v>
      </c>
      <c r="AA37" s="102">
        <v>20354000</v>
      </c>
    </row>
    <row r="38" spans="1:27" ht="13.5">
      <c r="A38" s="269" t="s">
        <v>200</v>
      </c>
      <c r="B38" s="256"/>
      <c r="C38" s="257">
        <v>10975198</v>
      </c>
      <c r="D38" s="257"/>
      <c r="E38" s="258">
        <v>22599000</v>
      </c>
      <c r="F38" s="259">
        <v>22599000</v>
      </c>
      <c r="G38" s="259">
        <v>14861124</v>
      </c>
      <c r="H38" s="259">
        <v>11823875</v>
      </c>
      <c r="I38" s="259">
        <v>13191051</v>
      </c>
      <c r="J38" s="259">
        <v>13191051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13191051</v>
      </c>
      <c r="X38" s="259">
        <v>19845499</v>
      </c>
      <c r="Y38" s="259">
        <v>-6654448</v>
      </c>
      <c r="Z38" s="260">
        <v>-33.53</v>
      </c>
      <c r="AA38" s="261">
        <v>22599000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97922786</v>
      </c>
      <c r="D5" s="200">
        <f t="shared" si="0"/>
        <v>0</v>
      </c>
      <c r="E5" s="106">
        <f t="shared" si="0"/>
        <v>15945500</v>
      </c>
      <c r="F5" s="106">
        <f t="shared" si="0"/>
        <v>15945500</v>
      </c>
      <c r="G5" s="106">
        <f t="shared" si="0"/>
        <v>1490032</v>
      </c>
      <c r="H5" s="106">
        <f t="shared" si="0"/>
        <v>47661</v>
      </c>
      <c r="I5" s="106">
        <f t="shared" si="0"/>
        <v>5832993</v>
      </c>
      <c r="J5" s="106">
        <f t="shared" si="0"/>
        <v>7370686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7370686</v>
      </c>
      <c r="X5" s="106">
        <f t="shared" si="0"/>
        <v>3986375</v>
      </c>
      <c r="Y5" s="106">
        <f t="shared" si="0"/>
        <v>3384311</v>
      </c>
      <c r="Z5" s="201">
        <f>+IF(X5&lt;&gt;0,+(Y5/X5)*100,0)</f>
        <v>84.89695525383337</v>
      </c>
      <c r="AA5" s="199">
        <f>SUM(AA11:AA18)</f>
        <v>15945500</v>
      </c>
    </row>
    <row r="6" spans="1:27" ht="13.5">
      <c r="A6" s="291" t="s">
        <v>204</v>
      </c>
      <c r="B6" s="142"/>
      <c r="C6" s="62">
        <v>13868806</v>
      </c>
      <c r="D6" s="156"/>
      <c r="E6" s="60"/>
      <c r="F6" s="60"/>
      <c r="G6" s="60"/>
      <c r="H6" s="60"/>
      <c r="I6" s="60">
        <v>3592630</v>
      </c>
      <c r="J6" s="60">
        <v>3592630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3592630</v>
      </c>
      <c r="X6" s="60"/>
      <c r="Y6" s="60">
        <v>3592630</v>
      </c>
      <c r="Z6" s="140"/>
      <c r="AA6" s="155"/>
    </row>
    <row r="7" spans="1:27" ht="13.5">
      <c r="A7" s="291" t="s">
        <v>205</v>
      </c>
      <c r="B7" s="142"/>
      <c r="C7" s="62">
        <v>19178675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10418118</v>
      </c>
      <c r="D8" s="156"/>
      <c r="E8" s="60"/>
      <c r="F8" s="60"/>
      <c r="G8" s="60"/>
      <c r="H8" s="60">
        <v>38919</v>
      </c>
      <c r="I8" s="60">
        <v>165085</v>
      </c>
      <c r="J8" s="60">
        <v>204004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204004</v>
      </c>
      <c r="X8" s="60"/>
      <c r="Y8" s="60">
        <v>204004</v>
      </c>
      <c r="Z8" s="140"/>
      <c r="AA8" s="155"/>
    </row>
    <row r="9" spans="1:27" ht="13.5">
      <c r="A9" s="291" t="s">
        <v>207</v>
      </c>
      <c r="B9" s="142"/>
      <c r="C9" s="62">
        <v>43120123</v>
      </c>
      <c r="D9" s="156"/>
      <c r="E9" s="60"/>
      <c r="F9" s="60"/>
      <c r="G9" s="60">
        <v>1490032</v>
      </c>
      <c r="H9" s="60"/>
      <c r="I9" s="60">
        <v>1552870</v>
      </c>
      <c r="J9" s="60">
        <v>3042902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3042902</v>
      </c>
      <c r="X9" s="60"/>
      <c r="Y9" s="60">
        <v>3042902</v>
      </c>
      <c r="Z9" s="140"/>
      <c r="AA9" s="155"/>
    </row>
    <row r="10" spans="1:27" ht="13.5">
      <c r="A10" s="291" t="s">
        <v>208</v>
      </c>
      <c r="B10" s="142"/>
      <c r="C10" s="62">
        <v>1727301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88313023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1490032</v>
      </c>
      <c r="H11" s="295">
        <f t="shared" si="1"/>
        <v>38919</v>
      </c>
      <c r="I11" s="295">
        <f t="shared" si="1"/>
        <v>5310585</v>
      </c>
      <c r="J11" s="295">
        <f t="shared" si="1"/>
        <v>6839536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6839536</v>
      </c>
      <c r="X11" s="295">
        <f t="shared" si="1"/>
        <v>0</v>
      </c>
      <c r="Y11" s="295">
        <f t="shared" si="1"/>
        <v>6839536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2520016</v>
      </c>
      <c r="D12" s="156"/>
      <c r="E12" s="60">
        <v>9487000</v>
      </c>
      <c r="F12" s="60">
        <v>9487000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2371750</v>
      </c>
      <c r="Y12" s="60">
        <v>-2371750</v>
      </c>
      <c r="Z12" s="140">
        <v>-100</v>
      </c>
      <c r="AA12" s="155">
        <v>9487000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6694240</v>
      </c>
      <c r="D15" s="156"/>
      <c r="E15" s="60">
        <v>6458500</v>
      </c>
      <c r="F15" s="60">
        <v>6458500</v>
      </c>
      <c r="G15" s="60"/>
      <c r="H15" s="60">
        <v>8742</v>
      </c>
      <c r="I15" s="60">
        <v>522408</v>
      </c>
      <c r="J15" s="60">
        <v>531150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531150</v>
      </c>
      <c r="X15" s="60">
        <v>1614625</v>
      </c>
      <c r="Y15" s="60">
        <v>-1083475</v>
      </c>
      <c r="Z15" s="140">
        <v>-67.1</v>
      </c>
      <c r="AA15" s="155">
        <v>6458500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395507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406847</v>
      </c>
      <c r="D20" s="154">
        <f t="shared" si="2"/>
        <v>0</v>
      </c>
      <c r="E20" s="100">
        <f t="shared" si="2"/>
        <v>136522000</v>
      </c>
      <c r="F20" s="100">
        <f t="shared" si="2"/>
        <v>136522000</v>
      </c>
      <c r="G20" s="100">
        <f t="shared" si="2"/>
        <v>0</v>
      </c>
      <c r="H20" s="100">
        <f t="shared" si="2"/>
        <v>0</v>
      </c>
      <c r="I20" s="100">
        <f t="shared" si="2"/>
        <v>1808007</v>
      </c>
      <c r="J20" s="100">
        <f t="shared" si="2"/>
        <v>1808007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1808007</v>
      </c>
      <c r="X20" s="100">
        <f t="shared" si="2"/>
        <v>34130500</v>
      </c>
      <c r="Y20" s="100">
        <f t="shared" si="2"/>
        <v>-32322493</v>
      </c>
      <c r="Z20" s="137">
        <f>+IF(X20&lt;&gt;0,+(Y20/X20)*100,0)</f>
        <v>-94.70266477197814</v>
      </c>
      <c r="AA20" s="153">
        <f>SUM(AA26:AA33)</f>
        <v>136522000</v>
      </c>
    </row>
    <row r="21" spans="1:27" ht="13.5">
      <c r="A21" s="291" t="s">
        <v>204</v>
      </c>
      <c r="B21" s="142"/>
      <c r="C21" s="62"/>
      <c r="D21" s="156"/>
      <c r="E21" s="60">
        <v>22458000</v>
      </c>
      <c r="F21" s="60">
        <v>22458000</v>
      </c>
      <c r="G21" s="60"/>
      <c r="H21" s="60"/>
      <c r="I21" s="60">
        <v>1804122</v>
      </c>
      <c r="J21" s="60">
        <v>1804122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1804122</v>
      </c>
      <c r="X21" s="60">
        <v>5614500</v>
      </c>
      <c r="Y21" s="60">
        <v>-3810378</v>
      </c>
      <c r="Z21" s="140">
        <v>-67.87</v>
      </c>
      <c r="AA21" s="155">
        <v>22458000</v>
      </c>
    </row>
    <row r="22" spans="1:27" ht="13.5">
      <c r="A22" s="291" t="s">
        <v>205</v>
      </c>
      <c r="B22" s="142"/>
      <c r="C22" s="62"/>
      <c r="D22" s="156"/>
      <c r="E22" s="60">
        <v>28764000</v>
      </c>
      <c r="F22" s="60">
        <v>28764000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7191000</v>
      </c>
      <c r="Y22" s="60">
        <v>-7191000</v>
      </c>
      <c r="Z22" s="140">
        <v>-100</v>
      </c>
      <c r="AA22" s="155">
        <v>28764000</v>
      </c>
    </row>
    <row r="23" spans="1:27" ht="13.5">
      <c r="A23" s="291" t="s">
        <v>206</v>
      </c>
      <c r="B23" s="142"/>
      <c r="C23" s="62"/>
      <c r="D23" s="156"/>
      <c r="E23" s="60">
        <v>5400000</v>
      </c>
      <c r="F23" s="60">
        <v>5400000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1350000</v>
      </c>
      <c r="Y23" s="60">
        <v>-1350000</v>
      </c>
      <c r="Z23" s="140">
        <v>-100</v>
      </c>
      <c r="AA23" s="155">
        <v>5400000</v>
      </c>
    </row>
    <row r="24" spans="1:27" ht="13.5">
      <c r="A24" s="291" t="s">
        <v>207</v>
      </c>
      <c r="B24" s="142"/>
      <c r="C24" s="62"/>
      <c r="D24" s="156"/>
      <c r="E24" s="60">
        <v>65190000</v>
      </c>
      <c r="F24" s="60">
        <v>65190000</v>
      </c>
      <c r="G24" s="60"/>
      <c r="H24" s="60"/>
      <c r="I24" s="60">
        <v>3885</v>
      </c>
      <c r="J24" s="60">
        <v>3885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3885</v>
      </c>
      <c r="X24" s="60">
        <v>16297500</v>
      </c>
      <c r="Y24" s="60">
        <v>-16293615</v>
      </c>
      <c r="Z24" s="140">
        <v>-99.98</v>
      </c>
      <c r="AA24" s="155">
        <v>65190000</v>
      </c>
    </row>
    <row r="25" spans="1:27" ht="13.5">
      <c r="A25" s="291" t="s">
        <v>208</v>
      </c>
      <c r="B25" s="142"/>
      <c r="C25" s="62"/>
      <c r="D25" s="156"/>
      <c r="E25" s="60">
        <v>13860000</v>
      </c>
      <c r="F25" s="60">
        <v>13860000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3465000</v>
      </c>
      <c r="Y25" s="60">
        <v>-3465000</v>
      </c>
      <c r="Z25" s="140">
        <v>-100</v>
      </c>
      <c r="AA25" s="155">
        <v>13860000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135672000</v>
      </c>
      <c r="F26" s="295">
        <f t="shared" si="3"/>
        <v>135672000</v>
      </c>
      <c r="G26" s="295">
        <f t="shared" si="3"/>
        <v>0</v>
      </c>
      <c r="H26" s="295">
        <f t="shared" si="3"/>
        <v>0</v>
      </c>
      <c r="I26" s="295">
        <f t="shared" si="3"/>
        <v>1808007</v>
      </c>
      <c r="J26" s="295">
        <f t="shared" si="3"/>
        <v>1808007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1808007</v>
      </c>
      <c r="X26" s="295">
        <f t="shared" si="3"/>
        <v>33918000</v>
      </c>
      <c r="Y26" s="295">
        <f t="shared" si="3"/>
        <v>-32109993</v>
      </c>
      <c r="Z26" s="296">
        <f>+IF(X26&lt;&gt;0,+(Y26/X26)*100,0)</f>
        <v>-94.66947638422076</v>
      </c>
      <c r="AA26" s="297">
        <f>SUM(AA21:AA25)</f>
        <v>135672000</v>
      </c>
    </row>
    <row r="27" spans="1:27" ht="13.5">
      <c r="A27" s="298" t="s">
        <v>210</v>
      </c>
      <c r="B27" s="147"/>
      <c r="C27" s="62"/>
      <c r="D27" s="156"/>
      <c r="E27" s="60">
        <v>850000</v>
      </c>
      <c r="F27" s="60">
        <v>850000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212500</v>
      </c>
      <c r="Y27" s="60">
        <v>-212500</v>
      </c>
      <c r="Z27" s="140">
        <v>-100</v>
      </c>
      <c r="AA27" s="155">
        <v>850000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406847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13868806</v>
      </c>
      <c r="D36" s="156">
        <f t="shared" si="4"/>
        <v>0</v>
      </c>
      <c r="E36" s="60">
        <f t="shared" si="4"/>
        <v>22458000</v>
      </c>
      <c r="F36" s="60">
        <f t="shared" si="4"/>
        <v>22458000</v>
      </c>
      <c r="G36" s="60">
        <f t="shared" si="4"/>
        <v>0</v>
      </c>
      <c r="H36" s="60">
        <f t="shared" si="4"/>
        <v>0</v>
      </c>
      <c r="I36" s="60">
        <f t="shared" si="4"/>
        <v>5396752</v>
      </c>
      <c r="J36" s="60">
        <f t="shared" si="4"/>
        <v>5396752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5396752</v>
      </c>
      <c r="X36" s="60">
        <f t="shared" si="4"/>
        <v>5614500</v>
      </c>
      <c r="Y36" s="60">
        <f t="shared" si="4"/>
        <v>-217748</v>
      </c>
      <c r="Z36" s="140">
        <f aca="true" t="shared" si="5" ref="Z36:Z49">+IF(X36&lt;&gt;0,+(Y36/X36)*100,0)</f>
        <v>-3.878315077032683</v>
      </c>
      <c r="AA36" s="155">
        <f>AA6+AA21</f>
        <v>22458000</v>
      </c>
    </row>
    <row r="37" spans="1:27" ht="13.5">
      <c r="A37" s="291" t="s">
        <v>205</v>
      </c>
      <c r="B37" s="142"/>
      <c r="C37" s="62">
        <f t="shared" si="4"/>
        <v>19178675</v>
      </c>
      <c r="D37" s="156">
        <f t="shared" si="4"/>
        <v>0</v>
      </c>
      <c r="E37" s="60">
        <f t="shared" si="4"/>
        <v>28764000</v>
      </c>
      <c r="F37" s="60">
        <f t="shared" si="4"/>
        <v>28764000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7191000</v>
      </c>
      <c r="Y37" s="60">
        <f t="shared" si="4"/>
        <v>-7191000</v>
      </c>
      <c r="Z37" s="140">
        <f t="shared" si="5"/>
        <v>-100</v>
      </c>
      <c r="AA37" s="155">
        <f>AA7+AA22</f>
        <v>28764000</v>
      </c>
    </row>
    <row r="38" spans="1:27" ht="13.5">
      <c r="A38" s="291" t="s">
        <v>206</v>
      </c>
      <c r="B38" s="142"/>
      <c r="C38" s="62">
        <f t="shared" si="4"/>
        <v>10418118</v>
      </c>
      <c r="D38" s="156">
        <f t="shared" si="4"/>
        <v>0</v>
      </c>
      <c r="E38" s="60">
        <f t="shared" si="4"/>
        <v>5400000</v>
      </c>
      <c r="F38" s="60">
        <f t="shared" si="4"/>
        <v>5400000</v>
      </c>
      <c r="G38" s="60">
        <f t="shared" si="4"/>
        <v>0</v>
      </c>
      <c r="H38" s="60">
        <f t="shared" si="4"/>
        <v>38919</v>
      </c>
      <c r="I38" s="60">
        <f t="shared" si="4"/>
        <v>165085</v>
      </c>
      <c r="J38" s="60">
        <f t="shared" si="4"/>
        <v>204004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204004</v>
      </c>
      <c r="X38" s="60">
        <f t="shared" si="4"/>
        <v>1350000</v>
      </c>
      <c r="Y38" s="60">
        <f t="shared" si="4"/>
        <v>-1145996</v>
      </c>
      <c r="Z38" s="140">
        <f t="shared" si="5"/>
        <v>-84.88859259259259</v>
      </c>
      <c r="AA38" s="155">
        <f>AA8+AA23</f>
        <v>5400000</v>
      </c>
    </row>
    <row r="39" spans="1:27" ht="13.5">
      <c r="A39" s="291" t="s">
        <v>207</v>
      </c>
      <c r="B39" s="142"/>
      <c r="C39" s="62">
        <f t="shared" si="4"/>
        <v>43120123</v>
      </c>
      <c r="D39" s="156">
        <f t="shared" si="4"/>
        <v>0</v>
      </c>
      <c r="E39" s="60">
        <f t="shared" si="4"/>
        <v>65190000</v>
      </c>
      <c r="F39" s="60">
        <f t="shared" si="4"/>
        <v>65190000</v>
      </c>
      <c r="G39" s="60">
        <f t="shared" si="4"/>
        <v>1490032</v>
      </c>
      <c r="H39" s="60">
        <f t="shared" si="4"/>
        <v>0</v>
      </c>
      <c r="I39" s="60">
        <f t="shared" si="4"/>
        <v>1556755</v>
      </c>
      <c r="J39" s="60">
        <f t="shared" si="4"/>
        <v>3046787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3046787</v>
      </c>
      <c r="X39" s="60">
        <f t="shared" si="4"/>
        <v>16297500</v>
      </c>
      <c r="Y39" s="60">
        <f t="shared" si="4"/>
        <v>-13250713</v>
      </c>
      <c r="Z39" s="140">
        <f t="shared" si="5"/>
        <v>-81.30518791225649</v>
      </c>
      <c r="AA39" s="155">
        <f>AA9+AA24</f>
        <v>65190000</v>
      </c>
    </row>
    <row r="40" spans="1:27" ht="13.5">
      <c r="A40" s="291" t="s">
        <v>208</v>
      </c>
      <c r="B40" s="142"/>
      <c r="C40" s="62">
        <f t="shared" si="4"/>
        <v>1727301</v>
      </c>
      <c r="D40" s="156">
        <f t="shared" si="4"/>
        <v>0</v>
      </c>
      <c r="E40" s="60">
        <f t="shared" si="4"/>
        <v>13860000</v>
      </c>
      <c r="F40" s="60">
        <f t="shared" si="4"/>
        <v>13860000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3465000</v>
      </c>
      <c r="Y40" s="60">
        <f t="shared" si="4"/>
        <v>-3465000</v>
      </c>
      <c r="Z40" s="140">
        <f t="shared" si="5"/>
        <v>-100</v>
      </c>
      <c r="AA40" s="155">
        <f>AA10+AA25</f>
        <v>13860000</v>
      </c>
    </row>
    <row r="41" spans="1:27" ht="13.5">
      <c r="A41" s="292" t="s">
        <v>209</v>
      </c>
      <c r="B41" s="142"/>
      <c r="C41" s="293">
        <f aca="true" t="shared" si="6" ref="C41:Y41">SUM(C36:C40)</f>
        <v>88313023</v>
      </c>
      <c r="D41" s="294">
        <f t="shared" si="6"/>
        <v>0</v>
      </c>
      <c r="E41" s="295">
        <f t="shared" si="6"/>
        <v>135672000</v>
      </c>
      <c r="F41" s="295">
        <f t="shared" si="6"/>
        <v>135672000</v>
      </c>
      <c r="G41" s="295">
        <f t="shared" si="6"/>
        <v>1490032</v>
      </c>
      <c r="H41" s="295">
        <f t="shared" si="6"/>
        <v>38919</v>
      </c>
      <c r="I41" s="295">
        <f t="shared" si="6"/>
        <v>7118592</v>
      </c>
      <c r="J41" s="295">
        <f t="shared" si="6"/>
        <v>8647543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8647543</v>
      </c>
      <c r="X41" s="295">
        <f t="shared" si="6"/>
        <v>33918000</v>
      </c>
      <c r="Y41" s="295">
        <f t="shared" si="6"/>
        <v>-25270457</v>
      </c>
      <c r="Z41" s="296">
        <f t="shared" si="5"/>
        <v>-74.50456100005897</v>
      </c>
      <c r="AA41" s="297">
        <f>SUM(AA36:AA40)</f>
        <v>135672000</v>
      </c>
    </row>
    <row r="42" spans="1:27" ht="13.5">
      <c r="A42" s="298" t="s">
        <v>210</v>
      </c>
      <c r="B42" s="136"/>
      <c r="C42" s="95">
        <f aca="true" t="shared" si="7" ref="C42:Y48">C12+C27</f>
        <v>2520016</v>
      </c>
      <c r="D42" s="129">
        <f t="shared" si="7"/>
        <v>0</v>
      </c>
      <c r="E42" s="54">
        <f t="shared" si="7"/>
        <v>10337000</v>
      </c>
      <c r="F42" s="54">
        <f t="shared" si="7"/>
        <v>10337000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2584250</v>
      </c>
      <c r="Y42" s="54">
        <f t="shared" si="7"/>
        <v>-2584250</v>
      </c>
      <c r="Z42" s="184">
        <f t="shared" si="5"/>
        <v>-100</v>
      </c>
      <c r="AA42" s="130">
        <f aca="true" t="shared" si="8" ref="AA42:AA48">AA12+AA27</f>
        <v>10337000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7101087</v>
      </c>
      <c r="D45" s="129">
        <f t="shared" si="7"/>
        <v>0</v>
      </c>
      <c r="E45" s="54">
        <f t="shared" si="7"/>
        <v>6458500</v>
      </c>
      <c r="F45" s="54">
        <f t="shared" si="7"/>
        <v>6458500</v>
      </c>
      <c r="G45" s="54">
        <f t="shared" si="7"/>
        <v>0</v>
      </c>
      <c r="H45" s="54">
        <f t="shared" si="7"/>
        <v>8742</v>
      </c>
      <c r="I45" s="54">
        <f t="shared" si="7"/>
        <v>522408</v>
      </c>
      <c r="J45" s="54">
        <f t="shared" si="7"/>
        <v>531150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531150</v>
      </c>
      <c r="X45" s="54">
        <f t="shared" si="7"/>
        <v>1614625</v>
      </c>
      <c r="Y45" s="54">
        <f t="shared" si="7"/>
        <v>-1083475</v>
      </c>
      <c r="Z45" s="184">
        <f t="shared" si="5"/>
        <v>-67.1038166756987</v>
      </c>
      <c r="AA45" s="130">
        <f t="shared" si="8"/>
        <v>6458500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395507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98329633</v>
      </c>
      <c r="D49" s="218">
        <f t="shared" si="9"/>
        <v>0</v>
      </c>
      <c r="E49" s="220">
        <f t="shared" si="9"/>
        <v>152467500</v>
      </c>
      <c r="F49" s="220">
        <f t="shared" si="9"/>
        <v>152467500</v>
      </c>
      <c r="G49" s="220">
        <f t="shared" si="9"/>
        <v>1490032</v>
      </c>
      <c r="H49" s="220">
        <f t="shared" si="9"/>
        <v>47661</v>
      </c>
      <c r="I49" s="220">
        <f t="shared" si="9"/>
        <v>7641000</v>
      </c>
      <c r="J49" s="220">
        <f t="shared" si="9"/>
        <v>9178693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9178693</v>
      </c>
      <c r="X49" s="220">
        <f t="shared" si="9"/>
        <v>38116875</v>
      </c>
      <c r="Y49" s="220">
        <f t="shared" si="9"/>
        <v>-28938182</v>
      </c>
      <c r="Z49" s="221">
        <f t="shared" si="5"/>
        <v>-75.91960778526571</v>
      </c>
      <c r="AA49" s="222">
        <f>SUM(AA41:AA48)</f>
        <v>152467500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28675654</v>
      </c>
      <c r="D51" s="129">
        <f t="shared" si="10"/>
        <v>0</v>
      </c>
      <c r="E51" s="54">
        <f t="shared" si="10"/>
        <v>32879000</v>
      </c>
      <c r="F51" s="54">
        <f t="shared" si="10"/>
        <v>32879000</v>
      </c>
      <c r="G51" s="54">
        <f t="shared" si="10"/>
        <v>341636</v>
      </c>
      <c r="H51" s="54">
        <f t="shared" si="10"/>
        <v>1190982</v>
      </c>
      <c r="I51" s="54">
        <f t="shared" si="10"/>
        <v>1246904</v>
      </c>
      <c r="J51" s="54">
        <f t="shared" si="10"/>
        <v>2779522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2779522</v>
      </c>
      <c r="X51" s="54">
        <f t="shared" si="10"/>
        <v>8219750</v>
      </c>
      <c r="Y51" s="54">
        <f t="shared" si="10"/>
        <v>-5440228</v>
      </c>
      <c r="Z51" s="184">
        <f>+IF(X51&lt;&gt;0,+(Y51/X51)*100,0)</f>
        <v>-66.18483530521002</v>
      </c>
      <c r="AA51" s="130">
        <f>SUM(AA57:AA61)</f>
        <v>32879000</v>
      </c>
    </row>
    <row r="52" spans="1:27" ht="13.5">
      <c r="A52" s="310" t="s">
        <v>204</v>
      </c>
      <c r="B52" s="142"/>
      <c r="C52" s="62">
        <v>17104036</v>
      </c>
      <c r="D52" s="156"/>
      <c r="E52" s="60">
        <v>18295000</v>
      </c>
      <c r="F52" s="60">
        <v>18295000</v>
      </c>
      <c r="G52" s="60"/>
      <c r="H52" s="60">
        <v>450412</v>
      </c>
      <c r="I52" s="60">
        <v>595321</v>
      </c>
      <c r="J52" s="60">
        <v>1045733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1045733</v>
      </c>
      <c r="X52" s="60">
        <v>4573750</v>
      </c>
      <c r="Y52" s="60">
        <v>-3528017</v>
      </c>
      <c r="Z52" s="140">
        <v>-77.14</v>
      </c>
      <c r="AA52" s="155">
        <v>18295000</v>
      </c>
    </row>
    <row r="53" spans="1:27" ht="13.5">
      <c r="A53" s="310" t="s">
        <v>205</v>
      </c>
      <c r="B53" s="142"/>
      <c r="C53" s="62">
        <v>3271896</v>
      </c>
      <c r="D53" s="156"/>
      <c r="E53" s="60">
        <v>3026000</v>
      </c>
      <c r="F53" s="60">
        <v>3026000</v>
      </c>
      <c r="G53" s="60">
        <v>84750</v>
      </c>
      <c r="H53" s="60">
        <v>196909</v>
      </c>
      <c r="I53" s="60">
        <v>164767</v>
      </c>
      <c r="J53" s="60">
        <v>446426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446426</v>
      </c>
      <c r="X53" s="60">
        <v>756500</v>
      </c>
      <c r="Y53" s="60">
        <v>-310074</v>
      </c>
      <c r="Z53" s="140">
        <v>-40.99</v>
      </c>
      <c r="AA53" s="155">
        <v>3026000</v>
      </c>
    </row>
    <row r="54" spans="1:27" ht="13.5">
      <c r="A54" s="310" t="s">
        <v>206</v>
      </c>
      <c r="B54" s="142"/>
      <c r="C54" s="62">
        <v>1038418</v>
      </c>
      <c r="D54" s="156"/>
      <c r="E54" s="60">
        <v>3888000</v>
      </c>
      <c r="F54" s="60">
        <v>3888000</v>
      </c>
      <c r="G54" s="60">
        <v>4946</v>
      </c>
      <c r="H54" s="60">
        <v>160012</v>
      </c>
      <c r="I54" s="60">
        <v>64597</v>
      </c>
      <c r="J54" s="60">
        <v>229555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229555</v>
      </c>
      <c r="X54" s="60">
        <v>972000</v>
      </c>
      <c r="Y54" s="60">
        <v>-742445</v>
      </c>
      <c r="Z54" s="140">
        <v>-76.38</v>
      </c>
      <c r="AA54" s="155">
        <v>3888000</v>
      </c>
    </row>
    <row r="55" spans="1:27" ht="13.5">
      <c r="A55" s="310" t="s">
        <v>207</v>
      </c>
      <c r="B55" s="142"/>
      <c r="C55" s="62">
        <v>2386671</v>
      </c>
      <c r="D55" s="156"/>
      <c r="E55" s="60">
        <v>2159000</v>
      </c>
      <c r="F55" s="60">
        <v>2159000</v>
      </c>
      <c r="G55" s="60">
        <v>3200</v>
      </c>
      <c r="H55" s="60">
        <v>11432</v>
      </c>
      <c r="I55" s="60">
        <v>185187</v>
      </c>
      <c r="J55" s="60">
        <v>199819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199819</v>
      </c>
      <c r="X55" s="60">
        <v>539750</v>
      </c>
      <c r="Y55" s="60">
        <v>-339931</v>
      </c>
      <c r="Z55" s="140">
        <v>-62.98</v>
      </c>
      <c r="AA55" s="155">
        <v>2159000</v>
      </c>
    </row>
    <row r="56" spans="1:27" ht="13.5">
      <c r="A56" s="310" t="s">
        <v>208</v>
      </c>
      <c r="B56" s="142"/>
      <c r="C56" s="62">
        <v>-379382</v>
      </c>
      <c r="D56" s="156"/>
      <c r="E56" s="60">
        <v>70000</v>
      </c>
      <c r="F56" s="60">
        <v>70000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17500</v>
      </c>
      <c r="Y56" s="60">
        <v>-17500</v>
      </c>
      <c r="Z56" s="140">
        <v>-100</v>
      </c>
      <c r="AA56" s="155">
        <v>70000</v>
      </c>
    </row>
    <row r="57" spans="1:27" ht="13.5">
      <c r="A57" s="138" t="s">
        <v>209</v>
      </c>
      <c r="B57" s="142"/>
      <c r="C57" s="293">
        <f aca="true" t="shared" si="11" ref="C57:Y57">SUM(C52:C56)</f>
        <v>23421639</v>
      </c>
      <c r="D57" s="294">
        <f t="shared" si="11"/>
        <v>0</v>
      </c>
      <c r="E57" s="295">
        <f t="shared" si="11"/>
        <v>27438000</v>
      </c>
      <c r="F57" s="295">
        <f t="shared" si="11"/>
        <v>27438000</v>
      </c>
      <c r="G57" s="295">
        <f t="shared" si="11"/>
        <v>92896</v>
      </c>
      <c r="H57" s="295">
        <f t="shared" si="11"/>
        <v>818765</v>
      </c>
      <c r="I57" s="295">
        <f t="shared" si="11"/>
        <v>1009872</v>
      </c>
      <c r="J57" s="295">
        <f t="shared" si="11"/>
        <v>1921533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1921533</v>
      </c>
      <c r="X57" s="295">
        <f t="shared" si="11"/>
        <v>6859500</v>
      </c>
      <c r="Y57" s="295">
        <f t="shared" si="11"/>
        <v>-4937967</v>
      </c>
      <c r="Z57" s="296">
        <f>+IF(X57&lt;&gt;0,+(Y57/X57)*100,0)</f>
        <v>-71.98727312486332</v>
      </c>
      <c r="AA57" s="297">
        <f>SUM(AA52:AA56)</f>
        <v>27438000</v>
      </c>
    </row>
    <row r="58" spans="1:27" ht="13.5">
      <c r="A58" s="311" t="s">
        <v>210</v>
      </c>
      <c r="B58" s="136"/>
      <c r="C58" s="62"/>
      <c r="D58" s="156"/>
      <c r="E58" s="60">
        <v>1190000</v>
      </c>
      <c r="F58" s="60">
        <v>1190000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297500</v>
      </c>
      <c r="Y58" s="60">
        <v>-297500</v>
      </c>
      <c r="Z58" s="140">
        <v>-100</v>
      </c>
      <c r="AA58" s="155">
        <v>1190000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5254015</v>
      </c>
      <c r="D61" s="156"/>
      <c r="E61" s="60">
        <v>4251000</v>
      </c>
      <c r="F61" s="60">
        <v>4251000</v>
      </c>
      <c r="G61" s="60">
        <v>248740</v>
      </c>
      <c r="H61" s="60">
        <v>372217</v>
      </c>
      <c r="I61" s="60">
        <v>237032</v>
      </c>
      <c r="J61" s="60">
        <v>857989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857989</v>
      </c>
      <c r="X61" s="60">
        <v>1062750</v>
      </c>
      <c r="Y61" s="60">
        <v>-204761</v>
      </c>
      <c r="Z61" s="140">
        <v>-19.27</v>
      </c>
      <c r="AA61" s="155">
        <v>4251000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32934000</v>
      </c>
      <c r="F68" s="60"/>
      <c r="G68" s="60">
        <v>341635</v>
      </c>
      <c r="H68" s="60">
        <v>1190982</v>
      </c>
      <c r="I68" s="60">
        <v>1246903</v>
      </c>
      <c r="J68" s="60">
        <v>2779520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2779520</v>
      </c>
      <c r="X68" s="60"/>
      <c r="Y68" s="60">
        <v>2779520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32934000</v>
      </c>
      <c r="F69" s="220">
        <f t="shared" si="12"/>
        <v>0</v>
      </c>
      <c r="G69" s="220">
        <f t="shared" si="12"/>
        <v>341635</v>
      </c>
      <c r="H69" s="220">
        <f t="shared" si="12"/>
        <v>1190982</v>
      </c>
      <c r="I69" s="220">
        <f t="shared" si="12"/>
        <v>1246903</v>
      </c>
      <c r="J69" s="220">
        <f t="shared" si="12"/>
        <v>2779520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2779520</v>
      </c>
      <c r="X69" s="220">
        <f t="shared" si="12"/>
        <v>0</v>
      </c>
      <c r="Y69" s="220">
        <f t="shared" si="12"/>
        <v>2779520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88313023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1490032</v>
      </c>
      <c r="H5" s="356">
        <f t="shared" si="0"/>
        <v>38919</v>
      </c>
      <c r="I5" s="356">
        <f t="shared" si="0"/>
        <v>5310585</v>
      </c>
      <c r="J5" s="358">
        <f t="shared" si="0"/>
        <v>6839536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6839536</v>
      </c>
      <c r="X5" s="356">
        <f t="shared" si="0"/>
        <v>0</v>
      </c>
      <c r="Y5" s="358">
        <f t="shared" si="0"/>
        <v>6839536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13868806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3592630</v>
      </c>
      <c r="J6" s="59">
        <f t="shared" si="1"/>
        <v>3592630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3592630</v>
      </c>
      <c r="X6" s="60">
        <f t="shared" si="1"/>
        <v>0</v>
      </c>
      <c r="Y6" s="59">
        <f t="shared" si="1"/>
        <v>3592630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13868806</v>
      </c>
      <c r="D7" s="340"/>
      <c r="E7" s="60"/>
      <c r="F7" s="59"/>
      <c r="G7" s="59"/>
      <c r="H7" s="60"/>
      <c r="I7" s="60">
        <v>3592630</v>
      </c>
      <c r="J7" s="59">
        <v>3592630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3592630</v>
      </c>
      <c r="X7" s="60"/>
      <c r="Y7" s="59">
        <v>3592630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19178675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17981757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1196918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10418118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38919</v>
      </c>
      <c r="I11" s="362">
        <f t="shared" si="3"/>
        <v>165085</v>
      </c>
      <c r="J11" s="364">
        <f t="shared" si="3"/>
        <v>204004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204004</v>
      </c>
      <c r="X11" s="362">
        <f t="shared" si="3"/>
        <v>0</v>
      </c>
      <c r="Y11" s="364">
        <f t="shared" si="3"/>
        <v>204004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10418118</v>
      </c>
      <c r="D12" s="340"/>
      <c r="E12" s="60"/>
      <c r="F12" s="59"/>
      <c r="G12" s="59"/>
      <c r="H12" s="60">
        <v>38919</v>
      </c>
      <c r="I12" s="60">
        <v>165085</v>
      </c>
      <c r="J12" s="59">
        <v>204004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204004</v>
      </c>
      <c r="X12" s="60"/>
      <c r="Y12" s="59">
        <v>204004</v>
      </c>
      <c r="Z12" s="61"/>
      <c r="AA12" s="62"/>
    </row>
    <row r="13" spans="1:27" ht="13.5">
      <c r="A13" s="361" t="s">
        <v>207</v>
      </c>
      <c r="B13" s="136"/>
      <c r="C13" s="275">
        <f>+C14</f>
        <v>43120123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1490032</v>
      </c>
      <c r="H13" s="275">
        <f t="shared" si="4"/>
        <v>0</v>
      </c>
      <c r="I13" s="275">
        <f t="shared" si="4"/>
        <v>1552870</v>
      </c>
      <c r="J13" s="342">
        <f t="shared" si="4"/>
        <v>3042902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3042902</v>
      </c>
      <c r="X13" s="275">
        <f t="shared" si="4"/>
        <v>0</v>
      </c>
      <c r="Y13" s="342">
        <f t="shared" si="4"/>
        <v>3042902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43120123</v>
      </c>
      <c r="D14" s="340"/>
      <c r="E14" s="60"/>
      <c r="F14" s="59"/>
      <c r="G14" s="59">
        <v>1490032</v>
      </c>
      <c r="H14" s="60"/>
      <c r="I14" s="60">
        <v>1552870</v>
      </c>
      <c r="J14" s="59">
        <v>3042902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3042902</v>
      </c>
      <c r="X14" s="60"/>
      <c r="Y14" s="59">
        <v>3042902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1727301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728046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999255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2520016</v>
      </c>
      <c r="D22" s="344">
        <f t="shared" si="6"/>
        <v>0</v>
      </c>
      <c r="E22" s="343">
        <f t="shared" si="6"/>
        <v>9487000</v>
      </c>
      <c r="F22" s="345">
        <f t="shared" si="6"/>
        <v>9487000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2371750</v>
      </c>
      <c r="Y22" s="345">
        <f t="shared" si="6"/>
        <v>-2371750</v>
      </c>
      <c r="Z22" s="336">
        <f>+IF(X22&lt;&gt;0,+(Y22/X22)*100,0)</f>
        <v>-100</v>
      </c>
      <c r="AA22" s="350">
        <f>SUM(AA23:AA32)</f>
        <v>9487000</v>
      </c>
    </row>
    <row r="23" spans="1:27" ht="13.5">
      <c r="A23" s="361" t="s">
        <v>236</v>
      </c>
      <c r="B23" s="142"/>
      <c r="C23" s="60">
        <v>1623388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699000</v>
      </c>
      <c r="F24" s="59">
        <v>699000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174750</v>
      </c>
      <c r="Y24" s="59">
        <v>-174750</v>
      </c>
      <c r="Z24" s="61">
        <v>-100</v>
      </c>
      <c r="AA24" s="62">
        <v>699000</v>
      </c>
    </row>
    <row r="25" spans="1:27" ht="13.5">
      <c r="A25" s="361" t="s">
        <v>238</v>
      </c>
      <c r="B25" s="142"/>
      <c r="C25" s="60"/>
      <c r="D25" s="340"/>
      <c r="E25" s="60">
        <v>359000</v>
      </c>
      <c r="F25" s="59">
        <v>359000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89750</v>
      </c>
      <c r="Y25" s="59">
        <v>-89750</v>
      </c>
      <c r="Z25" s="61">
        <v>-100</v>
      </c>
      <c r="AA25" s="62">
        <v>359000</v>
      </c>
    </row>
    <row r="26" spans="1:27" ht="13.5">
      <c r="A26" s="361" t="s">
        <v>239</v>
      </c>
      <c r="B26" s="302"/>
      <c r="C26" s="362">
        <v>526635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2000000</v>
      </c>
      <c r="F27" s="59">
        <v>2000000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500000</v>
      </c>
      <c r="Y27" s="59">
        <v>-500000</v>
      </c>
      <c r="Z27" s="61">
        <v>-100</v>
      </c>
      <c r="AA27" s="62">
        <v>2000000</v>
      </c>
    </row>
    <row r="28" spans="1:27" ht="13.5">
      <c r="A28" s="361" t="s">
        <v>241</v>
      </c>
      <c r="B28" s="147"/>
      <c r="C28" s="275">
        <v>369993</v>
      </c>
      <c r="D28" s="341"/>
      <c r="E28" s="275">
        <v>79000</v>
      </c>
      <c r="F28" s="342">
        <v>79000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19750</v>
      </c>
      <c r="Y28" s="342">
        <v>-19750</v>
      </c>
      <c r="Z28" s="335">
        <v>-100</v>
      </c>
      <c r="AA28" s="273">
        <v>79000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6350000</v>
      </c>
      <c r="F32" s="59">
        <v>6350000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1587500</v>
      </c>
      <c r="Y32" s="59">
        <v>-1587500</v>
      </c>
      <c r="Z32" s="61">
        <v>-100</v>
      </c>
      <c r="AA32" s="62">
        <v>6350000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6694240</v>
      </c>
      <c r="D40" s="344">
        <f t="shared" si="9"/>
        <v>0</v>
      </c>
      <c r="E40" s="343">
        <f t="shared" si="9"/>
        <v>6458500</v>
      </c>
      <c r="F40" s="345">
        <f t="shared" si="9"/>
        <v>6458500</v>
      </c>
      <c r="G40" s="345">
        <f t="shared" si="9"/>
        <v>0</v>
      </c>
      <c r="H40" s="343">
        <f t="shared" si="9"/>
        <v>8742</v>
      </c>
      <c r="I40" s="343">
        <f t="shared" si="9"/>
        <v>522408</v>
      </c>
      <c r="J40" s="345">
        <f t="shared" si="9"/>
        <v>531150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531150</v>
      </c>
      <c r="X40" s="343">
        <f t="shared" si="9"/>
        <v>1614625</v>
      </c>
      <c r="Y40" s="345">
        <f t="shared" si="9"/>
        <v>-1083475</v>
      </c>
      <c r="Z40" s="336">
        <f>+IF(X40&lt;&gt;0,+(Y40/X40)*100,0)</f>
        <v>-67.1038166756987</v>
      </c>
      <c r="AA40" s="350">
        <f>SUM(AA41:AA49)</f>
        <v>6458500</v>
      </c>
    </row>
    <row r="41" spans="1:27" ht="13.5">
      <c r="A41" s="361" t="s">
        <v>247</v>
      </c>
      <c r="B41" s="142"/>
      <c r="C41" s="362">
        <v>2624108</v>
      </c>
      <c r="D41" s="363"/>
      <c r="E41" s="362">
        <v>1911000</v>
      </c>
      <c r="F41" s="364">
        <v>1911000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477750</v>
      </c>
      <c r="Y41" s="364">
        <v>-477750</v>
      </c>
      <c r="Z41" s="365">
        <v>-100</v>
      </c>
      <c r="AA41" s="366">
        <v>1911000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618782</v>
      </c>
      <c r="D43" s="369"/>
      <c r="E43" s="305">
        <v>3838000</v>
      </c>
      <c r="F43" s="370">
        <v>3838000</v>
      </c>
      <c r="G43" s="370"/>
      <c r="H43" s="305">
        <v>8742</v>
      </c>
      <c r="I43" s="305">
        <v>56047</v>
      </c>
      <c r="J43" s="370">
        <v>64789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64789</v>
      </c>
      <c r="X43" s="305">
        <v>959500</v>
      </c>
      <c r="Y43" s="370">
        <v>-894711</v>
      </c>
      <c r="Z43" s="371">
        <v>-93.25</v>
      </c>
      <c r="AA43" s="303">
        <v>3838000</v>
      </c>
    </row>
    <row r="44" spans="1:27" ht="13.5">
      <c r="A44" s="361" t="s">
        <v>250</v>
      </c>
      <c r="B44" s="136"/>
      <c r="C44" s="60">
        <v>1141556</v>
      </c>
      <c r="D44" s="368"/>
      <c r="E44" s="54">
        <v>308500</v>
      </c>
      <c r="F44" s="53">
        <v>308500</v>
      </c>
      <c r="G44" s="53"/>
      <c r="H44" s="54"/>
      <c r="I44" s="54">
        <v>19285</v>
      </c>
      <c r="J44" s="53">
        <v>19285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19285</v>
      </c>
      <c r="X44" s="54">
        <v>77125</v>
      </c>
      <c r="Y44" s="53">
        <v>-57840</v>
      </c>
      <c r="Z44" s="94">
        <v>-75</v>
      </c>
      <c r="AA44" s="95">
        <v>308500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1741586</v>
      </c>
      <c r="D47" s="368"/>
      <c r="E47" s="54"/>
      <c r="F47" s="53"/>
      <c r="G47" s="53"/>
      <c r="H47" s="54"/>
      <c r="I47" s="54">
        <v>420793</v>
      </c>
      <c r="J47" s="53">
        <v>420793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420793</v>
      </c>
      <c r="X47" s="54"/>
      <c r="Y47" s="53">
        <v>420793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568208</v>
      </c>
      <c r="D49" s="368"/>
      <c r="E49" s="54">
        <v>401000</v>
      </c>
      <c r="F49" s="53">
        <v>401000</v>
      </c>
      <c r="G49" s="53"/>
      <c r="H49" s="54"/>
      <c r="I49" s="54">
        <v>26283</v>
      </c>
      <c r="J49" s="53">
        <v>26283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26283</v>
      </c>
      <c r="X49" s="54">
        <v>100250</v>
      </c>
      <c r="Y49" s="53">
        <v>-73967</v>
      </c>
      <c r="Z49" s="94">
        <v>-73.78</v>
      </c>
      <c r="AA49" s="95">
        <v>401000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395507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395507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97922786</v>
      </c>
      <c r="D60" s="346">
        <f t="shared" si="14"/>
        <v>0</v>
      </c>
      <c r="E60" s="219">
        <f t="shared" si="14"/>
        <v>15945500</v>
      </c>
      <c r="F60" s="264">
        <f t="shared" si="14"/>
        <v>15945500</v>
      </c>
      <c r="G60" s="264">
        <f t="shared" si="14"/>
        <v>1490032</v>
      </c>
      <c r="H60" s="219">
        <f t="shared" si="14"/>
        <v>47661</v>
      </c>
      <c r="I60" s="219">
        <f t="shared" si="14"/>
        <v>5832993</v>
      </c>
      <c r="J60" s="264">
        <f t="shared" si="14"/>
        <v>7370686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7370686</v>
      </c>
      <c r="X60" s="219">
        <f t="shared" si="14"/>
        <v>3986375</v>
      </c>
      <c r="Y60" s="264">
        <f t="shared" si="14"/>
        <v>3384311</v>
      </c>
      <c r="Z60" s="337">
        <f>+IF(X60&lt;&gt;0,+(Y60/X60)*100,0)</f>
        <v>84.89695525383337</v>
      </c>
      <c r="AA60" s="232">
        <f>+AA57+AA54+AA51+AA40+AA37+AA34+AA22+AA5</f>
        <v>15945500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135672000</v>
      </c>
      <c r="F5" s="358">
        <f t="shared" si="0"/>
        <v>135672000</v>
      </c>
      <c r="G5" s="358">
        <f t="shared" si="0"/>
        <v>0</v>
      </c>
      <c r="H5" s="356">
        <f t="shared" si="0"/>
        <v>0</v>
      </c>
      <c r="I5" s="356">
        <f t="shared" si="0"/>
        <v>1808007</v>
      </c>
      <c r="J5" s="358">
        <f t="shared" si="0"/>
        <v>1808007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1808007</v>
      </c>
      <c r="X5" s="356">
        <f t="shared" si="0"/>
        <v>33918000</v>
      </c>
      <c r="Y5" s="358">
        <f t="shared" si="0"/>
        <v>-32109993</v>
      </c>
      <c r="Z5" s="359">
        <f>+IF(X5&lt;&gt;0,+(Y5/X5)*100,0)</f>
        <v>-94.66947638422076</v>
      </c>
      <c r="AA5" s="360">
        <f>+AA6+AA8+AA11+AA13+AA15</f>
        <v>135672000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22458000</v>
      </c>
      <c r="F6" s="59">
        <f t="shared" si="1"/>
        <v>22458000</v>
      </c>
      <c r="G6" s="59">
        <f t="shared" si="1"/>
        <v>0</v>
      </c>
      <c r="H6" s="60">
        <f t="shared" si="1"/>
        <v>0</v>
      </c>
      <c r="I6" s="60">
        <f t="shared" si="1"/>
        <v>1804122</v>
      </c>
      <c r="J6" s="59">
        <f t="shared" si="1"/>
        <v>1804122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1804122</v>
      </c>
      <c r="X6" s="60">
        <f t="shared" si="1"/>
        <v>5614500</v>
      </c>
      <c r="Y6" s="59">
        <f t="shared" si="1"/>
        <v>-3810378</v>
      </c>
      <c r="Z6" s="61">
        <f>+IF(X6&lt;&gt;0,+(Y6/X6)*100,0)</f>
        <v>-67.86673791076676</v>
      </c>
      <c r="AA6" s="62">
        <f t="shared" si="1"/>
        <v>22458000</v>
      </c>
    </row>
    <row r="7" spans="1:27" ht="13.5">
      <c r="A7" s="291" t="s">
        <v>228</v>
      </c>
      <c r="B7" s="142"/>
      <c r="C7" s="60"/>
      <c r="D7" s="340"/>
      <c r="E7" s="60">
        <v>22458000</v>
      </c>
      <c r="F7" s="59">
        <v>22458000</v>
      </c>
      <c r="G7" s="59"/>
      <c r="H7" s="60"/>
      <c r="I7" s="60">
        <v>1804122</v>
      </c>
      <c r="J7" s="59">
        <v>1804122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1804122</v>
      </c>
      <c r="X7" s="60">
        <v>5614500</v>
      </c>
      <c r="Y7" s="59">
        <v>-3810378</v>
      </c>
      <c r="Z7" s="61">
        <v>-67.87</v>
      </c>
      <c r="AA7" s="62">
        <v>22458000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28764000</v>
      </c>
      <c r="F8" s="59">
        <f t="shared" si="2"/>
        <v>28764000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7191000</v>
      </c>
      <c r="Y8" s="59">
        <f t="shared" si="2"/>
        <v>-7191000</v>
      </c>
      <c r="Z8" s="61">
        <f>+IF(X8&lt;&gt;0,+(Y8/X8)*100,0)</f>
        <v>-100</v>
      </c>
      <c r="AA8" s="62">
        <f>SUM(AA9:AA10)</f>
        <v>28764000</v>
      </c>
    </row>
    <row r="9" spans="1:27" ht="13.5">
      <c r="A9" s="291" t="s">
        <v>229</v>
      </c>
      <c r="B9" s="142"/>
      <c r="C9" s="60"/>
      <c r="D9" s="340"/>
      <c r="E9" s="60">
        <v>28764000</v>
      </c>
      <c r="F9" s="59">
        <v>28764000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7191000</v>
      </c>
      <c r="Y9" s="59">
        <v>-7191000</v>
      </c>
      <c r="Z9" s="61">
        <v>-100</v>
      </c>
      <c r="AA9" s="62">
        <v>28764000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5400000</v>
      </c>
      <c r="F11" s="364">
        <f t="shared" si="3"/>
        <v>5400000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1350000</v>
      </c>
      <c r="Y11" s="364">
        <f t="shared" si="3"/>
        <v>-1350000</v>
      </c>
      <c r="Z11" s="365">
        <f>+IF(X11&lt;&gt;0,+(Y11/X11)*100,0)</f>
        <v>-100</v>
      </c>
      <c r="AA11" s="366">
        <f t="shared" si="3"/>
        <v>5400000</v>
      </c>
    </row>
    <row r="12" spans="1:27" ht="13.5">
      <c r="A12" s="291" t="s">
        <v>231</v>
      </c>
      <c r="B12" s="136"/>
      <c r="C12" s="60"/>
      <c r="D12" s="340"/>
      <c r="E12" s="60">
        <v>5400000</v>
      </c>
      <c r="F12" s="59">
        <v>5400000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1350000</v>
      </c>
      <c r="Y12" s="59">
        <v>-1350000</v>
      </c>
      <c r="Z12" s="61">
        <v>-100</v>
      </c>
      <c r="AA12" s="62">
        <v>5400000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65190000</v>
      </c>
      <c r="F13" s="342">
        <f t="shared" si="4"/>
        <v>65190000</v>
      </c>
      <c r="G13" s="342">
        <f t="shared" si="4"/>
        <v>0</v>
      </c>
      <c r="H13" s="275">
        <f t="shared" si="4"/>
        <v>0</v>
      </c>
      <c r="I13" s="275">
        <f t="shared" si="4"/>
        <v>3885</v>
      </c>
      <c r="J13" s="342">
        <f t="shared" si="4"/>
        <v>3885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3885</v>
      </c>
      <c r="X13" s="275">
        <f t="shared" si="4"/>
        <v>16297500</v>
      </c>
      <c r="Y13" s="342">
        <f t="shared" si="4"/>
        <v>-16293615</v>
      </c>
      <c r="Z13" s="335">
        <f>+IF(X13&lt;&gt;0,+(Y13/X13)*100,0)</f>
        <v>-99.97616198803497</v>
      </c>
      <c r="AA13" s="273">
        <f t="shared" si="4"/>
        <v>65190000</v>
      </c>
    </row>
    <row r="14" spans="1:27" ht="13.5">
      <c r="A14" s="291" t="s">
        <v>232</v>
      </c>
      <c r="B14" s="136"/>
      <c r="C14" s="60"/>
      <c r="D14" s="340"/>
      <c r="E14" s="60">
        <v>65190000</v>
      </c>
      <c r="F14" s="59">
        <v>65190000</v>
      </c>
      <c r="G14" s="59"/>
      <c r="H14" s="60"/>
      <c r="I14" s="60">
        <v>3885</v>
      </c>
      <c r="J14" s="59">
        <v>3885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3885</v>
      </c>
      <c r="X14" s="60">
        <v>16297500</v>
      </c>
      <c r="Y14" s="59">
        <v>-16293615</v>
      </c>
      <c r="Z14" s="61">
        <v>-99.98</v>
      </c>
      <c r="AA14" s="62">
        <v>65190000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13860000</v>
      </c>
      <c r="F15" s="59">
        <f t="shared" si="5"/>
        <v>13860000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3465000</v>
      </c>
      <c r="Y15" s="59">
        <f t="shared" si="5"/>
        <v>-3465000</v>
      </c>
      <c r="Z15" s="61">
        <f>+IF(X15&lt;&gt;0,+(Y15/X15)*100,0)</f>
        <v>-100</v>
      </c>
      <c r="AA15" s="62">
        <f>SUM(AA16:AA20)</f>
        <v>13860000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13860000</v>
      </c>
      <c r="F20" s="59">
        <v>13860000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3465000</v>
      </c>
      <c r="Y20" s="59">
        <v>-3465000</v>
      </c>
      <c r="Z20" s="61">
        <v>-100</v>
      </c>
      <c r="AA20" s="62">
        <v>13860000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850000</v>
      </c>
      <c r="F22" s="345">
        <f t="shared" si="6"/>
        <v>850000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212500</v>
      </c>
      <c r="Y22" s="345">
        <f t="shared" si="6"/>
        <v>-212500</v>
      </c>
      <c r="Z22" s="336">
        <f>+IF(X22&lt;&gt;0,+(Y22/X22)*100,0)</f>
        <v>-100</v>
      </c>
      <c r="AA22" s="350">
        <f>SUM(AA23:AA32)</f>
        <v>850000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60000</v>
      </c>
      <c r="F28" s="342">
        <v>60000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15000</v>
      </c>
      <c r="Y28" s="342">
        <v>-15000</v>
      </c>
      <c r="Z28" s="335">
        <v>-100</v>
      </c>
      <c r="AA28" s="273">
        <v>60000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790000</v>
      </c>
      <c r="F32" s="59">
        <v>790000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197500</v>
      </c>
      <c r="Y32" s="59">
        <v>-197500</v>
      </c>
      <c r="Z32" s="61">
        <v>-100</v>
      </c>
      <c r="AA32" s="62">
        <v>790000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406847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395113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216000</v>
      </c>
      <c r="F43" s="370">
        <v>216000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54000</v>
      </c>
      <c r="Y43" s="370">
        <v>-54000</v>
      </c>
      <c r="Z43" s="371">
        <v>-100</v>
      </c>
      <c r="AA43" s="303">
        <v>216000</v>
      </c>
    </row>
    <row r="44" spans="1:27" ht="13.5">
      <c r="A44" s="361" t="s">
        <v>250</v>
      </c>
      <c r="B44" s="136"/>
      <c r="C44" s="60">
        <v>11734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440000</v>
      </c>
      <c r="F48" s="53">
        <v>440000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110000</v>
      </c>
      <c r="Y48" s="53">
        <v>-110000</v>
      </c>
      <c r="Z48" s="94">
        <v>-100</v>
      </c>
      <c r="AA48" s="95">
        <v>440000</v>
      </c>
    </row>
    <row r="49" spans="1:27" ht="13.5">
      <c r="A49" s="361" t="s">
        <v>93</v>
      </c>
      <c r="B49" s="136"/>
      <c r="C49" s="54"/>
      <c r="D49" s="368"/>
      <c r="E49" s="54">
        <v>-656000</v>
      </c>
      <c r="F49" s="53">
        <v>-656000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-164000</v>
      </c>
      <c r="Y49" s="53">
        <v>164000</v>
      </c>
      <c r="Z49" s="94">
        <v>-100</v>
      </c>
      <c r="AA49" s="95">
        <v>-656000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406847</v>
      </c>
      <c r="D60" s="346">
        <f t="shared" si="14"/>
        <v>0</v>
      </c>
      <c r="E60" s="219">
        <f t="shared" si="14"/>
        <v>136522000</v>
      </c>
      <c r="F60" s="264">
        <f t="shared" si="14"/>
        <v>136522000</v>
      </c>
      <c r="G60" s="264">
        <f t="shared" si="14"/>
        <v>0</v>
      </c>
      <c r="H60" s="219">
        <f t="shared" si="14"/>
        <v>0</v>
      </c>
      <c r="I60" s="219">
        <f t="shared" si="14"/>
        <v>1808007</v>
      </c>
      <c r="J60" s="264">
        <f t="shared" si="14"/>
        <v>1808007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1808007</v>
      </c>
      <c r="X60" s="219">
        <f t="shared" si="14"/>
        <v>34130500</v>
      </c>
      <c r="Y60" s="264">
        <f t="shared" si="14"/>
        <v>-32322493</v>
      </c>
      <c r="Z60" s="337">
        <f>+IF(X60&lt;&gt;0,+(Y60/X60)*100,0)</f>
        <v>-94.70266477197814</v>
      </c>
      <c r="AA60" s="232">
        <f>+AA57+AA54+AA51+AA40+AA37+AA34+AA22+AA5</f>
        <v>136522000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2013-11-05T10:24:00Z</dcterms:created>
  <dcterms:modified xsi:type="dcterms:W3CDTF">2013-11-05T10:24:04Z</dcterms:modified>
  <cp:category/>
  <cp:version/>
  <cp:contentType/>
  <cp:contentStatus/>
</cp:coreProperties>
</file>