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<sst xmlns="http://schemas.openxmlformats.org/spreadsheetml/2006/main" count="855" uniqueCount="302">
  <si>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Lesedi(GT423)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</si>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</sst>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58416764</v>
      </c>
      <c r="C5" s="19">
        <v>0</v>
      </c>
      <c r="D5" s="59">
        <v>64800685</v>
      </c>
      <c r="E5" s="60">
        <v>64800685</v>
      </c>
      <c r="F5" s="60">
        <v>5146048</v>
      </c>
      <c r="G5" s="60">
        <v>5213848</v>
      </c>
      <c r="H5" s="60">
        <v>5172329</v>
      </c>
      <c r="I5" s="60">
        <v>15532225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15532225</v>
      </c>
      <c r="W5" s="60">
        <v>16200171</v>
      </c>
      <c r="X5" s="60">
        <v>-667946</v>
      </c>
      <c r="Y5" s="61">
        <v>-4.12</v>
      </c>
      <c r="Z5" s="62">
        <v>64800685</v>
      </c>
    </row>
    <row r="6" spans="1:26" ht="13.5">
      <c r="A6" s="58" t="s">
        <v>32</v>
      </c>
      <c r="B6" s="19">
        <v>297261026</v>
      </c>
      <c r="C6" s="19">
        <v>0</v>
      </c>
      <c r="D6" s="59">
        <v>338477204</v>
      </c>
      <c r="E6" s="60">
        <v>338477204</v>
      </c>
      <c r="F6" s="60">
        <v>28270978</v>
      </c>
      <c r="G6" s="60">
        <v>26492169</v>
      </c>
      <c r="H6" s="60">
        <v>27034975</v>
      </c>
      <c r="I6" s="60">
        <v>81798122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81798122</v>
      </c>
      <c r="W6" s="60">
        <v>84619301</v>
      </c>
      <c r="X6" s="60">
        <v>-2821179</v>
      </c>
      <c r="Y6" s="61">
        <v>-3.33</v>
      </c>
      <c r="Z6" s="62">
        <v>338477204</v>
      </c>
    </row>
    <row r="7" spans="1:26" ht="13.5">
      <c r="A7" s="58" t="s">
        <v>33</v>
      </c>
      <c r="B7" s="19">
        <v>1208311</v>
      </c>
      <c r="C7" s="19">
        <v>0</v>
      </c>
      <c r="D7" s="59">
        <v>1569110</v>
      </c>
      <c r="E7" s="60">
        <v>1569110</v>
      </c>
      <c r="F7" s="60">
        <v>56224</v>
      </c>
      <c r="G7" s="60">
        <v>46735</v>
      </c>
      <c r="H7" s="60">
        <v>-87205</v>
      </c>
      <c r="I7" s="60">
        <v>15754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15754</v>
      </c>
      <c r="W7" s="60">
        <v>392278</v>
      </c>
      <c r="X7" s="60">
        <v>-376524</v>
      </c>
      <c r="Y7" s="61">
        <v>-95.98</v>
      </c>
      <c r="Z7" s="62">
        <v>1569110</v>
      </c>
    </row>
    <row r="8" spans="1:26" ht="13.5">
      <c r="A8" s="58" t="s">
        <v>34</v>
      </c>
      <c r="B8" s="19">
        <v>72847743</v>
      </c>
      <c r="C8" s="19">
        <v>0</v>
      </c>
      <c r="D8" s="59">
        <v>81804719</v>
      </c>
      <c r="E8" s="60">
        <v>81804719</v>
      </c>
      <c r="F8" s="60">
        <v>0</v>
      </c>
      <c r="G8" s="60">
        <v>13419165</v>
      </c>
      <c r="H8" s="60">
        <v>7010694</v>
      </c>
      <c r="I8" s="60">
        <v>20429859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20429859</v>
      </c>
      <c r="W8" s="60">
        <v>20451180</v>
      </c>
      <c r="X8" s="60">
        <v>-21321</v>
      </c>
      <c r="Y8" s="61">
        <v>-0.1</v>
      </c>
      <c r="Z8" s="62">
        <v>81804719</v>
      </c>
    </row>
    <row r="9" spans="1:26" ht="13.5">
      <c r="A9" s="58" t="s">
        <v>35</v>
      </c>
      <c r="B9" s="19">
        <v>8239326</v>
      </c>
      <c r="C9" s="19">
        <v>0</v>
      </c>
      <c r="D9" s="59">
        <v>20668996</v>
      </c>
      <c r="E9" s="60">
        <v>20668996</v>
      </c>
      <c r="F9" s="60">
        <v>571869</v>
      </c>
      <c r="G9" s="60">
        <v>937732</v>
      </c>
      <c r="H9" s="60">
        <v>463830</v>
      </c>
      <c r="I9" s="60">
        <v>1973431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1973431</v>
      </c>
      <c r="W9" s="60">
        <v>5167249</v>
      </c>
      <c r="X9" s="60">
        <v>-3193818</v>
      </c>
      <c r="Y9" s="61">
        <v>-61.81</v>
      </c>
      <c r="Z9" s="62">
        <v>20668996</v>
      </c>
    </row>
    <row r="10" spans="1:26" ht="25.5">
      <c r="A10" s="63" t="s">
        <v>277</v>
      </c>
      <c r="B10" s="64">
        <f>SUM(B5:B9)</f>
        <v>437973170</v>
      </c>
      <c r="C10" s="64">
        <f>SUM(C5:C9)</f>
        <v>0</v>
      </c>
      <c r="D10" s="65">
        <f aca="true" t="shared" si="0" ref="D10:Z10">SUM(D5:D9)</f>
        <v>507320714</v>
      </c>
      <c r="E10" s="66">
        <f t="shared" si="0"/>
        <v>507320714</v>
      </c>
      <c r="F10" s="66">
        <f t="shared" si="0"/>
        <v>34045119</v>
      </c>
      <c r="G10" s="66">
        <f t="shared" si="0"/>
        <v>46109649</v>
      </c>
      <c r="H10" s="66">
        <f t="shared" si="0"/>
        <v>39594623</v>
      </c>
      <c r="I10" s="66">
        <f t="shared" si="0"/>
        <v>119749391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119749391</v>
      </c>
      <c r="W10" s="66">
        <f t="shared" si="0"/>
        <v>126830179</v>
      </c>
      <c r="X10" s="66">
        <f t="shared" si="0"/>
        <v>-7080788</v>
      </c>
      <c r="Y10" s="67">
        <f>+IF(W10&lt;&gt;0,(X10/W10)*100,0)</f>
        <v>-5.582888911636717</v>
      </c>
      <c r="Z10" s="68">
        <f t="shared" si="0"/>
        <v>507320714</v>
      </c>
    </row>
    <row r="11" spans="1:26" ht="13.5">
      <c r="A11" s="58" t="s">
        <v>37</v>
      </c>
      <c r="B11" s="19">
        <v>92528711</v>
      </c>
      <c r="C11" s="19">
        <v>0</v>
      </c>
      <c r="D11" s="59">
        <v>114179450</v>
      </c>
      <c r="E11" s="60">
        <v>114179450</v>
      </c>
      <c r="F11" s="60">
        <v>8233068</v>
      </c>
      <c r="G11" s="60">
        <v>8154875</v>
      </c>
      <c r="H11" s="60">
        <v>7876159</v>
      </c>
      <c r="I11" s="60">
        <v>24264102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24264102</v>
      </c>
      <c r="W11" s="60">
        <v>28544863</v>
      </c>
      <c r="X11" s="60">
        <v>-4280761</v>
      </c>
      <c r="Y11" s="61">
        <v>-15</v>
      </c>
      <c r="Z11" s="62">
        <v>114179450</v>
      </c>
    </row>
    <row r="12" spans="1:26" ht="13.5">
      <c r="A12" s="58" t="s">
        <v>38</v>
      </c>
      <c r="B12" s="19">
        <v>7344756</v>
      </c>
      <c r="C12" s="19">
        <v>0</v>
      </c>
      <c r="D12" s="59">
        <v>8140022</v>
      </c>
      <c r="E12" s="60">
        <v>8140022</v>
      </c>
      <c r="F12" s="60">
        <v>603600</v>
      </c>
      <c r="G12" s="60">
        <v>583483</v>
      </c>
      <c r="H12" s="60">
        <v>583483</v>
      </c>
      <c r="I12" s="60">
        <v>1770566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1770566</v>
      </c>
      <c r="W12" s="60">
        <v>2035006</v>
      </c>
      <c r="X12" s="60">
        <v>-264440</v>
      </c>
      <c r="Y12" s="61">
        <v>-12.99</v>
      </c>
      <c r="Z12" s="62">
        <v>8140022</v>
      </c>
    </row>
    <row r="13" spans="1:26" ht="13.5">
      <c r="A13" s="58" t="s">
        <v>278</v>
      </c>
      <c r="B13" s="19">
        <v>35638143</v>
      </c>
      <c r="C13" s="19">
        <v>0</v>
      </c>
      <c r="D13" s="59">
        <v>35498765</v>
      </c>
      <c r="E13" s="60">
        <v>35498765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8874691</v>
      </c>
      <c r="X13" s="60">
        <v>-8874691</v>
      </c>
      <c r="Y13" s="61">
        <v>-100</v>
      </c>
      <c r="Z13" s="62">
        <v>35498765</v>
      </c>
    </row>
    <row r="14" spans="1:26" ht="13.5">
      <c r="A14" s="58" t="s">
        <v>40</v>
      </c>
      <c r="B14" s="19">
        <v>6982598</v>
      </c>
      <c r="C14" s="19">
        <v>0</v>
      </c>
      <c r="D14" s="59">
        <v>6373148</v>
      </c>
      <c r="E14" s="60">
        <v>6373148</v>
      </c>
      <c r="F14" s="60">
        <v>554712</v>
      </c>
      <c r="G14" s="60">
        <v>0</v>
      </c>
      <c r="H14" s="60">
        <v>1064905</v>
      </c>
      <c r="I14" s="60">
        <v>1619617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1619617</v>
      </c>
      <c r="W14" s="60">
        <v>1593287</v>
      </c>
      <c r="X14" s="60">
        <v>26330</v>
      </c>
      <c r="Y14" s="61">
        <v>1.65</v>
      </c>
      <c r="Z14" s="62">
        <v>6373148</v>
      </c>
    </row>
    <row r="15" spans="1:26" ht="13.5">
      <c r="A15" s="58" t="s">
        <v>41</v>
      </c>
      <c r="B15" s="19">
        <v>189258087</v>
      </c>
      <c r="C15" s="19">
        <v>0</v>
      </c>
      <c r="D15" s="59">
        <v>224479711</v>
      </c>
      <c r="E15" s="60">
        <v>224479711</v>
      </c>
      <c r="F15" s="60">
        <v>983137</v>
      </c>
      <c r="G15" s="60">
        <v>50219429</v>
      </c>
      <c r="H15" s="60">
        <v>15342698</v>
      </c>
      <c r="I15" s="60">
        <v>66545264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66545264</v>
      </c>
      <c r="W15" s="60">
        <v>56119928</v>
      </c>
      <c r="X15" s="60">
        <v>10425336</v>
      </c>
      <c r="Y15" s="61">
        <v>18.58</v>
      </c>
      <c r="Z15" s="62">
        <v>224479711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152574778</v>
      </c>
      <c r="C17" s="19">
        <v>0</v>
      </c>
      <c r="D17" s="59">
        <v>100364002</v>
      </c>
      <c r="E17" s="60">
        <v>100364002</v>
      </c>
      <c r="F17" s="60">
        <v>2550690</v>
      </c>
      <c r="G17" s="60">
        <v>5051331</v>
      </c>
      <c r="H17" s="60">
        <v>6312443</v>
      </c>
      <c r="I17" s="60">
        <v>13914464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13914464</v>
      </c>
      <c r="W17" s="60">
        <v>25091001</v>
      </c>
      <c r="X17" s="60">
        <v>-11176537</v>
      </c>
      <c r="Y17" s="61">
        <v>-44.54</v>
      </c>
      <c r="Z17" s="62">
        <v>100364002</v>
      </c>
    </row>
    <row r="18" spans="1:26" ht="13.5">
      <c r="A18" s="70" t="s">
        <v>44</v>
      </c>
      <c r="B18" s="71">
        <f>SUM(B11:B17)</f>
        <v>484327073</v>
      </c>
      <c r="C18" s="71">
        <f>SUM(C11:C17)</f>
        <v>0</v>
      </c>
      <c r="D18" s="72">
        <f aca="true" t="shared" si="1" ref="D18:Z18">SUM(D11:D17)</f>
        <v>489035098</v>
      </c>
      <c r="E18" s="73">
        <f t="shared" si="1"/>
        <v>489035098</v>
      </c>
      <c r="F18" s="73">
        <f t="shared" si="1"/>
        <v>12925207</v>
      </c>
      <c r="G18" s="73">
        <f t="shared" si="1"/>
        <v>64009118</v>
      </c>
      <c r="H18" s="73">
        <f t="shared" si="1"/>
        <v>31179688</v>
      </c>
      <c r="I18" s="73">
        <f t="shared" si="1"/>
        <v>108114013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108114013</v>
      </c>
      <c r="W18" s="73">
        <f t="shared" si="1"/>
        <v>122258776</v>
      </c>
      <c r="X18" s="73">
        <f t="shared" si="1"/>
        <v>-14144763</v>
      </c>
      <c r="Y18" s="67">
        <f>+IF(W18&lt;&gt;0,(X18/W18)*100,0)</f>
        <v>-11.569527736806396</v>
      </c>
      <c r="Z18" s="74">
        <f t="shared" si="1"/>
        <v>489035098</v>
      </c>
    </row>
    <row r="19" spans="1:26" ht="13.5">
      <c r="A19" s="70" t="s">
        <v>45</v>
      </c>
      <c r="B19" s="75">
        <f>+B10-B18</f>
        <v>-46353903</v>
      </c>
      <c r="C19" s="75">
        <f>+C10-C18</f>
        <v>0</v>
      </c>
      <c r="D19" s="76">
        <f aca="true" t="shared" si="2" ref="D19:Z19">+D10-D18</f>
        <v>18285616</v>
      </c>
      <c r="E19" s="77">
        <f t="shared" si="2"/>
        <v>18285616</v>
      </c>
      <c r="F19" s="77">
        <f t="shared" si="2"/>
        <v>21119912</v>
      </c>
      <c r="G19" s="77">
        <f t="shared" si="2"/>
        <v>-17899469</v>
      </c>
      <c r="H19" s="77">
        <f t="shared" si="2"/>
        <v>8414935</v>
      </c>
      <c r="I19" s="77">
        <f t="shared" si="2"/>
        <v>11635378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11635378</v>
      </c>
      <c r="W19" s="77">
        <f>IF(E10=E18,0,W10-W18)</f>
        <v>4571403</v>
      </c>
      <c r="X19" s="77">
        <f t="shared" si="2"/>
        <v>7063975</v>
      </c>
      <c r="Y19" s="78">
        <f>+IF(W19&lt;&gt;0,(X19/W19)*100,0)</f>
        <v>154.52531750099476</v>
      </c>
      <c r="Z19" s="79">
        <f t="shared" si="2"/>
        <v>18285616</v>
      </c>
    </row>
    <row r="20" spans="1:26" ht="13.5">
      <c r="A20" s="58" t="s">
        <v>46</v>
      </c>
      <c r="B20" s="19">
        <v>20316562</v>
      </c>
      <c r="C20" s="19">
        <v>0</v>
      </c>
      <c r="D20" s="59">
        <v>43993036</v>
      </c>
      <c r="E20" s="60">
        <v>43993036</v>
      </c>
      <c r="F20" s="60">
        <v>0</v>
      </c>
      <c r="G20" s="60">
        <v>0</v>
      </c>
      <c r="H20" s="60">
        <v>861863</v>
      </c>
      <c r="I20" s="60">
        <v>861863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861863</v>
      </c>
      <c r="W20" s="60">
        <v>10998259</v>
      </c>
      <c r="X20" s="60">
        <v>-10136396</v>
      </c>
      <c r="Y20" s="61">
        <v>-92.16</v>
      </c>
      <c r="Z20" s="62">
        <v>43993036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-26037341</v>
      </c>
      <c r="C22" s="86">
        <f>SUM(C19:C21)</f>
        <v>0</v>
      </c>
      <c r="D22" s="87">
        <f aca="true" t="shared" si="3" ref="D22:Z22">SUM(D19:D21)</f>
        <v>62278652</v>
      </c>
      <c r="E22" s="88">
        <f t="shared" si="3"/>
        <v>62278652</v>
      </c>
      <c r="F22" s="88">
        <f t="shared" si="3"/>
        <v>21119912</v>
      </c>
      <c r="G22" s="88">
        <f t="shared" si="3"/>
        <v>-17899469</v>
      </c>
      <c r="H22" s="88">
        <f t="shared" si="3"/>
        <v>9276798</v>
      </c>
      <c r="I22" s="88">
        <f t="shared" si="3"/>
        <v>12497241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12497241</v>
      </c>
      <c r="W22" s="88">
        <f t="shared" si="3"/>
        <v>15569662</v>
      </c>
      <c r="X22" s="88">
        <f t="shared" si="3"/>
        <v>-3072421</v>
      </c>
      <c r="Y22" s="89">
        <f>+IF(W22&lt;&gt;0,(X22/W22)*100,0)</f>
        <v>-19.73338277992162</v>
      </c>
      <c r="Z22" s="90">
        <f t="shared" si="3"/>
        <v>62278652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-26037341</v>
      </c>
      <c r="C24" s="75">
        <f>SUM(C22:C23)</f>
        <v>0</v>
      </c>
      <c r="D24" s="76">
        <f aca="true" t="shared" si="4" ref="D24:Z24">SUM(D22:D23)</f>
        <v>62278652</v>
      </c>
      <c r="E24" s="77">
        <f t="shared" si="4"/>
        <v>62278652</v>
      </c>
      <c r="F24" s="77">
        <f t="shared" si="4"/>
        <v>21119912</v>
      </c>
      <c r="G24" s="77">
        <f t="shared" si="4"/>
        <v>-17899469</v>
      </c>
      <c r="H24" s="77">
        <f t="shared" si="4"/>
        <v>9276798</v>
      </c>
      <c r="I24" s="77">
        <f t="shared" si="4"/>
        <v>12497241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12497241</v>
      </c>
      <c r="W24" s="77">
        <f t="shared" si="4"/>
        <v>15569662</v>
      </c>
      <c r="X24" s="77">
        <f t="shared" si="4"/>
        <v>-3072421</v>
      </c>
      <c r="Y24" s="78">
        <f>+IF(W24&lt;&gt;0,(X24/W24)*100,0)</f>
        <v>-19.73338277992162</v>
      </c>
      <c r="Z24" s="79">
        <f t="shared" si="4"/>
        <v>62278652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36364754</v>
      </c>
      <c r="C27" s="22">
        <v>0</v>
      </c>
      <c r="D27" s="99">
        <v>62493371</v>
      </c>
      <c r="E27" s="100">
        <v>62493371</v>
      </c>
      <c r="F27" s="100">
        <v>0</v>
      </c>
      <c r="G27" s="100">
        <v>868745</v>
      </c>
      <c r="H27" s="100">
        <v>7200</v>
      </c>
      <c r="I27" s="100">
        <v>875945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875945</v>
      </c>
      <c r="W27" s="100">
        <v>15623343</v>
      </c>
      <c r="X27" s="100">
        <v>-14747398</v>
      </c>
      <c r="Y27" s="101">
        <v>-94.39</v>
      </c>
      <c r="Z27" s="102">
        <v>62493371</v>
      </c>
    </row>
    <row r="28" spans="1:26" ht="13.5">
      <c r="A28" s="103" t="s">
        <v>46</v>
      </c>
      <c r="B28" s="19">
        <v>20383269</v>
      </c>
      <c r="C28" s="19">
        <v>0</v>
      </c>
      <c r="D28" s="59">
        <v>43993036</v>
      </c>
      <c r="E28" s="60">
        <v>43993036</v>
      </c>
      <c r="F28" s="60">
        <v>0</v>
      </c>
      <c r="G28" s="60">
        <v>868745</v>
      </c>
      <c r="H28" s="60">
        <v>7200</v>
      </c>
      <c r="I28" s="60">
        <v>875945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875945</v>
      </c>
      <c r="W28" s="60">
        <v>10998259</v>
      </c>
      <c r="X28" s="60">
        <v>-10122314</v>
      </c>
      <c r="Y28" s="61">
        <v>-92.04</v>
      </c>
      <c r="Z28" s="62">
        <v>43993036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15981485</v>
      </c>
      <c r="C31" s="19">
        <v>0</v>
      </c>
      <c r="D31" s="59">
        <v>18500335</v>
      </c>
      <c r="E31" s="60">
        <v>18500335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4625084</v>
      </c>
      <c r="X31" s="60">
        <v>-4625084</v>
      </c>
      <c r="Y31" s="61">
        <v>-100</v>
      </c>
      <c r="Z31" s="62">
        <v>18500335</v>
      </c>
    </row>
    <row r="32" spans="1:26" ht="13.5">
      <c r="A32" s="70" t="s">
        <v>54</v>
      </c>
      <c r="B32" s="22">
        <f>SUM(B28:B31)</f>
        <v>36364754</v>
      </c>
      <c r="C32" s="22">
        <f>SUM(C28:C31)</f>
        <v>0</v>
      </c>
      <c r="D32" s="99">
        <f aca="true" t="shared" si="5" ref="D32:Z32">SUM(D28:D31)</f>
        <v>62493371</v>
      </c>
      <c r="E32" s="100">
        <f t="shared" si="5"/>
        <v>62493371</v>
      </c>
      <c r="F32" s="100">
        <f t="shared" si="5"/>
        <v>0</v>
      </c>
      <c r="G32" s="100">
        <f t="shared" si="5"/>
        <v>868745</v>
      </c>
      <c r="H32" s="100">
        <f t="shared" si="5"/>
        <v>7200</v>
      </c>
      <c r="I32" s="100">
        <f t="shared" si="5"/>
        <v>875945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875945</v>
      </c>
      <c r="W32" s="100">
        <f t="shared" si="5"/>
        <v>15623343</v>
      </c>
      <c r="X32" s="100">
        <f t="shared" si="5"/>
        <v>-14747398</v>
      </c>
      <c r="Y32" s="101">
        <f>+IF(W32&lt;&gt;0,(X32/W32)*100,0)</f>
        <v>-94.3933574267684</v>
      </c>
      <c r="Z32" s="102">
        <f t="shared" si="5"/>
        <v>62493371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66933718</v>
      </c>
      <c r="C35" s="19">
        <v>0</v>
      </c>
      <c r="D35" s="59">
        <v>121631336</v>
      </c>
      <c r="E35" s="60">
        <v>121631336</v>
      </c>
      <c r="F35" s="60">
        <v>79002213</v>
      </c>
      <c r="G35" s="60">
        <v>87703990</v>
      </c>
      <c r="H35" s="60">
        <v>94007447</v>
      </c>
      <c r="I35" s="60">
        <v>94007447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94007447</v>
      </c>
      <c r="W35" s="60">
        <v>30407834</v>
      </c>
      <c r="X35" s="60">
        <v>63599613</v>
      </c>
      <c r="Y35" s="61">
        <v>209.16</v>
      </c>
      <c r="Z35" s="62">
        <v>121631336</v>
      </c>
    </row>
    <row r="36" spans="1:26" ht="13.5">
      <c r="A36" s="58" t="s">
        <v>57</v>
      </c>
      <c r="B36" s="19">
        <v>946334177</v>
      </c>
      <c r="C36" s="19">
        <v>0</v>
      </c>
      <c r="D36" s="59">
        <v>967265284</v>
      </c>
      <c r="E36" s="60">
        <v>967265284</v>
      </c>
      <c r="F36" s="60">
        <v>946082890</v>
      </c>
      <c r="G36" s="60">
        <v>948270900</v>
      </c>
      <c r="H36" s="60">
        <v>948390283</v>
      </c>
      <c r="I36" s="60">
        <v>948390283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948390283</v>
      </c>
      <c r="W36" s="60">
        <v>241816321</v>
      </c>
      <c r="X36" s="60">
        <v>706573962</v>
      </c>
      <c r="Y36" s="61">
        <v>292.19</v>
      </c>
      <c r="Z36" s="62">
        <v>967265284</v>
      </c>
    </row>
    <row r="37" spans="1:26" ht="13.5">
      <c r="A37" s="58" t="s">
        <v>58</v>
      </c>
      <c r="B37" s="19">
        <v>107264272</v>
      </c>
      <c r="C37" s="19">
        <v>0</v>
      </c>
      <c r="D37" s="59">
        <v>80420189</v>
      </c>
      <c r="E37" s="60">
        <v>80420189</v>
      </c>
      <c r="F37" s="60">
        <v>100459518</v>
      </c>
      <c r="G37" s="60">
        <v>129204855</v>
      </c>
      <c r="H37" s="60">
        <v>126350894</v>
      </c>
      <c r="I37" s="60">
        <v>126350894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126350894</v>
      </c>
      <c r="W37" s="60">
        <v>20105047</v>
      </c>
      <c r="X37" s="60">
        <v>106245847</v>
      </c>
      <c r="Y37" s="61">
        <v>528.45</v>
      </c>
      <c r="Z37" s="62">
        <v>80420189</v>
      </c>
    </row>
    <row r="38" spans="1:26" ht="13.5">
      <c r="A38" s="58" t="s">
        <v>59</v>
      </c>
      <c r="B38" s="19">
        <v>70392905</v>
      </c>
      <c r="C38" s="19">
        <v>0</v>
      </c>
      <c r="D38" s="59">
        <v>70112220</v>
      </c>
      <c r="E38" s="60">
        <v>70112220</v>
      </c>
      <c r="F38" s="60">
        <v>67796756</v>
      </c>
      <c r="G38" s="60">
        <v>67796756</v>
      </c>
      <c r="H38" s="60">
        <v>67796756</v>
      </c>
      <c r="I38" s="60">
        <v>67796756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67796756</v>
      </c>
      <c r="W38" s="60">
        <v>17528055</v>
      </c>
      <c r="X38" s="60">
        <v>50268701</v>
      </c>
      <c r="Y38" s="61">
        <v>286.79</v>
      </c>
      <c r="Z38" s="62">
        <v>70112220</v>
      </c>
    </row>
    <row r="39" spans="1:26" ht="13.5">
      <c r="A39" s="58" t="s">
        <v>60</v>
      </c>
      <c r="B39" s="19">
        <v>835610718</v>
      </c>
      <c r="C39" s="19">
        <v>0</v>
      </c>
      <c r="D39" s="59">
        <v>938364210</v>
      </c>
      <c r="E39" s="60">
        <v>938364210</v>
      </c>
      <c r="F39" s="60">
        <v>856828829</v>
      </c>
      <c r="G39" s="60">
        <v>838973279</v>
      </c>
      <c r="H39" s="60">
        <v>848250080</v>
      </c>
      <c r="I39" s="60">
        <v>848250080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848250080</v>
      </c>
      <c r="W39" s="60">
        <v>234591053</v>
      </c>
      <c r="X39" s="60">
        <v>613659027</v>
      </c>
      <c r="Y39" s="61">
        <v>261.59</v>
      </c>
      <c r="Z39" s="62">
        <v>938364210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10234342</v>
      </c>
      <c r="C42" s="19">
        <v>0</v>
      </c>
      <c r="D42" s="59">
        <v>77333600</v>
      </c>
      <c r="E42" s="60">
        <v>77333600</v>
      </c>
      <c r="F42" s="60">
        <v>11198905</v>
      </c>
      <c r="G42" s="60">
        <v>-13022280</v>
      </c>
      <c r="H42" s="60">
        <v>-8662226</v>
      </c>
      <c r="I42" s="60">
        <v>-10485601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-10485601</v>
      </c>
      <c r="W42" s="60">
        <v>52813337</v>
      </c>
      <c r="X42" s="60">
        <v>-63298938</v>
      </c>
      <c r="Y42" s="61">
        <v>-119.85</v>
      </c>
      <c r="Z42" s="62">
        <v>77333600</v>
      </c>
    </row>
    <row r="43" spans="1:26" ht="13.5">
      <c r="A43" s="58" t="s">
        <v>63</v>
      </c>
      <c r="B43" s="19">
        <v>-57178798</v>
      </c>
      <c r="C43" s="19">
        <v>0</v>
      </c>
      <c r="D43" s="59">
        <v>-62493391</v>
      </c>
      <c r="E43" s="60">
        <v>-62493391</v>
      </c>
      <c r="F43" s="60">
        <v>-8300000</v>
      </c>
      <c r="G43" s="60">
        <v>-7508744</v>
      </c>
      <c r="H43" s="60">
        <v>5766</v>
      </c>
      <c r="I43" s="60">
        <v>-15802978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-15802978</v>
      </c>
      <c r="W43" s="60">
        <v>-6519100</v>
      </c>
      <c r="X43" s="60">
        <v>-9283878</v>
      </c>
      <c r="Y43" s="61">
        <v>142.41</v>
      </c>
      <c r="Z43" s="62">
        <v>-62493391</v>
      </c>
    </row>
    <row r="44" spans="1:26" ht="13.5">
      <c r="A44" s="58" t="s">
        <v>64</v>
      </c>
      <c r="B44" s="19">
        <v>-6131410</v>
      </c>
      <c r="C44" s="19">
        <v>0</v>
      </c>
      <c r="D44" s="59">
        <v>-2698273</v>
      </c>
      <c r="E44" s="60">
        <v>-2698273</v>
      </c>
      <c r="F44" s="60">
        <v>0</v>
      </c>
      <c r="G44" s="60">
        <v>0</v>
      </c>
      <c r="H44" s="60">
        <v>73666</v>
      </c>
      <c r="I44" s="60">
        <v>73666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73666</v>
      </c>
      <c r="W44" s="60">
        <v>0</v>
      </c>
      <c r="X44" s="60">
        <v>73666</v>
      </c>
      <c r="Y44" s="61">
        <v>0</v>
      </c>
      <c r="Z44" s="62">
        <v>-2698273</v>
      </c>
    </row>
    <row r="45" spans="1:26" ht="13.5">
      <c r="A45" s="70" t="s">
        <v>65</v>
      </c>
      <c r="B45" s="22">
        <v>-46484263</v>
      </c>
      <c r="C45" s="22">
        <v>0</v>
      </c>
      <c r="D45" s="99">
        <v>15428964</v>
      </c>
      <c r="E45" s="100">
        <v>15428964</v>
      </c>
      <c r="F45" s="100">
        <v>3749307</v>
      </c>
      <c r="G45" s="100">
        <v>-16781717</v>
      </c>
      <c r="H45" s="100">
        <v>-25364511</v>
      </c>
      <c r="I45" s="100">
        <v>-25364511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-25364511</v>
      </c>
      <c r="W45" s="100">
        <v>49581265</v>
      </c>
      <c r="X45" s="100">
        <v>-74945776</v>
      </c>
      <c r="Y45" s="101">
        <v>-151.16</v>
      </c>
      <c r="Z45" s="102">
        <v>15428964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32763535</v>
      </c>
      <c r="C49" s="52">
        <v>0</v>
      </c>
      <c r="D49" s="129">
        <v>12544706</v>
      </c>
      <c r="E49" s="54">
        <v>10116022</v>
      </c>
      <c r="F49" s="54">
        <v>0</v>
      </c>
      <c r="G49" s="54">
        <v>0</v>
      </c>
      <c r="H49" s="54">
        <v>0</v>
      </c>
      <c r="I49" s="54">
        <v>7524736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6922256</v>
      </c>
      <c r="W49" s="54">
        <v>7421385</v>
      </c>
      <c r="X49" s="54">
        <v>38552915</v>
      </c>
      <c r="Y49" s="54">
        <v>181840215</v>
      </c>
      <c r="Z49" s="130">
        <v>297685770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22059525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22059525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99.99996864024563</v>
      </c>
      <c r="C58" s="5">
        <f>IF(C67=0,0,+(C76/C67)*100)</f>
        <v>0</v>
      </c>
      <c r="D58" s="6">
        <f aca="true" t="shared" si="6" ref="D58:Z58">IF(D67=0,0,+(D76/D67)*100)</f>
        <v>80.00000054141012</v>
      </c>
      <c r="E58" s="7">
        <f t="shared" si="6"/>
        <v>80.00000054141012</v>
      </c>
      <c r="F58" s="7">
        <f t="shared" si="6"/>
        <v>75.93129394477964</v>
      </c>
      <c r="G58" s="7">
        <f t="shared" si="6"/>
        <v>73.4323013308035</v>
      </c>
      <c r="H58" s="7">
        <f t="shared" si="6"/>
        <v>75.7681332560283</v>
      </c>
      <c r="I58" s="7">
        <f t="shared" si="6"/>
        <v>75.06250876297567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75.06250876297567</v>
      </c>
      <c r="W58" s="7">
        <f t="shared" si="6"/>
        <v>87.96710392096594</v>
      </c>
      <c r="X58" s="7">
        <f t="shared" si="6"/>
        <v>0</v>
      </c>
      <c r="Y58" s="7">
        <f t="shared" si="6"/>
        <v>0</v>
      </c>
      <c r="Z58" s="8">
        <f t="shared" si="6"/>
        <v>80.00000054141012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79.99999845680644</v>
      </c>
      <c r="E59" s="10">
        <f t="shared" si="7"/>
        <v>79.99999845680644</v>
      </c>
      <c r="F59" s="10">
        <f t="shared" si="7"/>
        <v>111.05030501075777</v>
      </c>
      <c r="G59" s="10">
        <f t="shared" si="7"/>
        <v>68.3455290603025</v>
      </c>
      <c r="H59" s="10">
        <f t="shared" si="7"/>
        <v>72.8786973914459</v>
      </c>
      <c r="I59" s="10">
        <f t="shared" si="7"/>
        <v>84.00380499252361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84.00380499252361</v>
      </c>
      <c r="W59" s="10">
        <f t="shared" si="7"/>
        <v>79.76691727513247</v>
      </c>
      <c r="X59" s="10">
        <f t="shared" si="7"/>
        <v>0</v>
      </c>
      <c r="Y59" s="10">
        <f t="shared" si="7"/>
        <v>0</v>
      </c>
      <c r="Z59" s="11">
        <f t="shared" si="7"/>
        <v>79.99999845680644</v>
      </c>
    </row>
    <row r="60" spans="1:26" ht="13.5">
      <c r="A60" s="38" t="s">
        <v>32</v>
      </c>
      <c r="B60" s="12">
        <f t="shared" si="7"/>
        <v>99.99996198627127</v>
      </c>
      <c r="C60" s="12">
        <f t="shared" si="7"/>
        <v>0</v>
      </c>
      <c r="D60" s="3">
        <f t="shared" si="7"/>
        <v>80.00000112267531</v>
      </c>
      <c r="E60" s="13">
        <f t="shared" si="7"/>
        <v>80.00000112267531</v>
      </c>
      <c r="F60" s="13">
        <f t="shared" si="7"/>
        <v>69.63270602099439</v>
      </c>
      <c r="G60" s="13">
        <f t="shared" si="7"/>
        <v>75.79638722673104</v>
      </c>
      <c r="H60" s="13">
        <f t="shared" si="7"/>
        <v>77.76389288320037</v>
      </c>
      <c r="I60" s="13">
        <f t="shared" si="7"/>
        <v>74.31637978192214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74.31637978192214</v>
      </c>
      <c r="W60" s="13">
        <f t="shared" si="7"/>
        <v>89.60070587205631</v>
      </c>
      <c r="X60" s="13">
        <f t="shared" si="7"/>
        <v>0</v>
      </c>
      <c r="Y60" s="13">
        <f t="shared" si="7"/>
        <v>0</v>
      </c>
      <c r="Z60" s="14">
        <f t="shared" si="7"/>
        <v>80.00000112267531</v>
      </c>
    </row>
    <row r="61" spans="1:26" ht="13.5">
      <c r="A61" s="39" t="s">
        <v>103</v>
      </c>
      <c r="B61" s="12">
        <f t="shared" si="7"/>
        <v>99.95560749156589</v>
      </c>
      <c r="C61" s="12">
        <f t="shared" si="7"/>
        <v>0</v>
      </c>
      <c r="D61" s="3">
        <f t="shared" si="7"/>
        <v>79.99999982512121</v>
      </c>
      <c r="E61" s="13">
        <f t="shared" si="7"/>
        <v>79.99999982512121</v>
      </c>
      <c r="F61" s="13">
        <f t="shared" si="7"/>
        <v>70.19657039395447</v>
      </c>
      <c r="G61" s="13">
        <f t="shared" si="7"/>
        <v>79.61140806246323</v>
      </c>
      <c r="H61" s="13">
        <f t="shared" si="7"/>
        <v>77.98062385038924</v>
      </c>
      <c r="I61" s="13">
        <f t="shared" si="7"/>
        <v>75.71708164957015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75.71708164957015</v>
      </c>
      <c r="W61" s="13">
        <f t="shared" si="7"/>
        <v>92.45052079867637</v>
      </c>
      <c r="X61" s="13">
        <f t="shared" si="7"/>
        <v>0</v>
      </c>
      <c r="Y61" s="13">
        <f t="shared" si="7"/>
        <v>0</v>
      </c>
      <c r="Z61" s="14">
        <f t="shared" si="7"/>
        <v>79.99999982512121</v>
      </c>
    </row>
    <row r="62" spans="1:26" ht="13.5">
      <c r="A62" s="39" t="s">
        <v>104</v>
      </c>
      <c r="B62" s="12">
        <f t="shared" si="7"/>
        <v>127.8868317436892</v>
      </c>
      <c r="C62" s="12">
        <f t="shared" si="7"/>
        <v>0</v>
      </c>
      <c r="D62" s="3">
        <f t="shared" si="7"/>
        <v>80.00000060131127</v>
      </c>
      <c r="E62" s="13">
        <f t="shared" si="7"/>
        <v>80.00000060131127</v>
      </c>
      <c r="F62" s="13">
        <f t="shared" si="7"/>
        <v>53.234325963027885</v>
      </c>
      <c r="G62" s="13">
        <f t="shared" si="7"/>
        <v>55.56033144646466</v>
      </c>
      <c r="H62" s="13">
        <f t="shared" si="7"/>
        <v>63.3897012454527</v>
      </c>
      <c r="I62" s="13">
        <f t="shared" si="7"/>
        <v>57.28765274279032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57.28765274279032</v>
      </c>
      <c r="W62" s="13">
        <f t="shared" si="7"/>
        <v>86.91486550891798</v>
      </c>
      <c r="X62" s="13">
        <f t="shared" si="7"/>
        <v>0</v>
      </c>
      <c r="Y62" s="13">
        <f t="shared" si="7"/>
        <v>0</v>
      </c>
      <c r="Z62" s="14">
        <f t="shared" si="7"/>
        <v>80.00000060131127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80.00000100966955</v>
      </c>
      <c r="E63" s="13">
        <f t="shared" si="7"/>
        <v>80.00000100966955</v>
      </c>
      <c r="F63" s="13">
        <f t="shared" si="7"/>
        <v>50.373052769359184</v>
      </c>
      <c r="G63" s="13">
        <f t="shared" si="7"/>
        <v>50.58500149387511</v>
      </c>
      <c r="H63" s="13">
        <f t="shared" si="7"/>
        <v>55.34796433252873</v>
      </c>
      <c r="I63" s="13">
        <f t="shared" si="7"/>
        <v>52.09709886580923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52.09709886580923</v>
      </c>
      <c r="W63" s="13">
        <f t="shared" si="7"/>
        <v>79.3746712263346</v>
      </c>
      <c r="X63" s="13">
        <f t="shared" si="7"/>
        <v>0</v>
      </c>
      <c r="Y63" s="13">
        <f t="shared" si="7"/>
        <v>0</v>
      </c>
      <c r="Z63" s="14">
        <f t="shared" si="7"/>
        <v>80.00000100966955</v>
      </c>
    </row>
    <row r="64" spans="1:26" ht="13.5">
      <c r="A64" s="39" t="s">
        <v>106</v>
      </c>
      <c r="B64" s="12">
        <f t="shared" si="7"/>
        <v>99.99957471951846</v>
      </c>
      <c r="C64" s="12">
        <f t="shared" si="7"/>
        <v>0</v>
      </c>
      <c r="D64" s="3">
        <f t="shared" si="7"/>
        <v>80.00000951441825</v>
      </c>
      <c r="E64" s="13">
        <f t="shared" si="7"/>
        <v>80.00000951441825</v>
      </c>
      <c r="F64" s="13">
        <f t="shared" si="7"/>
        <v>44.71221044011749</v>
      </c>
      <c r="G64" s="13">
        <f t="shared" si="7"/>
        <v>40.83919052548243</v>
      </c>
      <c r="H64" s="13">
        <f t="shared" si="7"/>
        <v>47.38180350438297</v>
      </c>
      <c r="I64" s="13">
        <f t="shared" si="7"/>
        <v>44.31857311195647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44.31857311195647</v>
      </c>
      <c r="W64" s="13">
        <f t="shared" si="7"/>
        <v>78.57728302800699</v>
      </c>
      <c r="X64" s="13">
        <f t="shared" si="7"/>
        <v>0</v>
      </c>
      <c r="Y64" s="13">
        <f t="shared" si="7"/>
        <v>0</v>
      </c>
      <c r="Z64" s="14">
        <f t="shared" si="7"/>
        <v>80.00000951441825</v>
      </c>
    </row>
    <row r="65" spans="1:26" ht="13.5">
      <c r="A65" s="39" t="s">
        <v>107</v>
      </c>
      <c r="B65" s="12">
        <f t="shared" si="7"/>
        <v>102.66110833072099</v>
      </c>
      <c r="C65" s="12">
        <f t="shared" si="7"/>
        <v>0</v>
      </c>
      <c r="D65" s="3">
        <f t="shared" si="7"/>
        <v>80.00047487890588</v>
      </c>
      <c r="E65" s="13">
        <f t="shared" si="7"/>
        <v>80.00047487890588</v>
      </c>
      <c r="F65" s="13">
        <f t="shared" si="7"/>
        <v>781.4990120352074</v>
      </c>
      <c r="G65" s="13">
        <f t="shared" si="7"/>
        <v>1095.8493654341798</v>
      </c>
      <c r="H65" s="13">
        <f t="shared" si="7"/>
        <v>400.6105099870218</v>
      </c>
      <c r="I65" s="13">
        <f t="shared" si="7"/>
        <v>619.559787939909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619.559787939909</v>
      </c>
      <c r="W65" s="13">
        <f t="shared" si="7"/>
        <v>36.286175596651425</v>
      </c>
      <c r="X65" s="13">
        <f t="shared" si="7"/>
        <v>0</v>
      </c>
      <c r="Y65" s="13">
        <f t="shared" si="7"/>
        <v>0</v>
      </c>
      <c r="Z65" s="14">
        <f t="shared" si="7"/>
        <v>80.00047487890588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79.99998044591143</v>
      </c>
      <c r="E66" s="16">
        <f t="shared" si="7"/>
        <v>79.99998044591143</v>
      </c>
      <c r="F66" s="16">
        <f t="shared" si="7"/>
        <v>70.27277993593675</v>
      </c>
      <c r="G66" s="16">
        <f t="shared" si="7"/>
        <v>6.368345489429118</v>
      </c>
      <c r="H66" s="16">
        <f t="shared" si="7"/>
        <v>6.728054976930714</v>
      </c>
      <c r="I66" s="16">
        <f t="shared" si="7"/>
        <v>25.57301845025957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25.57301845025957</v>
      </c>
      <c r="W66" s="16">
        <f t="shared" si="7"/>
        <v>80.9408905974817</v>
      </c>
      <c r="X66" s="16">
        <f t="shared" si="7"/>
        <v>0</v>
      </c>
      <c r="Y66" s="16">
        <f t="shared" si="7"/>
        <v>0</v>
      </c>
      <c r="Z66" s="17">
        <f t="shared" si="7"/>
        <v>79.99998044591143</v>
      </c>
    </row>
    <row r="67" spans="1:26" ht="13.5" hidden="1">
      <c r="A67" s="41" t="s">
        <v>285</v>
      </c>
      <c r="B67" s="24">
        <v>360334455</v>
      </c>
      <c r="C67" s="24"/>
      <c r="D67" s="25">
        <v>406346301</v>
      </c>
      <c r="E67" s="26">
        <v>406346301</v>
      </c>
      <c r="F67" s="26">
        <v>33886562</v>
      </c>
      <c r="G67" s="26">
        <v>32244430</v>
      </c>
      <c r="H67" s="26">
        <v>32772341</v>
      </c>
      <c r="I67" s="26">
        <v>98903333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98903333</v>
      </c>
      <c r="W67" s="26">
        <v>101586575</v>
      </c>
      <c r="X67" s="26"/>
      <c r="Y67" s="25"/>
      <c r="Z67" s="27">
        <v>406346301</v>
      </c>
    </row>
    <row r="68" spans="1:26" ht="13.5" hidden="1">
      <c r="A68" s="37" t="s">
        <v>31</v>
      </c>
      <c r="B68" s="19">
        <v>58416764</v>
      </c>
      <c r="C68" s="19"/>
      <c r="D68" s="20">
        <v>64800685</v>
      </c>
      <c r="E68" s="21">
        <v>64800685</v>
      </c>
      <c r="F68" s="21">
        <v>5146048</v>
      </c>
      <c r="G68" s="21">
        <v>5213848</v>
      </c>
      <c r="H68" s="21">
        <v>5172329</v>
      </c>
      <c r="I68" s="21">
        <v>15532225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15532225</v>
      </c>
      <c r="W68" s="21">
        <v>16200171</v>
      </c>
      <c r="X68" s="21"/>
      <c r="Y68" s="20"/>
      <c r="Z68" s="23">
        <v>64800685</v>
      </c>
    </row>
    <row r="69" spans="1:26" ht="13.5" hidden="1">
      <c r="A69" s="38" t="s">
        <v>32</v>
      </c>
      <c r="B69" s="19">
        <v>297261026</v>
      </c>
      <c r="C69" s="19"/>
      <c r="D69" s="20">
        <v>338477204</v>
      </c>
      <c r="E69" s="21">
        <v>338477204</v>
      </c>
      <c r="F69" s="21">
        <v>28270978</v>
      </c>
      <c r="G69" s="21">
        <v>26492169</v>
      </c>
      <c r="H69" s="21">
        <v>27034975</v>
      </c>
      <c r="I69" s="21">
        <v>81798122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81798122</v>
      </c>
      <c r="W69" s="21">
        <v>84619301</v>
      </c>
      <c r="X69" s="21"/>
      <c r="Y69" s="20"/>
      <c r="Z69" s="23">
        <v>338477204</v>
      </c>
    </row>
    <row r="70" spans="1:26" ht="13.5" hidden="1">
      <c r="A70" s="39" t="s">
        <v>103</v>
      </c>
      <c r="B70" s="19">
        <v>196238066</v>
      </c>
      <c r="C70" s="19"/>
      <c r="D70" s="20">
        <v>228729843</v>
      </c>
      <c r="E70" s="21">
        <v>228729843</v>
      </c>
      <c r="F70" s="21">
        <v>19036997</v>
      </c>
      <c r="G70" s="21">
        <v>16736374</v>
      </c>
      <c r="H70" s="21">
        <v>17634773</v>
      </c>
      <c r="I70" s="21">
        <v>53408144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53408144</v>
      </c>
      <c r="W70" s="21">
        <v>57182461</v>
      </c>
      <c r="X70" s="21"/>
      <c r="Y70" s="20"/>
      <c r="Z70" s="23">
        <v>228729843</v>
      </c>
    </row>
    <row r="71" spans="1:26" ht="13.5" hidden="1">
      <c r="A71" s="39" t="s">
        <v>104</v>
      </c>
      <c r="B71" s="19">
        <v>59151499</v>
      </c>
      <c r="C71" s="19"/>
      <c r="D71" s="20">
        <v>66521287</v>
      </c>
      <c r="E71" s="21">
        <v>66521287</v>
      </c>
      <c r="F71" s="21">
        <v>5451244</v>
      </c>
      <c r="G71" s="21">
        <v>6097757</v>
      </c>
      <c r="H71" s="21">
        <v>5347132</v>
      </c>
      <c r="I71" s="21">
        <v>16896133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16896133</v>
      </c>
      <c r="W71" s="21">
        <v>16630322</v>
      </c>
      <c r="X71" s="21"/>
      <c r="Y71" s="20"/>
      <c r="Z71" s="23">
        <v>66521287</v>
      </c>
    </row>
    <row r="72" spans="1:26" ht="13.5" hidden="1">
      <c r="A72" s="39" t="s">
        <v>105</v>
      </c>
      <c r="B72" s="19">
        <v>16495479</v>
      </c>
      <c r="C72" s="19"/>
      <c r="D72" s="20">
        <v>19808461</v>
      </c>
      <c r="E72" s="21">
        <v>19808461</v>
      </c>
      <c r="F72" s="21">
        <v>1564658</v>
      </c>
      <c r="G72" s="21">
        <v>1506150</v>
      </c>
      <c r="H72" s="21">
        <v>1530358</v>
      </c>
      <c r="I72" s="21">
        <v>4601166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4601166</v>
      </c>
      <c r="W72" s="21">
        <v>4952115</v>
      </c>
      <c r="X72" s="21"/>
      <c r="Y72" s="20"/>
      <c r="Z72" s="23">
        <v>19808461</v>
      </c>
    </row>
    <row r="73" spans="1:26" ht="13.5" hidden="1">
      <c r="A73" s="39" t="s">
        <v>106</v>
      </c>
      <c r="B73" s="19">
        <v>22103060</v>
      </c>
      <c r="C73" s="19"/>
      <c r="D73" s="20">
        <v>23122801</v>
      </c>
      <c r="E73" s="21">
        <v>23122801</v>
      </c>
      <c r="F73" s="21">
        <v>1995399</v>
      </c>
      <c r="G73" s="21">
        <v>1988154</v>
      </c>
      <c r="H73" s="21">
        <v>2001836</v>
      </c>
      <c r="I73" s="21">
        <v>5985389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5985389</v>
      </c>
      <c r="W73" s="21">
        <v>5780700</v>
      </c>
      <c r="X73" s="21"/>
      <c r="Y73" s="20"/>
      <c r="Z73" s="23">
        <v>23122801</v>
      </c>
    </row>
    <row r="74" spans="1:26" ht="13.5" hidden="1">
      <c r="A74" s="39" t="s">
        <v>107</v>
      </c>
      <c r="B74" s="19">
        <v>3272922</v>
      </c>
      <c r="C74" s="19"/>
      <c r="D74" s="20">
        <v>294812</v>
      </c>
      <c r="E74" s="21">
        <v>294812</v>
      </c>
      <c r="F74" s="21">
        <v>222680</v>
      </c>
      <c r="G74" s="21">
        <v>163734</v>
      </c>
      <c r="H74" s="21">
        <v>520876</v>
      </c>
      <c r="I74" s="21">
        <v>907290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907290</v>
      </c>
      <c r="W74" s="21">
        <v>73703</v>
      </c>
      <c r="X74" s="21"/>
      <c r="Y74" s="20"/>
      <c r="Z74" s="23">
        <v>294812</v>
      </c>
    </row>
    <row r="75" spans="1:26" ht="13.5" hidden="1">
      <c r="A75" s="40" t="s">
        <v>110</v>
      </c>
      <c r="B75" s="28">
        <v>4656665</v>
      </c>
      <c r="C75" s="28"/>
      <c r="D75" s="29">
        <v>3068412</v>
      </c>
      <c r="E75" s="30">
        <v>3068412</v>
      </c>
      <c r="F75" s="30">
        <v>469536</v>
      </c>
      <c r="G75" s="30">
        <v>538413</v>
      </c>
      <c r="H75" s="30">
        <v>565037</v>
      </c>
      <c r="I75" s="30">
        <v>1572986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1572986</v>
      </c>
      <c r="W75" s="30">
        <v>767103</v>
      </c>
      <c r="X75" s="30"/>
      <c r="Y75" s="29"/>
      <c r="Z75" s="31">
        <v>3068412</v>
      </c>
    </row>
    <row r="76" spans="1:26" ht="13.5" hidden="1">
      <c r="A76" s="42" t="s">
        <v>286</v>
      </c>
      <c r="B76" s="32">
        <v>360334342</v>
      </c>
      <c r="C76" s="32"/>
      <c r="D76" s="33">
        <v>325077043</v>
      </c>
      <c r="E76" s="34">
        <v>325077043</v>
      </c>
      <c r="F76" s="34">
        <v>25730505</v>
      </c>
      <c r="G76" s="34">
        <v>23677827</v>
      </c>
      <c r="H76" s="34">
        <v>24830991</v>
      </c>
      <c r="I76" s="34">
        <v>74239323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74239323</v>
      </c>
      <c r="W76" s="34">
        <v>89362768</v>
      </c>
      <c r="X76" s="34"/>
      <c r="Y76" s="33"/>
      <c r="Z76" s="35">
        <v>325077043</v>
      </c>
    </row>
    <row r="77" spans="1:26" ht="13.5" hidden="1">
      <c r="A77" s="37" t="s">
        <v>31</v>
      </c>
      <c r="B77" s="19">
        <v>58416764</v>
      </c>
      <c r="C77" s="19"/>
      <c r="D77" s="20">
        <v>51840547</v>
      </c>
      <c r="E77" s="21">
        <v>51840547</v>
      </c>
      <c r="F77" s="21">
        <v>5714702</v>
      </c>
      <c r="G77" s="21">
        <v>3563432</v>
      </c>
      <c r="H77" s="21">
        <v>3769526</v>
      </c>
      <c r="I77" s="21">
        <v>13047660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13047660</v>
      </c>
      <c r="W77" s="21">
        <v>12922377</v>
      </c>
      <c r="X77" s="21"/>
      <c r="Y77" s="20"/>
      <c r="Z77" s="23">
        <v>51840547</v>
      </c>
    </row>
    <row r="78" spans="1:26" ht="13.5" hidden="1">
      <c r="A78" s="38" t="s">
        <v>32</v>
      </c>
      <c r="B78" s="19">
        <v>297260913</v>
      </c>
      <c r="C78" s="19"/>
      <c r="D78" s="20">
        <v>270781767</v>
      </c>
      <c r="E78" s="21">
        <v>270781767</v>
      </c>
      <c r="F78" s="21">
        <v>19685847</v>
      </c>
      <c r="G78" s="21">
        <v>20080107</v>
      </c>
      <c r="H78" s="21">
        <v>21023449</v>
      </c>
      <c r="I78" s="21">
        <v>60789403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60789403</v>
      </c>
      <c r="W78" s="21">
        <v>75819491</v>
      </c>
      <c r="X78" s="21"/>
      <c r="Y78" s="20"/>
      <c r="Z78" s="23">
        <v>270781767</v>
      </c>
    </row>
    <row r="79" spans="1:26" ht="13.5" hidden="1">
      <c r="A79" s="39" t="s">
        <v>103</v>
      </c>
      <c r="B79" s="19">
        <v>196150951</v>
      </c>
      <c r="C79" s="19"/>
      <c r="D79" s="20">
        <v>182983874</v>
      </c>
      <c r="E79" s="21">
        <v>182983874</v>
      </c>
      <c r="F79" s="21">
        <v>13363319</v>
      </c>
      <c r="G79" s="21">
        <v>13324063</v>
      </c>
      <c r="H79" s="21">
        <v>13751706</v>
      </c>
      <c r="I79" s="21">
        <v>40439088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40439088</v>
      </c>
      <c r="W79" s="21">
        <v>52865483</v>
      </c>
      <c r="X79" s="21"/>
      <c r="Y79" s="20"/>
      <c r="Z79" s="23">
        <v>182983874</v>
      </c>
    </row>
    <row r="80" spans="1:26" ht="13.5" hidden="1">
      <c r="A80" s="39" t="s">
        <v>104</v>
      </c>
      <c r="B80" s="19">
        <v>75646978</v>
      </c>
      <c r="C80" s="19"/>
      <c r="D80" s="20">
        <v>53217030</v>
      </c>
      <c r="E80" s="21">
        <v>53217030</v>
      </c>
      <c r="F80" s="21">
        <v>2901933</v>
      </c>
      <c r="G80" s="21">
        <v>3387934</v>
      </c>
      <c r="H80" s="21">
        <v>3389531</v>
      </c>
      <c r="I80" s="21">
        <v>9679398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9679398</v>
      </c>
      <c r="W80" s="21">
        <v>14454222</v>
      </c>
      <c r="X80" s="21"/>
      <c r="Y80" s="20"/>
      <c r="Z80" s="23">
        <v>53217030</v>
      </c>
    </row>
    <row r="81" spans="1:26" ht="13.5" hidden="1">
      <c r="A81" s="39" t="s">
        <v>105</v>
      </c>
      <c r="B81" s="19"/>
      <c r="C81" s="19"/>
      <c r="D81" s="20">
        <v>15846769</v>
      </c>
      <c r="E81" s="21">
        <v>15846769</v>
      </c>
      <c r="F81" s="21">
        <v>788166</v>
      </c>
      <c r="G81" s="21">
        <v>761886</v>
      </c>
      <c r="H81" s="21">
        <v>847022</v>
      </c>
      <c r="I81" s="21">
        <v>2397074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2397074</v>
      </c>
      <c r="W81" s="21">
        <v>3930725</v>
      </c>
      <c r="X81" s="21"/>
      <c r="Y81" s="20"/>
      <c r="Z81" s="23">
        <v>15846769</v>
      </c>
    </row>
    <row r="82" spans="1:26" ht="13.5" hidden="1">
      <c r="A82" s="39" t="s">
        <v>106</v>
      </c>
      <c r="B82" s="19">
        <v>22102966</v>
      </c>
      <c r="C82" s="19"/>
      <c r="D82" s="20">
        <v>18498243</v>
      </c>
      <c r="E82" s="21">
        <v>18498243</v>
      </c>
      <c r="F82" s="21">
        <v>892187</v>
      </c>
      <c r="G82" s="21">
        <v>811946</v>
      </c>
      <c r="H82" s="21">
        <v>948506</v>
      </c>
      <c r="I82" s="21">
        <v>2652639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2652639</v>
      </c>
      <c r="W82" s="21">
        <v>4542317</v>
      </c>
      <c r="X82" s="21"/>
      <c r="Y82" s="20"/>
      <c r="Z82" s="23">
        <v>18498243</v>
      </c>
    </row>
    <row r="83" spans="1:26" ht="13.5" hidden="1">
      <c r="A83" s="39" t="s">
        <v>107</v>
      </c>
      <c r="B83" s="19">
        <v>3360018</v>
      </c>
      <c r="C83" s="19"/>
      <c r="D83" s="20">
        <v>235851</v>
      </c>
      <c r="E83" s="21">
        <v>235851</v>
      </c>
      <c r="F83" s="21">
        <v>1740242</v>
      </c>
      <c r="G83" s="21">
        <v>1794278</v>
      </c>
      <c r="H83" s="21">
        <v>2086684</v>
      </c>
      <c r="I83" s="21">
        <v>5621204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5621204</v>
      </c>
      <c r="W83" s="21">
        <v>26744</v>
      </c>
      <c r="X83" s="21"/>
      <c r="Y83" s="20"/>
      <c r="Z83" s="23">
        <v>235851</v>
      </c>
    </row>
    <row r="84" spans="1:26" ht="13.5" hidden="1">
      <c r="A84" s="40" t="s">
        <v>110</v>
      </c>
      <c r="B84" s="28">
        <v>4656665</v>
      </c>
      <c r="C84" s="28"/>
      <c r="D84" s="29">
        <v>2454729</v>
      </c>
      <c r="E84" s="30">
        <v>2454729</v>
      </c>
      <c r="F84" s="30">
        <v>329956</v>
      </c>
      <c r="G84" s="30">
        <v>34288</v>
      </c>
      <c r="H84" s="30">
        <v>38016</v>
      </c>
      <c r="I84" s="30">
        <v>402260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402260</v>
      </c>
      <c r="W84" s="30">
        <v>620900</v>
      </c>
      <c r="X84" s="30"/>
      <c r="Y84" s="29"/>
      <c r="Z84" s="31">
        <v>2454729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26552584</v>
      </c>
      <c r="F5" s="358">
        <f t="shared" si="0"/>
        <v>26552584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6638146</v>
      </c>
      <c r="Y5" s="358">
        <f t="shared" si="0"/>
        <v>-6638146</v>
      </c>
      <c r="Z5" s="359">
        <f>+IF(X5&lt;&gt;0,+(Y5/X5)*100,0)</f>
        <v>-100</v>
      </c>
      <c r="AA5" s="360">
        <f>+AA6+AA8+AA11+AA13+AA15</f>
        <v>26552584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3330341</v>
      </c>
      <c r="F6" s="59">
        <f t="shared" si="1"/>
        <v>3330341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832585</v>
      </c>
      <c r="Y6" s="59">
        <f t="shared" si="1"/>
        <v>-832585</v>
      </c>
      <c r="Z6" s="61">
        <f>+IF(X6&lt;&gt;0,+(Y6/X6)*100,0)</f>
        <v>-100</v>
      </c>
      <c r="AA6" s="62">
        <f t="shared" si="1"/>
        <v>3330341</v>
      </c>
    </row>
    <row r="7" spans="1:27" ht="13.5">
      <c r="A7" s="291" t="s">
        <v>228</v>
      </c>
      <c r="B7" s="142"/>
      <c r="C7" s="60"/>
      <c r="D7" s="340"/>
      <c r="E7" s="60">
        <v>3330341</v>
      </c>
      <c r="F7" s="59">
        <v>3330341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832585</v>
      </c>
      <c r="Y7" s="59">
        <v>-832585</v>
      </c>
      <c r="Z7" s="61">
        <v>-100</v>
      </c>
      <c r="AA7" s="62">
        <v>3330341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18047719</v>
      </c>
      <c r="F8" s="59">
        <f t="shared" si="2"/>
        <v>18047719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4511930</v>
      </c>
      <c r="Y8" s="59">
        <f t="shared" si="2"/>
        <v>-4511930</v>
      </c>
      <c r="Z8" s="61">
        <f>+IF(X8&lt;&gt;0,+(Y8/X8)*100,0)</f>
        <v>-100</v>
      </c>
      <c r="AA8" s="62">
        <f>SUM(AA9:AA10)</f>
        <v>18047719</v>
      </c>
    </row>
    <row r="9" spans="1:27" ht="13.5">
      <c r="A9" s="291" t="s">
        <v>229</v>
      </c>
      <c r="B9" s="142"/>
      <c r="C9" s="60"/>
      <c r="D9" s="340"/>
      <c r="E9" s="60">
        <v>17293928</v>
      </c>
      <c r="F9" s="59">
        <v>17293928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4323482</v>
      </c>
      <c r="Y9" s="59">
        <v>-4323482</v>
      </c>
      <c r="Z9" s="61">
        <v>-100</v>
      </c>
      <c r="AA9" s="62">
        <v>17293928</v>
      </c>
    </row>
    <row r="10" spans="1:27" ht="13.5">
      <c r="A10" s="291" t="s">
        <v>230</v>
      </c>
      <c r="B10" s="142"/>
      <c r="C10" s="60"/>
      <c r="D10" s="340"/>
      <c r="E10" s="60">
        <v>753791</v>
      </c>
      <c r="F10" s="59">
        <v>753791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188448</v>
      </c>
      <c r="Y10" s="59">
        <v>-188448</v>
      </c>
      <c r="Z10" s="61">
        <v>-100</v>
      </c>
      <c r="AA10" s="62">
        <v>753791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2617665</v>
      </c>
      <c r="F11" s="364">
        <f t="shared" si="3"/>
        <v>2617665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654416</v>
      </c>
      <c r="Y11" s="364">
        <f t="shared" si="3"/>
        <v>-654416</v>
      </c>
      <c r="Z11" s="365">
        <f>+IF(X11&lt;&gt;0,+(Y11/X11)*100,0)</f>
        <v>-100</v>
      </c>
      <c r="AA11" s="366">
        <f t="shared" si="3"/>
        <v>2617665</v>
      </c>
    </row>
    <row r="12" spans="1:27" ht="13.5">
      <c r="A12" s="291" t="s">
        <v>231</v>
      </c>
      <c r="B12" s="136"/>
      <c r="C12" s="60"/>
      <c r="D12" s="340"/>
      <c r="E12" s="60">
        <v>2617665</v>
      </c>
      <c r="F12" s="59">
        <v>2617665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654416</v>
      </c>
      <c r="Y12" s="59">
        <v>-654416</v>
      </c>
      <c r="Z12" s="61">
        <v>-100</v>
      </c>
      <c r="AA12" s="62">
        <v>2617665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2512637</v>
      </c>
      <c r="F13" s="342">
        <f t="shared" si="4"/>
        <v>2512637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628159</v>
      </c>
      <c r="Y13" s="342">
        <f t="shared" si="4"/>
        <v>-628159</v>
      </c>
      <c r="Z13" s="335">
        <f>+IF(X13&lt;&gt;0,+(Y13/X13)*100,0)</f>
        <v>-100</v>
      </c>
      <c r="AA13" s="273">
        <f t="shared" si="4"/>
        <v>2512637</v>
      </c>
    </row>
    <row r="14" spans="1:27" ht="13.5">
      <c r="A14" s="291" t="s">
        <v>232</v>
      </c>
      <c r="B14" s="136"/>
      <c r="C14" s="60"/>
      <c r="D14" s="340"/>
      <c r="E14" s="60">
        <v>2512637</v>
      </c>
      <c r="F14" s="59">
        <v>2512637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628159</v>
      </c>
      <c r="Y14" s="59">
        <v>-628159</v>
      </c>
      <c r="Z14" s="61">
        <v>-100</v>
      </c>
      <c r="AA14" s="62">
        <v>2512637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44222</v>
      </c>
      <c r="F15" s="59">
        <f t="shared" si="5"/>
        <v>44222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11056</v>
      </c>
      <c r="Y15" s="59">
        <f t="shared" si="5"/>
        <v>-11056</v>
      </c>
      <c r="Z15" s="61">
        <f>+IF(X15&lt;&gt;0,+(Y15/X15)*100,0)</f>
        <v>-100</v>
      </c>
      <c r="AA15" s="62">
        <f>SUM(AA16:AA20)</f>
        <v>44222</v>
      </c>
    </row>
    <row r="16" spans="1:27" ht="13.5">
      <c r="A16" s="291" t="s">
        <v>233</v>
      </c>
      <c r="B16" s="300"/>
      <c r="C16" s="60"/>
      <c r="D16" s="340"/>
      <c r="E16" s="60">
        <v>44222</v>
      </c>
      <c r="F16" s="59">
        <v>44222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11056</v>
      </c>
      <c r="Y16" s="59">
        <v>-11056</v>
      </c>
      <c r="Z16" s="61">
        <v>-100</v>
      </c>
      <c r="AA16" s="62">
        <v>44222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522176</v>
      </c>
      <c r="F22" s="345">
        <f t="shared" si="6"/>
        <v>522176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130544</v>
      </c>
      <c r="Y22" s="345">
        <f t="shared" si="6"/>
        <v>-130544</v>
      </c>
      <c r="Z22" s="336">
        <f>+IF(X22&lt;&gt;0,+(Y22/X22)*100,0)</f>
        <v>-100</v>
      </c>
      <c r="AA22" s="350">
        <f>SUM(AA23:AA32)</f>
        <v>522176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100505</v>
      </c>
      <c r="F25" s="59">
        <v>100505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25126</v>
      </c>
      <c r="Y25" s="59">
        <v>-25126</v>
      </c>
      <c r="Z25" s="61">
        <v>-100</v>
      </c>
      <c r="AA25" s="62">
        <v>100505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11860</v>
      </c>
      <c r="F27" s="59">
        <v>11860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2965</v>
      </c>
      <c r="Y27" s="59">
        <v>-2965</v>
      </c>
      <c r="Z27" s="61">
        <v>-100</v>
      </c>
      <c r="AA27" s="62">
        <v>11860</v>
      </c>
    </row>
    <row r="28" spans="1:27" ht="13.5">
      <c r="A28" s="361" t="s">
        <v>241</v>
      </c>
      <c r="B28" s="147"/>
      <c r="C28" s="275"/>
      <c r="D28" s="341"/>
      <c r="E28" s="275">
        <v>319607</v>
      </c>
      <c r="F28" s="342">
        <v>319607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79902</v>
      </c>
      <c r="Y28" s="342">
        <v>-79902</v>
      </c>
      <c r="Z28" s="335">
        <v>-100</v>
      </c>
      <c r="AA28" s="273">
        <v>319607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15227</v>
      </c>
      <c r="F30" s="59">
        <v>15227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3807</v>
      </c>
      <c r="Y30" s="59">
        <v>-3807</v>
      </c>
      <c r="Z30" s="61">
        <v>-100</v>
      </c>
      <c r="AA30" s="62">
        <v>15227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74977</v>
      </c>
      <c r="F32" s="59">
        <v>74977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18744</v>
      </c>
      <c r="Y32" s="59">
        <v>-18744</v>
      </c>
      <c r="Z32" s="61">
        <v>-100</v>
      </c>
      <c r="AA32" s="62">
        <v>74977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9959793</v>
      </c>
      <c r="F40" s="345">
        <f t="shared" si="9"/>
        <v>9959793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2489948</v>
      </c>
      <c r="Y40" s="345">
        <f t="shared" si="9"/>
        <v>-2489948</v>
      </c>
      <c r="Z40" s="336">
        <f>+IF(X40&lt;&gt;0,+(Y40/X40)*100,0)</f>
        <v>-100</v>
      </c>
      <c r="AA40" s="350">
        <f>SUM(AA41:AA49)</f>
        <v>9959793</v>
      </c>
    </row>
    <row r="41" spans="1:27" ht="13.5">
      <c r="A41" s="361" t="s">
        <v>247</v>
      </c>
      <c r="B41" s="142"/>
      <c r="C41" s="362"/>
      <c r="D41" s="363"/>
      <c r="E41" s="362">
        <v>6743457</v>
      </c>
      <c r="F41" s="364">
        <v>6743457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1685864</v>
      </c>
      <c r="Y41" s="364">
        <v>-1685864</v>
      </c>
      <c r="Z41" s="365">
        <v>-100</v>
      </c>
      <c r="AA41" s="366">
        <v>6743457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275647</v>
      </c>
      <c r="F43" s="370">
        <v>275647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68912</v>
      </c>
      <c r="Y43" s="370">
        <v>-68912</v>
      </c>
      <c r="Z43" s="371">
        <v>-100</v>
      </c>
      <c r="AA43" s="303">
        <v>275647</v>
      </c>
    </row>
    <row r="44" spans="1:27" ht="13.5">
      <c r="A44" s="361" t="s">
        <v>250</v>
      </c>
      <c r="B44" s="136"/>
      <c r="C44" s="60"/>
      <c r="D44" s="368"/>
      <c r="E44" s="54">
        <v>234229</v>
      </c>
      <c r="F44" s="53">
        <v>234229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58557</v>
      </c>
      <c r="Y44" s="53">
        <v>-58557</v>
      </c>
      <c r="Z44" s="94">
        <v>-100</v>
      </c>
      <c r="AA44" s="95">
        <v>234229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1684140</v>
      </c>
      <c r="F47" s="53">
        <v>1684140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421035</v>
      </c>
      <c r="Y47" s="53">
        <v>-421035</v>
      </c>
      <c r="Z47" s="94">
        <v>-100</v>
      </c>
      <c r="AA47" s="95">
        <v>1684140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1022320</v>
      </c>
      <c r="F49" s="53">
        <v>1022320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255580</v>
      </c>
      <c r="Y49" s="53">
        <v>-255580</v>
      </c>
      <c r="Z49" s="94">
        <v>-100</v>
      </c>
      <c r="AA49" s="95">
        <v>1022320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37034553</v>
      </c>
      <c r="F60" s="264">
        <f t="shared" si="14"/>
        <v>37034553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9258638</v>
      </c>
      <c r="Y60" s="264">
        <f t="shared" si="14"/>
        <v>-9258638</v>
      </c>
      <c r="Z60" s="337">
        <f>+IF(X60&lt;&gt;0,+(Y60/X60)*100,0)</f>
        <v>-100</v>
      </c>
      <c r="AA60" s="232">
        <f>+AA57+AA54+AA51+AA40+AA37+AA34+AA22+AA5</f>
        <v>37034553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125239479</v>
      </c>
      <c r="D5" s="153">
        <f>SUM(D6:D8)</f>
        <v>0</v>
      </c>
      <c r="E5" s="154">
        <f t="shared" si="0"/>
        <v>146144569</v>
      </c>
      <c r="F5" s="100">
        <f t="shared" si="0"/>
        <v>146144569</v>
      </c>
      <c r="G5" s="100">
        <f t="shared" si="0"/>
        <v>5344873</v>
      </c>
      <c r="H5" s="100">
        <f t="shared" si="0"/>
        <v>18882419</v>
      </c>
      <c r="I5" s="100">
        <f t="shared" si="0"/>
        <v>12165288</v>
      </c>
      <c r="J5" s="100">
        <f t="shared" si="0"/>
        <v>36392580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36392580</v>
      </c>
      <c r="X5" s="100">
        <f t="shared" si="0"/>
        <v>36536142</v>
      </c>
      <c r="Y5" s="100">
        <f t="shared" si="0"/>
        <v>-143562</v>
      </c>
      <c r="Z5" s="137">
        <f>+IF(X5&lt;&gt;0,+(Y5/X5)*100,0)</f>
        <v>-0.3929314704327567</v>
      </c>
      <c r="AA5" s="153">
        <f>SUM(AA6:AA8)</f>
        <v>146144569</v>
      </c>
    </row>
    <row r="6" spans="1:27" ht="13.5">
      <c r="A6" s="138" t="s">
        <v>75</v>
      </c>
      <c r="B6" s="136"/>
      <c r="C6" s="155">
        <v>62514171</v>
      </c>
      <c r="D6" s="155"/>
      <c r="E6" s="156">
        <v>4676721</v>
      </c>
      <c r="F6" s="60">
        <v>4676721</v>
      </c>
      <c r="G6" s="60">
        <v>44482</v>
      </c>
      <c r="H6" s="60">
        <v>639294</v>
      </c>
      <c r="I6" s="60">
        <v>348351</v>
      </c>
      <c r="J6" s="60">
        <v>1032127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1032127</v>
      </c>
      <c r="X6" s="60">
        <v>1169180</v>
      </c>
      <c r="Y6" s="60">
        <v>-137053</v>
      </c>
      <c r="Z6" s="140">
        <v>-11.72</v>
      </c>
      <c r="AA6" s="155">
        <v>4676721</v>
      </c>
    </row>
    <row r="7" spans="1:27" ht="13.5">
      <c r="A7" s="138" t="s">
        <v>76</v>
      </c>
      <c r="B7" s="136"/>
      <c r="C7" s="157">
        <v>60323158</v>
      </c>
      <c r="D7" s="157"/>
      <c r="E7" s="158">
        <v>130491781</v>
      </c>
      <c r="F7" s="159">
        <v>130491781</v>
      </c>
      <c r="G7" s="159">
        <v>5271455</v>
      </c>
      <c r="H7" s="159">
        <v>18121095</v>
      </c>
      <c r="I7" s="159">
        <v>11604473</v>
      </c>
      <c r="J7" s="159">
        <v>34997023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34997023</v>
      </c>
      <c r="X7" s="159">
        <v>32622945</v>
      </c>
      <c r="Y7" s="159">
        <v>2374078</v>
      </c>
      <c r="Z7" s="141">
        <v>7.28</v>
      </c>
      <c r="AA7" s="157">
        <v>130491781</v>
      </c>
    </row>
    <row r="8" spans="1:27" ht="13.5">
      <c r="A8" s="138" t="s">
        <v>77</v>
      </c>
      <c r="B8" s="136"/>
      <c r="C8" s="155">
        <v>2402150</v>
      </c>
      <c r="D8" s="155"/>
      <c r="E8" s="156">
        <v>10976067</v>
      </c>
      <c r="F8" s="60">
        <v>10976067</v>
      </c>
      <c r="G8" s="60">
        <v>28936</v>
      </c>
      <c r="H8" s="60">
        <v>122030</v>
      </c>
      <c r="I8" s="60">
        <v>212464</v>
      </c>
      <c r="J8" s="60">
        <v>363430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363430</v>
      </c>
      <c r="X8" s="60">
        <v>2744017</v>
      </c>
      <c r="Y8" s="60">
        <v>-2380587</v>
      </c>
      <c r="Z8" s="140">
        <v>-86.76</v>
      </c>
      <c r="AA8" s="155">
        <v>10976067</v>
      </c>
    </row>
    <row r="9" spans="1:27" ht="13.5">
      <c r="A9" s="135" t="s">
        <v>78</v>
      </c>
      <c r="B9" s="136"/>
      <c r="C9" s="153">
        <f aca="true" t="shared" si="1" ref="C9:Y9">SUM(C10:C14)</f>
        <v>12714232</v>
      </c>
      <c r="D9" s="153">
        <f>SUM(D10:D14)</f>
        <v>0</v>
      </c>
      <c r="E9" s="154">
        <f t="shared" si="1"/>
        <v>15743926</v>
      </c>
      <c r="F9" s="100">
        <f t="shared" si="1"/>
        <v>15743926</v>
      </c>
      <c r="G9" s="100">
        <f t="shared" si="1"/>
        <v>91343</v>
      </c>
      <c r="H9" s="100">
        <f t="shared" si="1"/>
        <v>110847</v>
      </c>
      <c r="I9" s="100">
        <f t="shared" si="1"/>
        <v>433076</v>
      </c>
      <c r="J9" s="100">
        <f t="shared" si="1"/>
        <v>635266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635266</v>
      </c>
      <c r="X9" s="100">
        <f t="shared" si="1"/>
        <v>3935983</v>
      </c>
      <c r="Y9" s="100">
        <f t="shared" si="1"/>
        <v>-3300717</v>
      </c>
      <c r="Z9" s="137">
        <f>+IF(X9&lt;&gt;0,+(Y9/X9)*100,0)</f>
        <v>-83.86004207843378</v>
      </c>
      <c r="AA9" s="153">
        <f>SUM(AA10:AA14)</f>
        <v>15743926</v>
      </c>
    </row>
    <row r="10" spans="1:27" ht="13.5">
      <c r="A10" s="138" t="s">
        <v>79</v>
      </c>
      <c r="B10" s="136"/>
      <c r="C10" s="155">
        <v>5298651</v>
      </c>
      <c r="D10" s="155"/>
      <c r="E10" s="156">
        <v>5754834</v>
      </c>
      <c r="F10" s="60">
        <v>5754834</v>
      </c>
      <c r="G10" s="60">
        <v>37208</v>
      </c>
      <c r="H10" s="60">
        <v>58068</v>
      </c>
      <c r="I10" s="60">
        <v>100434</v>
      </c>
      <c r="J10" s="60">
        <v>195710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195710</v>
      </c>
      <c r="X10" s="60">
        <v>1438709</v>
      </c>
      <c r="Y10" s="60">
        <v>-1242999</v>
      </c>
      <c r="Z10" s="140">
        <v>-86.4</v>
      </c>
      <c r="AA10" s="155">
        <v>5754834</v>
      </c>
    </row>
    <row r="11" spans="1:27" ht="13.5">
      <c r="A11" s="138" t="s">
        <v>80</v>
      </c>
      <c r="B11" s="136"/>
      <c r="C11" s="155">
        <v>49844</v>
      </c>
      <c r="D11" s="155"/>
      <c r="E11" s="156">
        <v>139519</v>
      </c>
      <c r="F11" s="60">
        <v>139519</v>
      </c>
      <c r="G11" s="60">
        <v>-4700</v>
      </c>
      <c r="H11" s="60">
        <v>-4029</v>
      </c>
      <c r="I11" s="60">
        <v>1255</v>
      </c>
      <c r="J11" s="60">
        <v>-7474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-7474</v>
      </c>
      <c r="X11" s="60">
        <v>34880</v>
      </c>
      <c r="Y11" s="60">
        <v>-42354</v>
      </c>
      <c r="Z11" s="140">
        <v>-121.43</v>
      </c>
      <c r="AA11" s="155">
        <v>139519</v>
      </c>
    </row>
    <row r="12" spans="1:27" ht="13.5">
      <c r="A12" s="138" t="s">
        <v>81</v>
      </c>
      <c r="B12" s="136"/>
      <c r="C12" s="155">
        <v>305655</v>
      </c>
      <c r="D12" s="155"/>
      <c r="E12" s="156">
        <v>884839</v>
      </c>
      <c r="F12" s="60">
        <v>884839</v>
      </c>
      <c r="G12" s="60">
        <v>15762</v>
      </c>
      <c r="H12" s="60">
        <v>14497</v>
      </c>
      <c r="I12" s="60">
        <v>28489</v>
      </c>
      <c r="J12" s="60">
        <v>58748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58748</v>
      </c>
      <c r="X12" s="60">
        <v>221210</v>
      </c>
      <c r="Y12" s="60">
        <v>-162462</v>
      </c>
      <c r="Z12" s="140">
        <v>-73.44</v>
      </c>
      <c r="AA12" s="155">
        <v>884839</v>
      </c>
    </row>
    <row r="13" spans="1:27" ht="13.5">
      <c r="A13" s="138" t="s">
        <v>82</v>
      </c>
      <c r="B13" s="136"/>
      <c r="C13" s="155">
        <v>530461</v>
      </c>
      <c r="D13" s="155"/>
      <c r="E13" s="156">
        <v>1468414</v>
      </c>
      <c r="F13" s="60">
        <v>1468414</v>
      </c>
      <c r="G13" s="60">
        <v>43073</v>
      </c>
      <c r="H13" s="60">
        <v>42311</v>
      </c>
      <c r="I13" s="60">
        <v>41999</v>
      </c>
      <c r="J13" s="60">
        <v>127383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127383</v>
      </c>
      <c r="X13" s="60">
        <v>367104</v>
      </c>
      <c r="Y13" s="60">
        <v>-239721</v>
      </c>
      <c r="Z13" s="140">
        <v>-65.3</v>
      </c>
      <c r="AA13" s="155">
        <v>1468414</v>
      </c>
    </row>
    <row r="14" spans="1:27" ht="13.5">
      <c r="A14" s="138" t="s">
        <v>83</v>
      </c>
      <c r="B14" s="136"/>
      <c r="C14" s="157">
        <v>6529621</v>
      </c>
      <c r="D14" s="157"/>
      <c r="E14" s="158">
        <v>7496320</v>
      </c>
      <c r="F14" s="159">
        <v>7496320</v>
      </c>
      <c r="G14" s="159"/>
      <c r="H14" s="159"/>
      <c r="I14" s="159">
        <v>260899</v>
      </c>
      <c r="J14" s="159">
        <v>260899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260899</v>
      </c>
      <c r="X14" s="159">
        <v>1874080</v>
      </c>
      <c r="Y14" s="159">
        <v>-1613181</v>
      </c>
      <c r="Z14" s="141">
        <v>-86.08</v>
      </c>
      <c r="AA14" s="157">
        <v>7496320</v>
      </c>
    </row>
    <row r="15" spans="1:27" ht="13.5">
      <c r="A15" s="135" t="s">
        <v>84</v>
      </c>
      <c r="B15" s="142"/>
      <c r="C15" s="153">
        <f aca="true" t="shared" si="2" ref="C15:Y15">SUM(C16:C18)</f>
        <v>21446127</v>
      </c>
      <c r="D15" s="153">
        <f>SUM(D16:D18)</f>
        <v>0</v>
      </c>
      <c r="E15" s="154">
        <f t="shared" si="2"/>
        <v>41122618</v>
      </c>
      <c r="F15" s="100">
        <f t="shared" si="2"/>
        <v>41122618</v>
      </c>
      <c r="G15" s="100">
        <f t="shared" si="2"/>
        <v>113947</v>
      </c>
      <c r="H15" s="100">
        <f t="shared" si="2"/>
        <v>43845</v>
      </c>
      <c r="I15" s="100">
        <f t="shared" si="2"/>
        <v>1259618</v>
      </c>
      <c r="J15" s="100">
        <f t="shared" si="2"/>
        <v>1417410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1417410</v>
      </c>
      <c r="X15" s="100">
        <f t="shared" si="2"/>
        <v>10280655</v>
      </c>
      <c r="Y15" s="100">
        <f t="shared" si="2"/>
        <v>-8863245</v>
      </c>
      <c r="Z15" s="137">
        <f>+IF(X15&lt;&gt;0,+(Y15/X15)*100,0)</f>
        <v>-86.21284344236821</v>
      </c>
      <c r="AA15" s="153">
        <f>SUM(AA16:AA18)</f>
        <v>41122618</v>
      </c>
    </row>
    <row r="16" spans="1:27" ht="13.5">
      <c r="A16" s="138" t="s">
        <v>85</v>
      </c>
      <c r="B16" s="136"/>
      <c r="C16" s="155">
        <v>2297244</v>
      </c>
      <c r="D16" s="155"/>
      <c r="E16" s="156">
        <v>4102542</v>
      </c>
      <c r="F16" s="60">
        <v>4102542</v>
      </c>
      <c r="G16" s="60">
        <v>117392</v>
      </c>
      <c r="H16" s="60">
        <v>46431</v>
      </c>
      <c r="I16" s="60">
        <v>396084</v>
      </c>
      <c r="J16" s="60">
        <v>559907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559907</v>
      </c>
      <c r="X16" s="60">
        <v>1025636</v>
      </c>
      <c r="Y16" s="60">
        <v>-465729</v>
      </c>
      <c r="Z16" s="140">
        <v>-45.41</v>
      </c>
      <c r="AA16" s="155">
        <v>4102542</v>
      </c>
    </row>
    <row r="17" spans="1:27" ht="13.5">
      <c r="A17" s="138" t="s">
        <v>86</v>
      </c>
      <c r="B17" s="136"/>
      <c r="C17" s="155">
        <v>19107260</v>
      </c>
      <c r="D17" s="155"/>
      <c r="E17" s="156">
        <v>36791100</v>
      </c>
      <c r="F17" s="60">
        <v>36791100</v>
      </c>
      <c r="G17" s="60"/>
      <c r="H17" s="60"/>
      <c r="I17" s="60">
        <v>861863</v>
      </c>
      <c r="J17" s="60">
        <v>861863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861863</v>
      </c>
      <c r="X17" s="60">
        <v>9197775</v>
      </c>
      <c r="Y17" s="60">
        <v>-8335912</v>
      </c>
      <c r="Z17" s="140">
        <v>-90.63</v>
      </c>
      <c r="AA17" s="155">
        <v>36791100</v>
      </c>
    </row>
    <row r="18" spans="1:27" ht="13.5">
      <c r="A18" s="138" t="s">
        <v>87</v>
      </c>
      <c r="B18" s="136"/>
      <c r="C18" s="155">
        <v>41623</v>
      </c>
      <c r="D18" s="155"/>
      <c r="E18" s="156">
        <v>228976</v>
      </c>
      <c r="F18" s="60">
        <v>228976</v>
      </c>
      <c r="G18" s="60">
        <v>-3445</v>
      </c>
      <c r="H18" s="60">
        <v>-2586</v>
      </c>
      <c r="I18" s="60">
        <v>1671</v>
      </c>
      <c r="J18" s="60">
        <v>-4360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-4360</v>
      </c>
      <c r="X18" s="60">
        <v>57244</v>
      </c>
      <c r="Y18" s="60">
        <v>-61604</v>
      </c>
      <c r="Z18" s="140">
        <v>-107.62</v>
      </c>
      <c r="AA18" s="155">
        <v>228976</v>
      </c>
    </row>
    <row r="19" spans="1:27" ht="13.5">
      <c r="A19" s="135" t="s">
        <v>88</v>
      </c>
      <c r="B19" s="142"/>
      <c r="C19" s="153">
        <f aca="true" t="shared" si="3" ref="C19:Y19">SUM(C20:C23)</f>
        <v>298889894</v>
      </c>
      <c r="D19" s="153">
        <f>SUM(D20:D23)</f>
        <v>0</v>
      </c>
      <c r="E19" s="154">
        <f t="shared" si="3"/>
        <v>348302637</v>
      </c>
      <c r="F19" s="100">
        <f t="shared" si="3"/>
        <v>348302637</v>
      </c>
      <c r="G19" s="100">
        <f t="shared" si="3"/>
        <v>28494956</v>
      </c>
      <c r="H19" s="100">
        <f t="shared" si="3"/>
        <v>27072538</v>
      </c>
      <c r="I19" s="100">
        <f t="shared" si="3"/>
        <v>26598504</v>
      </c>
      <c r="J19" s="100">
        <f t="shared" si="3"/>
        <v>82165998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82165998</v>
      </c>
      <c r="X19" s="100">
        <f t="shared" si="3"/>
        <v>87075661</v>
      </c>
      <c r="Y19" s="100">
        <f t="shared" si="3"/>
        <v>-4909663</v>
      </c>
      <c r="Z19" s="137">
        <f>+IF(X19&lt;&gt;0,+(Y19/X19)*100,0)</f>
        <v>-5.638387287120335</v>
      </c>
      <c r="AA19" s="153">
        <f>SUM(AA20:AA23)</f>
        <v>348302637</v>
      </c>
    </row>
    <row r="20" spans="1:27" ht="13.5">
      <c r="A20" s="138" t="s">
        <v>89</v>
      </c>
      <c r="B20" s="136"/>
      <c r="C20" s="155">
        <v>198674108</v>
      </c>
      <c r="D20" s="155"/>
      <c r="E20" s="156">
        <v>237306143</v>
      </c>
      <c r="F20" s="60">
        <v>237306143</v>
      </c>
      <c r="G20" s="60">
        <v>19362961</v>
      </c>
      <c r="H20" s="60">
        <v>17260868</v>
      </c>
      <c r="I20" s="60">
        <v>17579128</v>
      </c>
      <c r="J20" s="60">
        <v>54202957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54202957</v>
      </c>
      <c r="X20" s="60">
        <v>59326536</v>
      </c>
      <c r="Y20" s="60">
        <v>-5123579</v>
      </c>
      <c r="Z20" s="140">
        <v>-8.64</v>
      </c>
      <c r="AA20" s="155">
        <v>237306143</v>
      </c>
    </row>
    <row r="21" spans="1:27" ht="13.5">
      <c r="A21" s="138" t="s">
        <v>90</v>
      </c>
      <c r="B21" s="136"/>
      <c r="C21" s="155">
        <v>60450175</v>
      </c>
      <c r="D21" s="155"/>
      <c r="E21" s="156">
        <v>67422750</v>
      </c>
      <c r="F21" s="60">
        <v>67422750</v>
      </c>
      <c r="G21" s="60">
        <v>5460635</v>
      </c>
      <c r="H21" s="60">
        <v>6182945</v>
      </c>
      <c r="I21" s="60">
        <v>5455421</v>
      </c>
      <c r="J21" s="60">
        <v>17099001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17099001</v>
      </c>
      <c r="X21" s="60">
        <v>16855688</v>
      </c>
      <c r="Y21" s="60">
        <v>243313</v>
      </c>
      <c r="Z21" s="140">
        <v>1.44</v>
      </c>
      <c r="AA21" s="155">
        <v>67422750</v>
      </c>
    </row>
    <row r="22" spans="1:27" ht="13.5">
      <c r="A22" s="138" t="s">
        <v>91</v>
      </c>
      <c r="B22" s="136"/>
      <c r="C22" s="157">
        <v>17091846</v>
      </c>
      <c r="D22" s="157"/>
      <c r="E22" s="158">
        <v>20286298</v>
      </c>
      <c r="F22" s="159">
        <v>20286298</v>
      </c>
      <c r="G22" s="159">
        <v>1636154</v>
      </c>
      <c r="H22" s="159">
        <v>1595975</v>
      </c>
      <c r="I22" s="159">
        <v>1547641</v>
      </c>
      <c r="J22" s="159">
        <v>4779770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4779770</v>
      </c>
      <c r="X22" s="159">
        <v>5071575</v>
      </c>
      <c r="Y22" s="159">
        <v>-291805</v>
      </c>
      <c r="Z22" s="141">
        <v>-5.75</v>
      </c>
      <c r="AA22" s="157">
        <v>20286298</v>
      </c>
    </row>
    <row r="23" spans="1:27" ht="13.5">
      <c r="A23" s="138" t="s">
        <v>92</v>
      </c>
      <c r="B23" s="136"/>
      <c r="C23" s="155">
        <v>22673765</v>
      </c>
      <c r="D23" s="155"/>
      <c r="E23" s="156">
        <v>23287446</v>
      </c>
      <c r="F23" s="60">
        <v>23287446</v>
      </c>
      <c r="G23" s="60">
        <v>2035206</v>
      </c>
      <c r="H23" s="60">
        <v>2032750</v>
      </c>
      <c r="I23" s="60">
        <v>2016314</v>
      </c>
      <c r="J23" s="60">
        <v>6084270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6084270</v>
      </c>
      <c r="X23" s="60">
        <v>5821862</v>
      </c>
      <c r="Y23" s="60">
        <v>262408</v>
      </c>
      <c r="Z23" s="140">
        <v>4.51</v>
      </c>
      <c r="AA23" s="155">
        <v>23287446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458289732</v>
      </c>
      <c r="D25" s="168">
        <f>+D5+D9+D15+D19+D24</f>
        <v>0</v>
      </c>
      <c r="E25" s="169">
        <f t="shared" si="4"/>
        <v>551313750</v>
      </c>
      <c r="F25" s="73">
        <f t="shared" si="4"/>
        <v>551313750</v>
      </c>
      <c r="G25" s="73">
        <f t="shared" si="4"/>
        <v>34045119</v>
      </c>
      <c r="H25" s="73">
        <f t="shared" si="4"/>
        <v>46109649</v>
      </c>
      <c r="I25" s="73">
        <f t="shared" si="4"/>
        <v>40456486</v>
      </c>
      <c r="J25" s="73">
        <f t="shared" si="4"/>
        <v>120611254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120611254</v>
      </c>
      <c r="X25" s="73">
        <f t="shared" si="4"/>
        <v>137828441</v>
      </c>
      <c r="Y25" s="73">
        <f t="shared" si="4"/>
        <v>-17217187</v>
      </c>
      <c r="Z25" s="170">
        <f>+IF(X25&lt;&gt;0,+(Y25/X25)*100,0)</f>
        <v>-12.49175197447093</v>
      </c>
      <c r="AA25" s="168">
        <f>+AA5+AA9+AA15+AA19+AA24</f>
        <v>551313750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104345437</v>
      </c>
      <c r="D28" s="153">
        <f>SUM(D29:D31)</f>
        <v>0</v>
      </c>
      <c r="E28" s="154">
        <f t="shared" si="5"/>
        <v>115213039</v>
      </c>
      <c r="F28" s="100">
        <f t="shared" si="5"/>
        <v>115213039</v>
      </c>
      <c r="G28" s="100">
        <f t="shared" si="5"/>
        <v>4082422</v>
      </c>
      <c r="H28" s="100">
        <f t="shared" si="5"/>
        <v>4589655</v>
      </c>
      <c r="I28" s="100">
        <f t="shared" si="5"/>
        <v>5954134</v>
      </c>
      <c r="J28" s="100">
        <f t="shared" si="5"/>
        <v>14626211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14626211</v>
      </c>
      <c r="X28" s="100">
        <f t="shared" si="5"/>
        <v>28803260</v>
      </c>
      <c r="Y28" s="100">
        <f t="shared" si="5"/>
        <v>-14177049</v>
      </c>
      <c r="Z28" s="137">
        <f>+IF(X28&lt;&gt;0,+(Y28/X28)*100,0)</f>
        <v>-49.22029311959827</v>
      </c>
      <c r="AA28" s="153">
        <f>SUM(AA29:AA31)</f>
        <v>115213039</v>
      </c>
    </row>
    <row r="29" spans="1:27" ht="13.5">
      <c r="A29" s="138" t="s">
        <v>75</v>
      </c>
      <c r="B29" s="136"/>
      <c r="C29" s="155">
        <v>21000581</v>
      </c>
      <c r="D29" s="155"/>
      <c r="E29" s="156">
        <v>22070368</v>
      </c>
      <c r="F29" s="60">
        <v>22070368</v>
      </c>
      <c r="G29" s="60">
        <v>1632793</v>
      </c>
      <c r="H29" s="60">
        <v>1511796</v>
      </c>
      <c r="I29" s="60">
        <v>2086494</v>
      </c>
      <c r="J29" s="60">
        <v>5231083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5231083</v>
      </c>
      <c r="X29" s="60">
        <v>5517592</v>
      </c>
      <c r="Y29" s="60">
        <v>-286509</v>
      </c>
      <c r="Z29" s="140">
        <v>-5.19</v>
      </c>
      <c r="AA29" s="155">
        <v>22070368</v>
      </c>
    </row>
    <row r="30" spans="1:27" ht="13.5">
      <c r="A30" s="138" t="s">
        <v>76</v>
      </c>
      <c r="B30" s="136"/>
      <c r="C30" s="157">
        <v>51746768</v>
      </c>
      <c r="D30" s="157"/>
      <c r="E30" s="158">
        <v>57044951</v>
      </c>
      <c r="F30" s="159">
        <v>57044951</v>
      </c>
      <c r="G30" s="159">
        <v>940267</v>
      </c>
      <c r="H30" s="159">
        <v>1621888</v>
      </c>
      <c r="I30" s="159">
        <v>1616333</v>
      </c>
      <c r="J30" s="159">
        <v>4178488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4178488</v>
      </c>
      <c r="X30" s="159">
        <v>14261238</v>
      </c>
      <c r="Y30" s="159">
        <v>-10082750</v>
      </c>
      <c r="Z30" s="141">
        <v>-70.7</v>
      </c>
      <c r="AA30" s="157">
        <v>57044951</v>
      </c>
    </row>
    <row r="31" spans="1:27" ht="13.5">
      <c r="A31" s="138" t="s">
        <v>77</v>
      </c>
      <c r="B31" s="136"/>
      <c r="C31" s="155">
        <v>31598088</v>
      </c>
      <c r="D31" s="155"/>
      <c r="E31" s="156">
        <v>36097720</v>
      </c>
      <c r="F31" s="60">
        <v>36097720</v>
      </c>
      <c r="G31" s="60">
        <v>1509362</v>
      </c>
      <c r="H31" s="60">
        <v>1455971</v>
      </c>
      <c r="I31" s="60">
        <v>2251307</v>
      </c>
      <c r="J31" s="60">
        <v>5216640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5216640</v>
      </c>
      <c r="X31" s="60">
        <v>9024430</v>
      </c>
      <c r="Y31" s="60">
        <v>-3807790</v>
      </c>
      <c r="Z31" s="140">
        <v>-42.19</v>
      </c>
      <c r="AA31" s="155">
        <v>36097720</v>
      </c>
    </row>
    <row r="32" spans="1:27" ht="13.5">
      <c r="A32" s="135" t="s">
        <v>78</v>
      </c>
      <c r="B32" s="136"/>
      <c r="C32" s="153">
        <f aca="true" t="shared" si="6" ref="C32:Y32">SUM(C33:C37)</f>
        <v>33325796</v>
      </c>
      <c r="D32" s="153">
        <f>SUM(D33:D37)</f>
        <v>0</v>
      </c>
      <c r="E32" s="154">
        <f t="shared" si="6"/>
        <v>49789989</v>
      </c>
      <c r="F32" s="100">
        <f t="shared" si="6"/>
        <v>49789989</v>
      </c>
      <c r="G32" s="100">
        <f t="shared" si="6"/>
        <v>2889537</v>
      </c>
      <c r="H32" s="100">
        <f t="shared" si="6"/>
        <v>3214971</v>
      </c>
      <c r="I32" s="100">
        <f t="shared" si="6"/>
        <v>3631609</v>
      </c>
      <c r="J32" s="100">
        <f t="shared" si="6"/>
        <v>9736117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9736117</v>
      </c>
      <c r="X32" s="100">
        <f t="shared" si="6"/>
        <v>12447498</v>
      </c>
      <c r="Y32" s="100">
        <f t="shared" si="6"/>
        <v>-2711381</v>
      </c>
      <c r="Z32" s="137">
        <f>+IF(X32&lt;&gt;0,+(Y32/X32)*100,0)</f>
        <v>-21.782538145416854</v>
      </c>
      <c r="AA32" s="153">
        <f>SUM(AA33:AA37)</f>
        <v>49789989</v>
      </c>
    </row>
    <row r="33" spans="1:27" ht="13.5">
      <c r="A33" s="138" t="s">
        <v>79</v>
      </c>
      <c r="B33" s="136"/>
      <c r="C33" s="155">
        <v>8761382</v>
      </c>
      <c r="D33" s="155"/>
      <c r="E33" s="156">
        <v>9916076</v>
      </c>
      <c r="F33" s="60">
        <v>9916076</v>
      </c>
      <c r="G33" s="60">
        <v>664175</v>
      </c>
      <c r="H33" s="60">
        <v>604157</v>
      </c>
      <c r="I33" s="60">
        <v>654152</v>
      </c>
      <c r="J33" s="60">
        <v>1922484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1922484</v>
      </c>
      <c r="X33" s="60">
        <v>2479019</v>
      </c>
      <c r="Y33" s="60">
        <v>-556535</v>
      </c>
      <c r="Z33" s="140">
        <v>-22.45</v>
      </c>
      <c r="AA33" s="155">
        <v>9916076</v>
      </c>
    </row>
    <row r="34" spans="1:27" ht="13.5">
      <c r="A34" s="138" t="s">
        <v>80</v>
      </c>
      <c r="B34" s="136"/>
      <c r="C34" s="155">
        <v>2433203</v>
      </c>
      <c r="D34" s="155"/>
      <c r="E34" s="156">
        <v>2092542</v>
      </c>
      <c r="F34" s="60">
        <v>2092542</v>
      </c>
      <c r="G34" s="60">
        <v>88836</v>
      </c>
      <c r="H34" s="60">
        <v>85167</v>
      </c>
      <c r="I34" s="60">
        <v>98386</v>
      </c>
      <c r="J34" s="60">
        <v>272389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272389</v>
      </c>
      <c r="X34" s="60">
        <v>523136</v>
      </c>
      <c r="Y34" s="60">
        <v>-250747</v>
      </c>
      <c r="Z34" s="140">
        <v>-47.93</v>
      </c>
      <c r="AA34" s="155">
        <v>2092542</v>
      </c>
    </row>
    <row r="35" spans="1:27" ht="13.5">
      <c r="A35" s="138" t="s">
        <v>81</v>
      </c>
      <c r="B35" s="136"/>
      <c r="C35" s="155">
        <v>14262029</v>
      </c>
      <c r="D35" s="155"/>
      <c r="E35" s="156">
        <v>21682805</v>
      </c>
      <c r="F35" s="60">
        <v>21682805</v>
      </c>
      <c r="G35" s="60">
        <v>1331855</v>
      </c>
      <c r="H35" s="60">
        <v>1378171</v>
      </c>
      <c r="I35" s="60">
        <v>1517418</v>
      </c>
      <c r="J35" s="60">
        <v>4227444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4227444</v>
      </c>
      <c r="X35" s="60">
        <v>5420701</v>
      </c>
      <c r="Y35" s="60">
        <v>-1193257</v>
      </c>
      <c r="Z35" s="140">
        <v>-22.01</v>
      </c>
      <c r="AA35" s="155">
        <v>21682805</v>
      </c>
    </row>
    <row r="36" spans="1:27" ht="13.5">
      <c r="A36" s="138" t="s">
        <v>82</v>
      </c>
      <c r="B36" s="136"/>
      <c r="C36" s="155">
        <v>2552733</v>
      </c>
      <c r="D36" s="155"/>
      <c r="E36" s="156">
        <v>5099755</v>
      </c>
      <c r="F36" s="60">
        <v>5099755</v>
      </c>
      <c r="G36" s="60">
        <v>366782</v>
      </c>
      <c r="H36" s="60">
        <v>633309</v>
      </c>
      <c r="I36" s="60">
        <v>597218</v>
      </c>
      <c r="J36" s="60">
        <v>1597309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1597309</v>
      </c>
      <c r="X36" s="60">
        <v>1274939</v>
      </c>
      <c r="Y36" s="60">
        <v>322370</v>
      </c>
      <c r="Z36" s="140">
        <v>25.29</v>
      </c>
      <c r="AA36" s="155">
        <v>5099755</v>
      </c>
    </row>
    <row r="37" spans="1:27" ht="13.5">
      <c r="A37" s="138" t="s">
        <v>83</v>
      </c>
      <c r="B37" s="136"/>
      <c r="C37" s="157">
        <v>5316449</v>
      </c>
      <c r="D37" s="157"/>
      <c r="E37" s="158">
        <v>10998811</v>
      </c>
      <c r="F37" s="159">
        <v>10998811</v>
      </c>
      <c r="G37" s="159">
        <v>437889</v>
      </c>
      <c r="H37" s="159">
        <v>514167</v>
      </c>
      <c r="I37" s="159">
        <v>764435</v>
      </c>
      <c r="J37" s="159">
        <v>1716491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1716491</v>
      </c>
      <c r="X37" s="159">
        <v>2749703</v>
      </c>
      <c r="Y37" s="159">
        <v>-1033212</v>
      </c>
      <c r="Z37" s="141">
        <v>-37.58</v>
      </c>
      <c r="AA37" s="157">
        <v>10998811</v>
      </c>
    </row>
    <row r="38" spans="1:27" ht="13.5">
      <c r="A38" s="135" t="s">
        <v>84</v>
      </c>
      <c r="B38" s="142"/>
      <c r="C38" s="153">
        <f aca="true" t="shared" si="7" ref="C38:Y38">SUM(C39:C41)</f>
        <v>39449713</v>
      </c>
      <c r="D38" s="153">
        <f>SUM(D39:D41)</f>
        <v>0</v>
      </c>
      <c r="E38" s="154">
        <f t="shared" si="7"/>
        <v>40235597</v>
      </c>
      <c r="F38" s="100">
        <f t="shared" si="7"/>
        <v>40235597</v>
      </c>
      <c r="G38" s="100">
        <f t="shared" si="7"/>
        <v>1759422</v>
      </c>
      <c r="H38" s="100">
        <f t="shared" si="7"/>
        <v>1448371</v>
      </c>
      <c r="I38" s="100">
        <f t="shared" si="7"/>
        <v>1646809</v>
      </c>
      <c r="J38" s="100">
        <f t="shared" si="7"/>
        <v>4854602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4854602</v>
      </c>
      <c r="X38" s="100">
        <f t="shared" si="7"/>
        <v>10058900</v>
      </c>
      <c r="Y38" s="100">
        <f t="shared" si="7"/>
        <v>-5204298</v>
      </c>
      <c r="Z38" s="137">
        <f>+IF(X38&lt;&gt;0,+(Y38/X38)*100,0)</f>
        <v>-51.73824175605682</v>
      </c>
      <c r="AA38" s="153">
        <f>SUM(AA39:AA41)</f>
        <v>40235597</v>
      </c>
    </row>
    <row r="39" spans="1:27" ht="13.5">
      <c r="A39" s="138" t="s">
        <v>85</v>
      </c>
      <c r="B39" s="136"/>
      <c r="C39" s="155">
        <v>8460129</v>
      </c>
      <c r="D39" s="155"/>
      <c r="E39" s="156">
        <v>8955118</v>
      </c>
      <c r="F39" s="60">
        <v>8955118</v>
      </c>
      <c r="G39" s="60">
        <v>301557</v>
      </c>
      <c r="H39" s="60">
        <v>63863</v>
      </c>
      <c r="I39" s="60">
        <v>69764</v>
      </c>
      <c r="J39" s="60">
        <v>435184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435184</v>
      </c>
      <c r="X39" s="60">
        <v>2238780</v>
      </c>
      <c r="Y39" s="60">
        <v>-1803596</v>
      </c>
      <c r="Z39" s="140">
        <v>-80.56</v>
      </c>
      <c r="AA39" s="155">
        <v>8955118</v>
      </c>
    </row>
    <row r="40" spans="1:27" ht="13.5">
      <c r="A40" s="138" t="s">
        <v>86</v>
      </c>
      <c r="B40" s="136"/>
      <c r="C40" s="155">
        <v>22130597</v>
      </c>
      <c r="D40" s="155"/>
      <c r="E40" s="156">
        <v>20650260</v>
      </c>
      <c r="F40" s="60">
        <v>20650260</v>
      </c>
      <c r="G40" s="60">
        <v>689274</v>
      </c>
      <c r="H40" s="60">
        <v>622464</v>
      </c>
      <c r="I40" s="60">
        <v>825892</v>
      </c>
      <c r="J40" s="60">
        <v>2137630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2137630</v>
      </c>
      <c r="X40" s="60">
        <v>5162565</v>
      </c>
      <c r="Y40" s="60">
        <v>-3024935</v>
      </c>
      <c r="Z40" s="140">
        <v>-58.59</v>
      </c>
      <c r="AA40" s="155">
        <v>20650260</v>
      </c>
    </row>
    <row r="41" spans="1:27" ht="13.5">
      <c r="A41" s="138" t="s">
        <v>87</v>
      </c>
      <c r="B41" s="136"/>
      <c r="C41" s="155">
        <v>8858987</v>
      </c>
      <c r="D41" s="155"/>
      <c r="E41" s="156">
        <v>10630219</v>
      </c>
      <c r="F41" s="60">
        <v>10630219</v>
      </c>
      <c r="G41" s="60">
        <v>768591</v>
      </c>
      <c r="H41" s="60">
        <v>762044</v>
      </c>
      <c r="I41" s="60">
        <v>751153</v>
      </c>
      <c r="J41" s="60">
        <v>2281788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2281788</v>
      </c>
      <c r="X41" s="60">
        <v>2657555</v>
      </c>
      <c r="Y41" s="60">
        <v>-375767</v>
      </c>
      <c r="Z41" s="140">
        <v>-14.14</v>
      </c>
      <c r="AA41" s="155">
        <v>10630219</v>
      </c>
    </row>
    <row r="42" spans="1:27" ht="13.5">
      <c r="A42" s="135" t="s">
        <v>88</v>
      </c>
      <c r="B42" s="142"/>
      <c r="C42" s="153">
        <f aca="true" t="shared" si="8" ref="C42:Y42">SUM(C43:C46)</f>
        <v>307206127</v>
      </c>
      <c r="D42" s="153">
        <f>SUM(D43:D46)</f>
        <v>0</v>
      </c>
      <c r="E42" s="154">
        <f t="shared" si="8"/>
        <v>283796473</v>
      </c>
      <c r="F42" s="100">
        <f t="shared" si="8"/>
        <v>283796473</v>
      </c>
      <c r="G42" s="100">
        <f t="shared" si="8"/>
        <v>4193826</v>
      </c>
      <c r="H42" s="100">
        <f t="shared" si="8"/>
        <v>54756121</v>
      </c>
      <c r="I42" s="100">
        <f t="shared" si="8"/>
        <v>19947136</v>
      </c>
      <c r="J42" s="100">
        <f t="shared" si="8"/>
        <v>78897083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78897083</v>
      </c>
      <c r="X42" s="100">
        <f t="shared" si="8"/>
        <v>70949118</v>
      </c>
      <c r="Y42" s="100">
        <f t="shared" si="8"/>
        <v>7947965</v>
      </c>
      <c r="Z42" s="137">
        <f>+IF(X42&lt;&gt;0,+(Y42/X42)*100,0)</f>
        <v>11.202345038313231</v>
      </c>
      <c r="AA42" s="153">
        <f>SUM(AA43:AA46)</f>
        <v>283796473</v>
      </c>
    </row>
    <row r="43" spans="1:27" ht="13.5">
      <c r="A43" s="138" t="s">
        <v>89</v>
      </c>
      <c r="B43" s="136"/>
      <c r="C43" s="155">
        <v>203286369</v>
      </c>
      <c r="D43" s="155"/>
      <c r="E43" s="156">
        <v>197375249</v>
      </c>
      <c r="F43" s="60">
        <v>197375249</v>
      </c>
      <c r="G43" s="60">
        <v>1923725</v>
      </c>
      <c r="H43" s="60">
        <v>44924631</v>
      </c>
      <c r="I43" s="60">
        <v>10377234</v>
      </c>
      <c r="J43" s="60">
        <v>57225590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57225590</v>
      </c>
      <c r="X43" s="60">
        <v>49343812</v>
      </c>
      <c r="Y43" s="60">
        <v>7881778</v>
      </c>
      <c r="Z43" s="140">
        <v>15.97</v>
      </c>
      <c r="AA43" s="155">
        <v>197375249</v>
      </c>
    </row>
    <row r="44" spans="1:27" ht="13.5">
      <c r="A44" s="138" t="s">
        <v>90</v>
      </c>
      <c r="B44" s="136"/>
      <c r="C44" s="155">
        <v>61520676</v>
      </c>
      <c r="D44" s="155"/>
      <c r="E44" s="156">
        <v>54861633</v>
      </c>
      <c r="F44" s="60">
        <v>54861633</v>
      </c>
      <c r="G44" s="60">
        <v>577809</v>
      </c>
      <c r="H44" s="60">
        <v>7092253</v>
      </c>
      <c r="I44" s="60">
        <v>7299406</v>
      </c>
      <c r="J44" s="60">
        <v>14969468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14969468</v>
      </c>
      <c r="X44" s="60">
        <v>13715408</v>
      </c>
      <c r="Y44" s="60">
        <v>1254060</v>
      </c>
      <c r="Z44" s="140">
        <v>9.14</v>
      </c>
      <c r="AA44" s="155">
        <v>54861633</v>
      </c>
    </row>
    <row r="45" spans="1:27" ht="13.5">
      <c r="A45" s="138" t="s">
        <v>91</v>
      </c>
      <c r="B45" s="136"/>
      <c r="C45" s="157">
        <v>19175245</v>
      </c>
      <c r="D45" s="157"/>
      <c r="E45" s="158">
        <v>17179362</v>
      </c>
      <c r="F45" s="159">
        <v>17179362</v>
      </c>
      <c r="G45" s="159">
        <v>1045654</v>
      </c>
      <c r="H45" s="159">
        <v>1266636</v>
      </c>
      <c r="I45" s="159">
        <v>1211456</v>
      </c>
      <c r="J45" s="159">
        <v>3523746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3523746</v>
      </c>
      <c r="X45" s="159">
        <v>4294841</v>
      </c>
      <c r="Y45" s="159">
        <v>-771095</v>
      </c>
      <c r="Z45" s="141">
        <v>-17.95</v>
      </c>
      <c r="AA45" s="157">
        <v>17179362</v>
      </c>
    </row>
    <row r="46" spans="1:27" ht="13.5">
      <c r="A46" s="138" t="s">
        <v>92</v>
      </c>
      <c r="B46" s="136"/>
      <c r="C46" s="155">
        <v>23223837</v>
      </c>
      <c r="D46" s="155"/>
      <c r="E46" s="156">
        <v>14380229</v>
      </c>
      <c r="F46" s="60">
        <v>14380229</v>
      </c>
      <c r="G46" s="60">
        <v>646638</v>
      </c>
      <c r="H46" s="60">
        <v>1472601</v>
      </c>
      <c r="I46" s="60">
        <v>1059040</v>
      </c>
      <c r="J46" s="60">
        <v>3178279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3178279</v>
      </c>
      <c r="X46" s="60">
        <v>3595057</v>
      </c>
      <c r="Y46" s="60">
        <v>-416778</v>
      </c>
      <c r="Z46" s="140">
        <v>-11.59</v>
      </c>
      <c r="AA46" s="155">
        <v>14380229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484327073</v>
      </c>
      <c r="D48" s="168">
        <f>+D28+D32+D38+D42+D47</f>
        <v>0</v>
      </c>
      <c r="E48" s="169">
        <f t="shared" si="9"/>
        <v>489035098</v>
      </c>
      <c r="F48" s="73">
        <f t="shared" si="9"/>
        <v>489035098</v>
      </c>
      <c r="G48" s="73">
        <f t="shared" si="9"/>
        <v>12925207</v>
      </c>
      <c r="H48" s="73">
        <f t="shared" si="9"/>
        <v>64009118</v>
      </c>
      <c r="I48" s="73">
        <f t="shared" si="9"/>
        <v>31179688</v>
      </c>
      <c r="J48" s="73">
        <f t="shared" si="9"/>
        <v>108114013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108114013</v>
      </c>
      <c r="X48" s="73">
        <f t="shared" si="9"/>
        <v>122258776</v>
      </c>
      <c r="Y48" s="73">
        <f t="shared" si="9"/>
        <v>-14144763</v>
      </c>
      <c r="Z48" s="170">
        <f>+IF(X48&lt;&gt;0,+(Y48/X48)*100,0)</f>
        <v>-11.569527736806396</v>
      </c>
      <c r="AA48" s="168">
        <f>+AA28+AA32+AA38+AA42+AA47</f>
        <v>489035098</v>
      </c>
    </row>
    <row r="49" spans="1:27" ht="13.5">
      <c r="A49" s="148" t="s">
        <v>49</v>
      </c>
      <c r="B49" s="149"/>
      <c r="C49" s="171">
        <f aca="true" t="shared" si="10" ref="C49:Y49">+C25-C48</f>
        <v>-26037341</v>
      </c>
      <c r="D49" s="171">
        <f>+D25-D48</f>
        <v>0</v>
      </c>
      <c r="E49" s="172">
        <f t="shared" si="10"/>
        <v>62278652</v>
      </c>
      <c r="F49" s="173">
        <f t="shared" si="10"/>
        <v>62278652</v>
      </c>
      <c r="G49" s="173">
        <f t="shared" si="10"/>
        <v>21119912</v>
      </c>
      <c r="H49" s="173">
        <f t="shared" si="10"/>
        <v>-17899469</v>
      </c>
      <c r="I49" s="173">
        <f t="shared" si="10"/>
        <v>9276798</v>
      </c>
      <c r="J49" s="173">
        <f t="shared" si="10"/>
        <v>12497241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12497241</v>
      </c>
      <c r="X49" s="173">
        <f>IF(F25=F48,0,X25-X48)</f>
        <v>15569665</v>
      </c>
      <c r="Y49" s="173">
        <f t="shared" si="10"/>
        <v>-3072424</v>
      </c>
      <c r="Z49" s="174">
        <f>+IF(X49&lt;&gt;0,+(Y49/X49)*100,0)</f>
        <v>-19.733398245883905</v>
      </c>
      <c r="AA49" s="171">
        <f>+AA25-AA48</f>
        <v>62278652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58416764</v>
      </c>
      <c r="D5" s="155">
        <v>0</v>
      </c>
      <c r="E5" s="156">
        <v>64800685</v>
      </c>
      <c r="F5" s="60">
        <v>64800685</v>
      </c>
      <c r="G5" s="60">
        <v>5146048</v>
      </c>
      <c r="H5" s="60">
        <v>5213848</v>
      </c>
      <c r="I5" s="60">
        <v>5172329</v>
      </c>
      <c r="J5" s="60">
        <v>15532225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15532225</v>
      </c>
      <c r="X5" s="60">
        <v>16200171</v>
      </c>
      <c r="Y5" s="60">
        <v>-667946</v>
      </c>
      <c r="Z5" s="140">
        <v>-4.12</v>
      </c>
      <c r="AA5" s="155">
        <v>64800685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196238066</v>
      </c>
      <c r="D7" s="155">
        <v>0</v>
      </c>
      <c r="E7" s="156">
        <v>228729843</v>
      </c>
      <c r="F7" s="60">
        <v>228729843</v>
      </c>
      <c r="G7" s="60">
        <v>19036997</v>
      </c>
      <c r="H7" s="60">
        <v>16736374</v>
      </c>
      <c r="I7" s="60">
        <v>17634773</v>
      </c>
      <c r="J7" s="60">
        <v>53408144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53408144</v>
      </c>
      <c r="X7" s="60">
        <v>57182461</v>
      </c>
      <c r="Y7" s="60">
        <v>-3774317</v>
      </c>
      <c r="Z7" s="140">
        <v>-6.6</v>
      </c>
      <c r="AA7" s="155">
        <v>228729843</v>
      </c>
    </row>
    <row r="8" spans="1:27" ht="13.5">
      <c r="A8" s="183" t="s">
        <v>104</v>
      </c>
      <c r="B8" s="182"/>
      <c r="C8" s="155">
        <v>59151499</v>
      </c>
      <c r="D8" s="155">
        <v>0</v>
      </c>
      <c r="E8" s="156">
        <v>66521287</v>
      </c>
      <c r="F8" s="60">
        <v>66521287</v>
      </c>
      <c r="G8" s="60">
        <v>5451244</v>
      </c>
      <c r="H8" s="60">
        <v>6097757</v>
      </c>
      <c r="I8" s="60">
        <v>5347132</v>
      </c>
      <c r="J8" s="60">
        <v>16896133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16896133</v>
      </c>
      <c r="X8" s="60">
        <v>16630322</v>
      </c>
      <c r="Y8" s="60">
        <v>265811</v>
      </c>
      <c r="Z8" s="140">
        <v>1.6</v>
      </c>
      <c r="AA8" s="155">
        <v>66521287</v>
      </c>
    </row>
    <row r="9" spans="1:27" ht="13.5">
      <c r="A9" s="183" t="s">
        <v>105</v>
      </c>
      <c r="B9" s="182"/>
      <c r="C9" s="155">
        <v>16495479</v>
      </c>
      <c r="D9" s="155">
        <v>0</v>
      </c>
      <c r="E9" s="156">
        <v>19808461</v>
      </c>
      <c r="F9" s="60">
        <v>19808461</v>
      </c>
      <c r="G9" s="60">
        <v>1564658</v>
      </c>
      <c r="H9" s="60">
        <v>1506150</v>
      </c>
      <c r="I9" s="60">
        <v>1530358</v>
      </c>
      <c r="J9" s="60">
        <v>4601166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4601166</v>
      </c>
      <c r="X9" s="60">
        <v>4952115</v>
      </c>
      <c r="Y9" s="60">
        <v>-350949</v>
      </c>
      <c r="Z9" s="140">
        <v>-7.09</v>
      </c>
      <c r="AA9" s="155">
        <v>19808461</v>
      </c>
    </row>
    <row r="10" spans="1:27" ht="13.5">
      <c r="A10" s="183" t="s">
        <v>106</v>
      </c>
      <c r="B10" s="182"/>
      <c r="C10" s="155">
        <v>22103060</v>
      </c>
      <c r="D10" s="155">
        <v>0</v>
      </c>
      <c r="E10" s="156">
        <v>23122801</v>
      </c>
      <c r="F10" s="54">
        <v>23122801</v>
      </c>
      <c r="G10" s="54">
        <v>1995399</v>
      </c>
      <c r="H10" s="54">
        <v>1988154</v>
      </c>
      <c r="I10" s="54">
        <v>2001836</v>
      </c>
      <c r="J10" s="54">
        <v>5985389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5985389</v>
      </c>
      <c r="X10" s="54">
        <v>5780700</v>
      </c>
      <c r="Y10" s="54">
        <v>204689</v>
      </c>
      <c r="Z10" s="184">
        <v>3.54</v>
      </c>
      <c r="AA10" s="130">
        <v>23122801</v>
      </c>
    </row>
    <row r="11" spans="1:27" ht="13.5">
      <c r="A11" s="183" t="s">
        <v>107</v>
      </c>
      <c r="B11" s="185"/>
      <c r="C11" s="155">
        <v>3272922</v>
      </c>
      <c r="D11" s="155">
        <v>0</v>
      </c>
      <c r="E11" s="156">
        <v>294812</v>
      </c>
      <c r="F11" s="60">
        <v>294812</v>
      </c>
      <c r="G11" s="60">
        <v>222680</v>
      </c>
      <c r="H11" s="60">
        <v>163734</v>
      </c>
      <c r="I11" s="60">
        <v>520876</v>
      </c>
      <c r="J11" s="60">
        <v>907290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907290</v>
      </c>
      <c r="X11" s="60">
        <v>73703</v>
      </c>
      <c r="Y11" s="60">
        <v>833587</v>
      </c>
      <c r="Z11" s="140">
        <v>1131.01</v>
      </c>
      <c r="AA11" s="155">
        <v>294812</v>
      </c>
    </row>
    <row r="12" spans="1:27" ht="13.5">
      <c r="A12" s="183" t="s">
        <v>108</v>
      </c>
      <c r="B12" s="185"/>
      <c r="C12" s="155">
        <v>3176439</v>
      </c>
      <c r="D12" s="155">
        <v>0</v>
      </c>
      <c r="E12" s="156">
        <v>9641721</v>
      </c>
      <c r="F12" s="60">
        <v>9641721</v>
      </c>
      <c r="G12" s="60">
        <v>147460</v>
      </c>
      <c r="H12" s="60">
        <v>153169</v>
      </c>
      <c r="I12" s="60">
        <v>151010</v>
      </c>
      <c r="J12" s="60">
        <v>451639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451639</v>
      </c>
      <c r="X12" s="60">
        <v>2410430</v>
      </c>
      <c r="Y12" s="60">
        <v>-1958791</v>
      </c>
      <c r="Z12" s="140">
        <v>-81.26</v>
      </c>
      <c r="AA12" s="155">
        <v>9641721</v>
      </c>
    </row>
    <row r="13" spans="1:27" ht="13.5">
      <c r="A13" s="181" t="s">
        <v>109</v>
      </c>
      <c r="B13" s="185"/>
      <c r="C13" s="155">
        <v>1208311</v>
      </c>
      <c r="D13" s="155">
        <v>0</v>
      </c>
      <c r="E13" s="156">
        <v>1569110</v>
      </c>
      <c r="F13" s="60">
        <v>1569110</v>
      </c>
      <c r="G13" s="60">
        <v>56224</v>
      </c>
      <c r="H13" s="60">
        <v>46735</v>
      </c>
      <c r="I13" s="60">
        <v>-87205</v>
      </c>
      <c r="J13" s="60">
        <v>15754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15754</v>
      </c>
      <c r="X13" s="60">
        <v>392278</v>
      </c>
      <c r="Y13" s="60">
        <v>-376524</v>
      </c>
      <c r="Z13" s="140">
        <v>-95.98</v>
      </c>
      <c r="AA13" s="155">
        <v>1569110</v>
      </c>
    </row>
    <row r="14" spans="1:27" ht="13.5">
      <c r="A14" s="181" t="s">
        <v>110</v>
      </c>
      <c r="B14" s="185"/>
      <c r="C14" s="155">
        <v>4656665</v>
      </c>
      <c r="D14" s="155">
        <v>0</v>
      </c>
      <c r="E14" s="156">
        <v>3068412</v>
      </c>
      <c r="F14" s="60">
        <v>3068412</v>
      </c>
      <c r="G14" s="60">
        <v>469536</v>
      </c>
      <c r="H14" s="60">
        <v>538413</v>
      </c>
      <c r="I14" s="60">
        <v>565037</v>
      </c>
      <c r="J14" s="60">
        <v>1572986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1572986</v>
      </c>
      <c r="X14" s="60">
        <v>767103</v>
      </c>
      <c r="Y14" s="60">
        <v>805883</v>
      </c>
      <c r="Z14" s="140">
        <v>105.06</v>
      </c>
      <c r="AA14" s="155">
        <v>3068412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168107</v>
      </c>
      <c r="D16" s="155">
        <v>0</v>
      </c>
      <c r="E16" s="156">
        <v>500000</v>
      </c>
      <c r="F16" s="60">
        <v>500000</v>
      </c>
      <c r="G16" s="60">
        <v>21149</v>
      </c>
      <c r="H16" s="60">
        <v>16912</v>
      </c>
      <c r="I16" s="60">
        <v>21112</v>
      </c>
      <c r="J16" s="60">
        <v>59173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59173</v>
      </c>
      <c r="X16" s="60">
        <v>125000</v>
      </c>
      <c r="Y16" s="60">
        <v>-65827</v>
      </c>
      <c r="Z16" s="140">
        <v>-52.66</v>
      </c>
      <c r="AA16" s="155">
        <v>500000</v>
      </c>
    </row>
    <row r="17" spans="1:27" ht="13.5">
      <c r="A17" s="181" t="s">
        <v>113</v>
      </c>
      <c r="B17" s="185"/>
      <c r="C17" s="155">
        <v>44039</v>
      </c>
      <c r="D17" s="155">
        <v>0</v>
      </c>
      <c r="E17" s="156">
        <v>62699</v>
      </c>
      <c r="F17" s="60">
        <v>62699</v>
      </c>
      <c r="G17" s="60">
        <v>0</v>
      </c>
      <c r="H17" s="60">
        <v>3421</v>
      </c>
      <c r="I17" s="60">
        <v>1930</v>
      </c>
      <c r="J17" s="60">
        <v>5351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5351</v>
      </c>
      <c r="X17" s="60">
        <v>15675</v>
      </c>
      <c r="Y17" s="60">
        <v>-10324</v>
      </c>
      <c r="Z17" s="140">
        <v>-65.86</v>
      </c>
      <c r="AA17" s="155">
        <v>62699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72847743</v>
      </c>
      <c r="D19" s="155">
        <v>0</v>
      </c>
      <c r="E19" s="156">
        <v>81804719</v>
      </c>
      <c r="F19" s="60">
        <v>81804719</v>
      </c>
      <c r="G19" s="60">
        <v>0</v>
      </c>
      <c r="H19" s="60">
        <v>13419165</v>
      </c>
      <c r="I19" s="60">
        <v>7010694</v>
      </c>
      <c r="J19" s="60">
        <v>20429859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20429859</v>
      </c>
      <c r="X19" s="60">
        <v>20451180</v>
      </c>
      <c r="Y19" s="60">
        <v>-21321</v>
      </c>
      <c r="Z19" s="140">
        <v>-0.1</v>
      </c>
      <c r="AA19" s="155">
        <v>81804719</v>
      </c>
    </row>
    <row r="20" spans="1:27" ht="13.5">
      <c r="A20" s="181" t="s">
        <v>35</v>
      </c>
      <c r="B20" s="185"/>
      <c r="C20" s="155">
        <v>194076</v>
      </c>
      <c r="D20" s="155">
        <v>0</v>
      </c>
      <c r="E20" s="156">
        <v>7396164</v>
      </c>
      <c r="F20" s="54">
        <v>7396164</v>
      </c>
      <c r="G20" s="54">
        <v>-66276</v>
      </c>
      <c r="H20" s="54">
        <v>225817</v>
      </c>
      <c r="I20" s="54">
        <v>-275259</v>
      </c>
      <c r="J20" s="54">
        <v>-115718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-115718</v>
      </c>
      <c r="X20" s="54">
        <v>1849041</v>
      </c>
      <c r="Y20" s="54">
        <v>-1964759</v>
      </c>
      <c r="Z20" s="184">
        <v>-106.26</v>
      </c>
      <c r="AA20" s="130">
        <v>7396164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437973170</v>
      </c>
      <c r="D22" s="188">
        <f>SUM(D5:D21)</f>
        <v>0</v>
      </c>
      <c r="E22" s="189">
        <f t="shared" si="0"/>
        <v>507320714</v>
      </c>
      <c r="F22" s="190">
        <f t="shared" si="0"/>
        <v>507320714</v>
      </c>
      <c r="G22" s="190">
        <f t="shared" si="0"/>
        <v>34045119</v>
      </c>
      <c r="H22" s="190">
        <f t="shared" si="0"/>
        <v>46109649</v>
      </c>
      <c r="I22" s="190">
        <f t="shared" si="0"/>
        <v>39594623</v>
      </c>
      <c r="J22" s="190">
        <f t="shared" si="0"/>
        <v>119749391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119749391</v>
      </c>
      <c r="X22" s="190">
        <f t="shared" si="0"/>
        <v>126830179</v>
      </c>
      <c r="Y22" s="190">
        <f t="shared" si="0"/>
        <v>-7080788</v>
      </c>
      <c r="Z22" s="191">
        <f>+IF(X22&lt;&gt;0,+(Y22/X22)*100,0)</f>
        <v>-5.582888911636717</v>
      </c>
      <c r="AA22" s="188">
        <f>SUM(AA5:AA21)</f>
        <v>507320714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92528711</v>
      </c>
      <c r="D25" s="155">
        <v>0</v>
      </c>
      <c r="E25" s="156">
        <v>114179450</v>
      </c>
      <c r="F25" s="60">
        <v>114179450</v>
      </c>
      <c r="G25" s="60">
        <v>8233068</v>
      </c>
      <c r="H25" s="60">
        <v>8154875</v>
      </c>
      <c r="I25" s="60">
        <v>7876159</v>
      </c>
      <c r="J25" s="60">
        <v>24264102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24264102</v>
      </c>
      <c r="X25" s="60">
        <v>28544863</v>
      </c>
      <c r="Y25" s="60">
        <v>-4280761</v>
      </c>
      <c r="Z25" s="140">
        <v>-15</v>
      </c>
      <c r="AA25" s="155">
        <v>114179450</v>
      </c>
    </row>
    <row r="26" spans="1:27" ht="13.5">
      <c r="A26" s="183" t="s">
        <v>38</v>
      </c>
      <c r="B26" s="182"/>
      <c r="C26" s="155">
        <v>7344756</v>
      </c>
      <c r="D26" s="155">
        <v>0</v>
      </c>
      <c r="E26" s="156">
        <v>8140022</v>
      </c>
      <c r="F26" s="60">
        <v>8140022</v>
      </c>
      <c r="G26" s="60">
        <v>603600</v>
      </c>
      <c r="H26" s="60">
        <v>583483</v>
      </c>
      <c r="I26" s="60">
        <v>583483</v>
      </c>
      <c r="J26" s="60">
        <v>1770566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1770566</v>
      </c>
      <c r="X26" s="60">
        <v>2035006</v>
      </c>
      <c r="Y26" s="60">
        <v>-264440</v>
      </c>
      <c r="Z26" s="140">
        <v>-12.99</v>
      </c>
      <c r="AA26" s="155">
        <v>8140022</v>
      </c>
    </row>
    <row r="27" spans="1:27" ht="13.5">
      <c r="A27" s="183" t="s">
        <v>118</v>
      </c>
      <c r="B27" s="182"/>
      <c r="C27" s="155">
        <v>78181089</v>
      </c>
      <c r="D27" s="155">
        <v>0</v>
      </c>
      <c r="E27" s="156">
        <v>52786694</v>
      </c>
      <c r="F27" s="60">
        <v>52786694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13196674</v>
      </c>
      <c r="Y27" s="60">
        <v>-13196674</v>
      </c>
      <c r="Z27" s="140">
        <v>-100</v>
      </c>
      <c r="AA27" s="155">
        <v>52786694</v>
      </c>
    </row>
    <row r="28" spans="1:27" ht="13.5">
      <c r="A28" s="183" t="s">
        <v>39</v>
      </c>
      <c r="B28" s="182"/>
      <c r="C28" s="155">
        <v>35638143</v>
      </c>
      <c r="D28" s="155">
        <v>0</v>
      </c>
      <c r="E28" s="156">
        <v>35498765</v>
      </c>
      <c r="F28" s="60">
        <v>35498765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8874691</v>
      </c>
      <c r="Y28" s="60">
        <v>-8874691</v>
      </c>
      <c r="Z28" s="140">
        <v>-100</v>
      </c>
      <c r="AA28" s="155">
        <v>35498765</v>
      </c>
    </row>
    <row r="29" spans="1:27" ht="13.5">
      <c r="A29" s="183" t="s">
        <v>40</v>
      </c>
      <c r="B29" s="182"/>
      <c r="C29" s="155">
        <v>6982598</v>
      </c>
      <c r="D29" s="155">
        <v>0</v>
      </c>
      <c r="E29" s="156">
        <v>6373148</v>
      </c>
      <c r="F29" s="60">
        <v>6373148</v>
      </c>
      <c r="G29" s="60">
        <v>554712</v>
      </c>
      <c r="H29" s="60">
        <v>0</v>
      </c>
      <c r="I29" s="60">
        <v>1064905</v>
      </c>
      <c r="J29" s="60">
        <v>1619617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1619617</v>
      </c>
      <c r="X29" s="60">
        <v>1593287</v>
      </c>
      <c r="Y29" s="60">
        <v>26330</v>
      </c>
      <c r="Z29" s="140">
        <v>1.65</v>
      </c>
      <c r="AA29" s="155">
        <v>6373148</v>
      </c>
    </row>
    <row r="30" spans="1:27" ht="13.5">
      <c r="A30" s="183" t="s">
        <v>119</v>
      </c>
      <c r="B30" s="182"/>
      <c r="C30" s="155">
        <v>189258087</v>
      </c>
      <c r="D30" s="155">
        <v>0</v>
      </c>
      <c r="E30" s="156">
        <v>187445157</v>
      </c>
      <c r="F30" s="60">
        <v>187445157</v>
      </c>
      <c r="G30" s="60">
        <v>983137</v>
      </c>
      <c r="H30" s="60">
        <v>50219429</v>
      </c>
      <c r="I30" s="60">
        <v>15342698</v>
      </c>
      <c r="J30" s="60">
        <v>66545264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66545264</v>
      </c>
      <c r="X30" s="60">
        <v>46861289</v>
      </c>
      <c r="Y30" s="60">
        <v>19683975</v>
      </c>
      <c r="Z30" s="140">
        <v>42</v>
      </c>
      <c r="AA30" s="155">
        <v>187445157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37034554</v>
      </c>
      <c r="F31" s="60">
        <v>37034554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9258639</v>
      </c>
      <c r="Y31" s="60">
        <v>-9258639</v>
      </c>
      <c r="Z31" s="140">
        <v>-100</v>
      </c>
      <c r="AA31" s="155">
        <v>37034554</v>
      </c>
    </row>
    <row r="32" spans="1:27" ht="13.5">
      <c r="A32" s="183" t="s">
        <v>121</v>
      </c>
      <c r="B32" s="182"/>
      <c r="C32" s="155">
        <v>669590</v>
      </c>
      <c r="D32" s="155">
        <v>0</v>
      </c>
      <c r="E32" s="156">
        <v>683680</v>
      </c>
      <c r="F32" s="60">
        <v>683680</v>
      </c>
      <c r="G32" s="60">
        <v>21170</v>
      </c>
      <c r="H32" s="60">
        <v>51250</v>
      </c>
      <c r="I32" s="60">
        <v>37640</v>
      </c>
      <c r="J32" s="60">
        <v>110060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110060</v>
      </c>
      <c r="X32" s="60">
        <v>170920</v>
      </c>
      <c r="Y32" s="60">
        <v>-60860</v>
      </c>
      <c r="Z32" s="140">
        <v>-35.61</v>
      </c>
      <c r="AA32" s="155">
        <v>683680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73724099</v>
      </c>
      <c r="D34" s="155">
        <v>0</v>
      </c>
      <c r="E34" s="156">
        <v>46893628</v>
      </c>
      <c r="F34" s="60">
        <v>46893628</v>
      </c>
      <c r="G34" s="60">
        <v>2529520</v>
      </c>
      <c r="H34" s="60">
        <v>5000081</v>
      </c>
      <c r="I34" s="60">
        <v>6274803</v>
      </c>
      <c r="J34" s="60">
        <v>13804404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13804404</v>
      </c>
      <c r="X34" s="60">
        <v>11723407</v>
      </c>
      <c r="Y34" s="60">
        <v>2080997</v>
      </c>
      <c r="Z34" s="140">
        <v>17.75</v>
      </c>
      <c r="AA34" s="155">
        <v>46893628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484327073</v>
      </c>
      <c r="D36" s="188">
        <f>SUM(D25:D35)</f>
        <v>0</v>
      </c>
      <c r="E36" s="189">
        <f t="shared" si="1"/>
        <v>489035098</v>
      </c>
      <c r="F36" s="190">
        <f t="shared" si="1"/>
        <v>489035098</v>
      </c>
      <c r="G36" s="190">
        <f t="shared" si="1"/>
        <v>12925207</v>
      </c>
      <c r="H36" s="190">
        <f t="shared" si="1"/>
        <v>64009118</v>
      </c>
      <c r="I36" s="190">
        <f t="shared" si="1"/>
        <v>31179688</v>
      </c>
      <c r="J36" s="190">
        <f t="shared" si="1"/>
        <v>108114013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108114013</v>
      </c>
      <c r="X36" s="190">
        <f t="shared" si="1"/>
        <v>122258776</v>
      </c>
      <c r="Y36" s="190">
        <f t="shared" si="1"/>
        <v>-14144763</v>
      </c>
      <c r="Z36" s="191">
        <f>+IF(X36&lt;&gt;0,+(Y36/X36)*100,0)</f>
        <v>-11.569527736806396</v>
      </c>
      <c r="AA36" s="188">
        <f>SUM(AA25:AA35)</f>
        <v>489035098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-46353903</v>
      </c>
      <c r="D38" s="199">
        <f>+D22-D36</f>
        <v>0</v>
      </c>
      <c r="E38" s="200">
        <f t="shared" si="2"/>
        <v>18285616</v>
      </c>
      <c r="F38" s="106">
        <f t="shared" si="2"/>
        <v>18285616</v>
      </c>
      <c r="G38" s="106">
        <f t="shared" si="2"/>
        <v>21119912</v>
      </c>
      <c r="H38" s="106">
        <f t="shared" si="2"/>
        <v>-17899469</v>
      </c>
      <c r="I38" s="106">
        <f t="shared" si="2"/>
        <v>8414935</v>
      </c>
      <c r="J38" s="106">
        <f t="shared" si="2"/>
        <v>11635378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11635378</v>
      </c>
      <c r="X38" s="106">
        <f>IF(F22=F36,0,X22-X36)</f>
        <v>4571403</v>
      </c>
      <c r="Y38" s="106">
        <f t="shared" si="2"/>
        <v>7063975</v>
      </c>
      <c r="Z38" s="201">
        <f>+IF(X38&lt;&gt;0,+(Y38/X38)*100,0)</f>
        <v>154.52531750099476</v>
      </c>
      <c r="AA38" s="199">
        <f>+AA22-AA36</f>
        <v>18285616</v>
      </c>
    </row>
    <row r="39" spans="1:27" ht="13.5">
      <c r="A39" s="181" t="s">
        <v>46</v>
      </c>
      <c r="B39" s="185"/>
      <c r="C39" s="155">
        <v>20316562</v>
      </c>
      <c r="D39" s="155">
        <v>0</v>
      </c>
      <c r="E39" s="156">
        <v>43993036</v>
      </c>
      <c r="F39" s="60">
        <v>43993036</v>
      </c>
      <c r="G39" s="60">
        <v>0</v>
      </c>
      <c r="H39" s="60">
        <v>0</v>
      </c>
      <c r="I39" s="60">
        <v>861863</v>
      </c>
      <c r="J39" s="60">
        <v>861863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861863</v>
      </c>
      <c r="X39" s="60">
        <v>10998259</v>
      </c>
      <c r="Y39" s="60">
        <v>-10136396</v>
      </c>
      <c r="Z39" s="140">
        <v>-92.16</v>
      </c>
      <c r="AA39" s="155">
        <v>43993036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-26037341</v>
      </c>
      <c r="D42" s="206">
        <f>SUM(D38:D41)</f>
        <v>0</v>
      </c>
      <c r="E42" s="207">
        <f t="shared" si="3"/>
        <v>62278652</v>
      </c>
      <c r="F42" s="88">
        <f t="shared" si="3"/>
        <v>62278652</v>
      </c>
      <c r="G42" s="88">
        <f t="shared" si="3"/>
        <v>21119912</v>
      </c>
      <c r="H42" s="88">
        <f t="shared" si="3"/>
        <v>-17899469</v>
      </c>
      <c r="I42" s="88">
        <f t="shared" si="3"/>
        <v>9276798</v>
      </c>
      <c r="J42" s="88">
        <f t="shared" si="3"/>
        <v>12497241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12497241</v>
      </c>
      <c r="X42" s="88">
        <f t="shared" si="3"/>
        <v>15569662</v>
      </c>
      <c r="Y42" s="88">
        <f t="shared" si="3"/>
        <v>-3072421</v>
      </c>
      <c r="Z42" s="208">
        <f>+IF(X42&lt;&gt;0,+(Y42/X42)*100,0)</f>
        <v>-19.73338277992162</v>
      </c>
      <c r="AA42" s="206">
        <f>SUM(AA38:AA41)</f>
        <v>62278652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-26037341</v>
      </c>
      <c r="D44" s="210">
        <f>+D42-D43</f>
        <v>0</v>
      </c>
      <c r="E44" s="211">
        <f t="shared" si="4"/>
        <v>62278652</v>
      </c>
      <c r="F44" s="77">
        <f t="shared" si="4"/>
        <v>62278652</v>
      </c>
      <c r="G44" s="77">
        <f t="shared" si="4"/>
        <v>21119912</v>
      </c>
      <c r="H44" s="77">
        <f t="shared" si="4"/>
        <v>-17899469</v>
      </c>
      <c r="I44" s="77">
        <f t="shared" si="4"/>
        <v>9276798</v>
      </c>
      <c r="J44" s="77">
        <f t="shared" si="4"/>
        <v>12497241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12497241</v>
      </c>
      <c r="X44" s="77">
        <f t="shared" si="4"/>
        <v>15569662</v>
      </c>
      <c r="Y44" s="77">
        <f t="shared" si="4"/>
        <v>-3072421</v>
      </c>
      <c r="Z44" s="212">
        <f>+IF(X44&lt;&gt;0,+(Y44/X44)*100,0)</f>
        <v>-19.73338277992162</v>
      </c>
      <c r="AA44" s="210">
        <f>+AA42-AA43</f>
        <v>62278652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-26037341</v>
      </c>
      <c r="D46" s="206">
        <f>SUM(D44:D45)</f>
        <v>0</v>
      </c>
      <c r="E46" s="207">
        <f t="shared" si="5"/>
        <v>62278652</v>
      </c>
      <c r="F46" s="88">
        <f t="shared" si="5"/>
        <v>62278652</v>
      </c>
      <c r="G46" s="88">
        <f t="shared" si="5"/>
        <v>21119912</v>
      </c>
      <c r="H46" s="88">
        <f t="shared" si="5"/>
        <v>-17899469</v>
      </c>
      <c r="I46" s="88">
        <f t="shared" si="5"/>
        <v>9276798</v>
      </c>
      <c r="J46" s="88">
        <f t="shared" si="5"/>
        <v>12497241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12497241</v>
      </c>
      <c r="X46" s="88">
        <f t="shared" si="5"/>
        <v>15569662</v>
      </c>
      <c r="Y46" s="88">
        <f t="shared" si="5"/>
        <v>-3072421</v>
      </c>
      <c r="Z46" s="208">
        <f>+IF(X46&lt;&gt;0,+(Y46/X46)*100,0)</f>
        <v>-19.73338277992162</v>
      </c>
      <c r="AA46" s="206">
        <f>SUM(AA44:AA45)</f>
        <v>62278652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-26037341</v>
      </c>
      <c r="D48" s="217">
        <f>SUM(D46:D47)</f>
        <v>0</v>
      </c>
      <c r="E48" s="218">
        <f t="shared" si="6"/>
        <v>62278652</v>
      </c>
      <c r="F48" s="219">
        <f t="shared" si="6"/>
        <v>62278652</v>
      </c>
      <c r="G48" s="219">
        <f t="shared" si="6"/>
        <v>21119912</v>
      </c>
      <c r="H48" s="220">
        <f t="shared" si="6"/>
        <v>-17899469</v>
      </c>
      <c r="I48" s="220">
        <f t="shared" si="6"/>
        <v>9276798</v>
      </c>
      <c r="J48" s="220">
        <f t="shared" si="6"/>
        <v>12497241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12497241</v>
      </c>
      <c r="X48" s="220">
        <f t="shared" si="6"/>
        <v>15569662</v>
      </c>
      <c r="Y48" s="220">
        <f t="shared" si="6"/>
        <v>-3072421</v>
      </c>
      <c r="Z48" s="221">
        <f>+IF(X48&lt;&gt;0,+(Y48/X48)*100,0)</f>
        <v>-19.73338277992162</v>
      </c>
      <c r="AA48" s="222">
        <f>SUM(AA46:AA47)</f>
        <v>62278652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110377</v>
      </c>
      <c r="D5" s="153">
        <f>SUM(D6:D8)</f>
        <v>0</v>
      </c>
      <c r="E5" s="154">
        <f t="shared" si="0"/>
        <v>1800000</v>
      </c>
      <c r="F5" s="100">
        <f t="shared" si="0"/>
        <v>1800000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450000</v>
      </c>
      <c r="Y5" s="100">
        <f t="shared" si="0"/>
        <v>-450000</v>
      </c>
      <c r="Z5" s="137">
        <f>+IF(X5&lt;&gt;0,+(Y5/X5)*100,0)</f>
        <v>-100</v>
      </c>
      <c r="AA5" s="153">
        <f>SUM(AA6:AA8)</f>
        <v>1800000</v>
      </c>
    </row>
    <row r="6" spans="1:27" ht="13.5">
      <c r="A6" s="138" t="s">
        <v>75</v>
      </c>
      <c r="B6" s="136"/>
      <c r="C6" s="155">
        <v>110377</v>
      </c>
      <c r="D6" s="155"/>
      <c r="E6" s="156">
        <v>1800000</v>
      </c>
      <c r="F6" s="60">
        <v>1800000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450000</v>
      </c>
      <c r="Y6" s="60">
        <v>-450000</v>
      </c>
      <c r="Z6" s="140">
        <v>-100</v>
      </c>
      <c r="AA6" s="62">
        <v>1800000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1712508</v>
      </c>
      <c r="D9" s="153">
        <f>SUM(D10:D14)</f>
        <v>0</v>
      </c>
      <c r="E9" s="154">
        <f t="shared" si="1"/>
        <v>5874036</v>
      </c>
      <c r="F9" s="100">
        <f t="shared" si="1"/>
        <v>5874036</v>
      </c>
      <c r="G9" s="100">
        <f t="shared" si="1"/>
        <v>0</v>
      </c>
      <c r="H9" s="100">
        <f t="shared" si="1"/>
        <v>6882</v>
      </c>
      <c r="I9" s="100">
        <f t="shared" si="1"/>
        <v>7200</v>
      </c>
      <c r="J9" s="100">
        <f t="shared" si="1"/>
        <v>14082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14082</v>
      </c>
      <c r="X9" s="100">
        <f t="shared" si="1"/>
        <v>1468509</v>
      </c>
      <c r="Y9" s="100">
        <f t="shared" si="1"/>
        <v>-1454427</v>
      </c>
      <c r="Z9" s="137">
        <f>+IF(X9&lt;&gt;0,+(Y9/X9)*100,0)</f>
        <v>-99.0410681854861</v>
      </c>
      <c r="AA9" s="102">
        <f>SUM(AA10:AA14)</f>
        <v>5874036</v>
      </c>
    </row>
    <row r="10" spans="1:27" ht="13.5">
      <c r="A10" s="138" t="s">
        <v>79</v>
      </c>
      <c r="B10" s="136"/>
      <c r="C10" s="155">
        <v>1338201</v>
      </c>
      <c r="D10" s="155"/>
      <c r="E10" s="156">
        <v>1494036</v>
      </c>
      <c r="F10" s="60">
        <v>1494036</v>
      </c>
      <c r="G10" s="60"/>
      <c r="H10" s="60">
        <v>6882</v>
      </c>
      <c r="I10" s="60">
        <v>7200</v>
      </c>
      <c r="J10" s="60">
        <v>14082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14082</v>
      </c>
      <c r="X10" s="60">
        <v>373509</v>
      </c>
      <c r="Y10" s="60">
        <v>-359427</v>
      </c>
      <c r="Z10" s="140">
        <v>-96.23</v>
      </c>
      <c r="AA10" s="62">
        <v>1494036</v>
      </c>
    </row>
    <row r="11" spans="1:27" ht="13.5">
      <c r="A11" s="138" t="s">
        <v>80</v>
      </c>
      <c r="B11" s="136"/>
      <c r="C11" s="155">
        <v>343277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31030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4380000</v>
      </c>
      <c r="F14" s="159">
        <v>4380000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1095000</v>
      </c>
      <c r="Y14" s="159">
        <v>-1095000</v>
      </c>
      <c r="Z14" s="141">
        <v>-100</v>
      </c>
      <c r="AA14" s="225">
        <v>4380000</v>
      </c>
    </row>
    <row r="15" spans="1:27" ht="13.5">
      <c r="A15" s="135" t="s">
        <v>84</v>
      </c>
      <c r="B15" s="142"/>
      <c r="C15" s="153">
        <f aca="true" t="shared" si="2" ref="C15:Y15">SUM(C16:C18)</f>
        <v>25124959</v>
      </c>
      <c r="D15" s="153">
        <f>SUM(D16:D18)</f>
        <v>0</v>
      </c>
      <c r="E15" s="154">
        <f t="shared" si="2"/>
        <v>41169335</v>
      </c>
      <c r="F15" s="100">
        <f t="shared" si="2"/>
        <v>41169335</v>
      </c>
      <c r="G15" s="100">
        <f t="shared" si="2"/>
        <v>0</v>
      </c>
      <c r="H15" s="100">
        <f t="shared" si="2"/>
        <v>861863</v>
      </c>
      <c r="I15" s="100">
        <f t="shared" si="2"/>
        <v>0</v>
      </c>
      <c r="J15" s="100">
        <f t="shared" si="2"/>
        <v>861863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861863</v>
      </c>
      <c r="X15" s="100">
        <f t="shared" si="2"/>
        <v>10292334</v>
      </c>
      <c r="Y15" s="100">
        <f t="shared" si="2"/>
        <v>-9430471</v>
      </c>
      <c r="Z15" s="137">
        <f>+IF(X15&lt;&gt;0,+(Y15/X15)*100,0)</f>
        <v>-91.6261656491132</v>
      </c>
      <c r="AA15" s="102">
        <f>SUM(AA16:AA18)</f>
        <v>41169335</v>
      </c>
    </row>
    <row r="16" spans="1:27" ht="13.5">
      <c r="A16" s="138" t="s">
        <v>85</v>
      </c>
      <c r="B16" s="136"/>
      <c r="C16" s="155">
        <v>954751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24170208</v>
      </c>
      <c r="D17" s="155"/>
      <c r="E17" s="156">
        <v>41169335</v>
      </c>
      <c r="F17" s="60">
        <v>41169335</v>
      </c>
      <c r="G17" s="60"/>
      <c r="H17" s="60">
        <v>861863</v>
      </c>
      <c r="I17" s="60"/>
      <c r="J17" s="60">
        <v>861863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861863</v>
      </c>
      <c r="X17" s="60">
        <v>10292334</v>
      </c>
      <c r="Y17" s="60">
        <v>-9430471</v>
      </c>
      <c r="Z17" s="140">
        <v>-91.63</v>
      </c>
      <c r="AA17" s="62">
        <v>41169335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9416910</v>
      </c>
      <c r="D19" s="153">
        <f>SUM(D20:D23)</f>
        <v>0</v>
      </c>
      <c r="E19" s="154">
        <f t="shared" si="3"/>
        <v>13650000</v>
      </c>
      <c r="F19" s="100">
        <f t="shared" si="3"/>
        <v>13650000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3412500</v>
      </c>
      <c r="Y19" s="100">
        <f t="shared" si="3"/>
        <v>-3412500</v>
      </c>
      <c r="Z19" s="137">
        <f>+IF(X19&lt;&gt;0,+(Y19/X19)*100,0)</f>
        <v>-100</v>
      </c>
      <c r="AA19" s="102">
        <f>SUM(AA20:AA23)</f>
        <v>13650000</v>
      </c>
    </row>
    <row r="20" spans="1:27" ht="13.5">
      <c r="A20" s="138" t="s">
        <v>89</v>
      </c>
      <c r="B20" s="136"/>
      <c r="C20" s="155">
        <v>8366060</v>
      </c>
      <c r="D20" s="155"/>
      <c r="E20" s="156">
        <v>6150000</v>
      </c>
      <c r="F20" s="60">
        <v>6150000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1537500</v>
      </c>
      <c r="Y20" s="60">
        <v>-1537500</v>
      </c>
      <c r="Z20" s="140">
        <v>-100</v>
      </c>
      <c r="AA20" s="62">
        <v>6150000</v>
      </c>
    </row>
    <row r="21" spans="1:27" ht="13.5">
      <c r="A21" s="138" t="s">
        <v>90</v>
      </c>
      <c r="B21" s="136"/>
      <c r="C21" s="155"/>
      <c r="D21" s="155"/>
      <c r="E21" s="156">
        <v>3500000</v>
      </c>
      <c r="F21" s="60">
        <v>3500000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875000</v>
      </c>
      <c r="Y21" s="60">
        <v>-875000</v>
      </c>
      <c r="Z21" s="140">
        <v>-100</v>
      </c>
      <c r="AA21" s="62">
        <v>3500000</v>
      </c>
    </row>
    <row r="22" spans="1:27" ht="13.5">
      <c r="A22" s="138" t="s">
        <v>91</v>
      </c>
      <c r="B22" s="136"/>
      <c r="C22" s="157">
        <v>1050850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4000000</v>
      </c>
      <c r="F23" s="60">
        <v>4000000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1000000</v>
      </c>
      <c r="Y23" s="60">
        <v>-1000000</v>
      </c>
      <c r="Z23" s="140">
        <v>-100</v>
      </c>
      <c r="AA23" s="62">
        <v>4000000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36364754</v>
      </c>
      <c r="D25" s="217">
        <f>+D5+D9+D15+D19+D24</f>
        <v>0</v>
      </c>
      <c r="E25" s="230">
        <f t="shared" si="4"/>
        <v>62493371</v>
      </c>
      <c r="F25" s="219">
        <f t="shared" si="4"/>
        <v>62493371</v>
      </c>
      <c r="G25" s="219">
        <f t="shared" si="4"/>
        <v>0</v>
      </c>
      <c r="H25" s="219">
        <f t="shared" si="4"/>
        <v>868745</v>
      </c>
      <c r="I25" s="219">
        <f t="shared" si="4"/>
        <v>7200</v>
      </c>
      <c r="J25" s="219">
        <f t="shared" si="4"/>
        <v>875945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875945</v>
      </c>
      <c r="X25" s="219">
        <f t="shared" si="4"/>
        <v>15623343</v>
      </c>
      <c r="Y25" s="219">
        <f t="shared" si="4"/>
        <v>-14747398</v>
      </c>
      <c r="Z25" s="231">
        <f>+IF(X25&lt;&gt;0,+(Y25/X25)*100,0)</f>
        <v>-94.3933574267684</v>
      </c>
      <c r="AA25" s="232">
        <f>+AA5+AA9+AA15+AA19+AA24</f>
        <v>62493371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19045068</v>
      </c>
      <c r="D28" s="155"/>
      <c r="E28" s="156">
        <v>42799000</v>
      </c>
      <c r="F28" s="60">
        <v>42799000</v>
      </c>
      <c r="G28" s="60"/>
      <c r="H28" s="60">
        <v>861863</v>
      </c>
      <c r="I28" s="60"/>
      <c r="J28" s="60">
        <v>861863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861863</v>
      </c>
      <c r="X28" s="60">
        <v>10699750</v>
      </c>
      <c r="Y28" s="60">
        <v>-9837887</v>
      </c>
      <c r="Z28" s="140">
        <v>-91.95</v>
      </c>
      <c r="AA28" s="155">
        <v>42799000</v>
      </c>
    </row>
    <row r="29" spans="1:27" ht="13.5">
      <c r="A29" s="234" t="s">
        <v>134</v>
      </c>
      <c r="B29" s="136"/>
      <c r="C29" s="155">
        <v>1284124</v>
      </c>
      <c r="D29" s="155"/>
      <c r="E29" s="156">
        <v>1194036</v>
      </c>
      <c r="F29" s="60">
        <v>1194036</v>
      </c>
      <c r="G29" s="60"/>
      <c r="H29" s="60">
        <v>6882</v>
      </c>
      <c r="I29" s="60">
        <v>7200</v>
      </c>
      <c r="J29" s="60">
        <v>14082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14082</v>
      </c>
      <c r="X29" s="60">
        <v>298509</v>
      </c>
      <c r="Y29" s="60">
        <v>-284427</v>
      </c>
      <c r="Z29" s="140">
        <v>-95.28</v>
      </c>
      <c r="AA29" s="62">
        <v>1194036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54077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20383269</v>
      </c>
      <c r="D32" s="210">
        <f>SUM(D28:D31)</f>
        <v>0</v>
      </c>
      <c r="E32" s="211">
        <f t="shared" si="5"/>
        <v>43993036</v>
      </c>
      <c r="F32" s="77">
        <f t="shared" si="5"/>
        <v>43993036</v>
      </c>
      <c r="G32" s="77">
        <f t="shared" si="5"/>
        <v>0</v>
      </c>
      <c r="H32" s="77">
        <f t="shared" si="5"/>
        <v>868745</v>
      </c>
      <c r="I32" s="77">
        <f t="shared" si="5"/>
        <v>7200</v>
      </c>
      <c r="J32" s="77">
        <f t="shared" si="5"/>
        <v>875945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875945</v>
      </c>
      <c r="X32" s="77">
        <f t="shared" si="5"/>
        <v>10998259</v>
      </c>
      <c r="Y32" s="77">
        <f t="shared" si="5"/>
        <v>-10122314</v>
      </c>
      <c r="Z32" s="212">
        <f>+IF(X32&lt;&gt;0,+(Y32/X32)*100,0)</f>
        <v>-92.03560308954354</v>
      </c>
      <c r="AA32" s="79">
        <f>SUM(AA28:AA31)</f>
        <v>43993036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15981485</v>
      </c>
      <c r="D35" s="155"/>
      <c r="E35" s="156">
        <v>18500335</v>
      </c>
      <c r="F35" s="60">
        <v>18500335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4625084</v>
      </c>
      <c r="Y35" s="60">
        <v>-4625084</v>
      </c>
      <c r="Z35" s="140">
        <v>-100</v>
      </c>
      <c r="AA35" s="62">
        <v>18500335</v>
      </c>
    </row>
    <row r="36" spans="1:27" ht="13.5">
      <c r="A36" s="238" t="s">
        <v>139</v>
      </c>
      <c r="B36" s="149"/>
      <c r="C36" s="222">
        <f aca="true" t="shared" si="6" ref="C36:Y36">SUM(C32:C35)</f>
        <v>36364754</v>
      </c>
      <c r="D36" s="222">
        <f>SUM(D32:D35)</f>
        <v>0</v>
      </c>
      <c r="E36" s="218">
        <f t="shared" si="6"/>
        <v>62493371</v>
      </c>
      <c r="F36" s="220">
        <f t="shared" si="6"/>
        <v>62493371</v>
      </c>
      <c r="G36" s="220">
        <f t="shared" si="6"/>
        <v>0</v>
      </c>
      <c r="H36" s="220">
        <f t="shared" si="6"/>
        <v>868745</v>
      </c>
      <c r="I36" s="220">
        <f t="shared" si="6"/>
        <v>7200</v>
      </c>
      <c r="J36" s="220">
        <f t="shared" si="6"/>
        <v>875945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875945</v>
      </c>
      <c r="X36" s="220">
        <f t="shared" si="6"/>
        <v>15623343</v>
      </c>
      <c r="Y36" s="220">
        <f t="shared" si="6"/>
        <v>-14747398</v>
      </c>
      <c r="Z36" s="221">
        <f>+IF(X36&lt;&gt;0,+(Y36/X36)*100,0)</f>
        <v>-94.3933574267684</v>
      </c>
      <c r="AA36" s="239">
        <f>SUM(AA32:AA35)</f>
        <v>62493371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14431901</v>
      </c>
      <c r="D6" s="155"/>
      <c r="E6" s="59">
        <v>15429269</v>
      </c>
      <c r="F6" s="60">
        <v>15429269</v>
      </c>
      <c r="G6" s="60">
        <v>24276619</v>
      </c>
      <c r="H6" s="60">
        <v>26072382</v>
      </c>
      <c r="I6" s="60">
        <v>26072382</v>
      </c>
      <c r="J6" s="60">
        <v>26072382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26072382</v>
      </c>
      <c r="X6" s="60">
        <v>3857317</v>
      </c>
      <c r="Y6" s="60">
        <v>22215065</v>
      </c>
      <c r="Z6" s="140">
        <v>575.92</v>
      </c>
      <c r="AA6" s="62">
        <v>15429269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40802627</v>
      </c>
      <c r="D8" s="155"/>
      <c r="E8" s="59">
        <v>90987550</v>
      </c>
      <c r="F8" s="60">
        <v>90987550</v>
      </c>
      <c r="G8" s="60">
        <v>45704595</v>
      </c>
      <c r="H8" s="60">
        <v>52321626</v>
      </c>
      <c r="I8" s="60">
        <v>59081573</v>
      </c>
      <c r="J8" s="60">
        <v>59081573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59081573</v>
      </c>
      <c r="X8" s="60">
        <v>22746888</v>
      </c>
      <c r="Y8" s="60">
        <v>36334685</v>
      </c>
      <c r="Z8" s="140">
        <v>159.73</v>
      </c>
      <c r="AA8" s="62">
        <v>90987550</v>
      </c>
    </row>
    <row r="9" spans="1:27" ht="13.5">
      <c r="A9" s="249" t="s">
        <v>146</v>
      </c>
      <c r="B9" s="182"/>
      <c r="C9" s="155">
        <v>7722014</v>
      </c>
      <c r="D9" s="155"/>
      <c r="E9" s="59">
        <v>10832646</v>
      </c>
      <c r="F9" s="60">
        <v>10832646</v>
      </c>
      <c r="G9" s="60">
        <v>5332689</v>
      </c>
      <c r="H9" s="60">
        <v>5212041</v>
      </c>
      <c r="I9" s="60">
        <v>5056048</v>
      </c>
      <c r="J9" s="60">
        <v>5056048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5056048</v>
      </c>
      <c r="X9" s="60">
        <v>2708162</v>
      </c>
      <c r="Y9" s="60">
        <v>2347886</v>
      </c>
      <c r="Z9" s="140">
        <v>86.7</v>
      </c>
      <c r="AA9" s="62">
        <v>10832646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3977176</v>
      </c>
      <c r="D11" s="155"/>
      <c r="E11" s="59">
        <v>4381871</v>
      </c>
      <c r="F11" s="60">
        <v>4381871</v>
      </c>
      <c r="G11" s="60">
        <v>3688310</v>
      </c>
      <c r="H11" s="60">
        <v>4097941</v>
      </c>
      <c r="I11" s="60">
        <v>3797444</v>
      </c>
      <c r="J11" s="60">
        <v>3797444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3797444</v>
      </c>
      <c r="X11" s="60">
        <v>1095468</v>
      </c>
      <c r="Y11" s="60">
        <v>2701976</v>
      </c>
      <c r="Z11" s="140">
        <v>246.65</v>
      </c>
      <c r="AA11" s="62">
        <v>4381871</v>
      </c>
    </row>
    <row r="12" spans="1:27" ht="13.5">
      <c r="A12" s="250" t="s">
        <v>56</v>
      </c>
      <c r="B12" s="251"/>
      <c r="C12" s="168">
        <f aca="true" t="shared" si="0" ref="C12:Y12">SUM(C6:C11)</f>
        <v>66933718</v>
      </c>
      <c r="D12" s="168">
        <f>SUM(D6:D11)</f>
        <v>0</v>
      </c>
      <c r="E12" s="72">
        <f t="shared" si="0"/>
        <v>121631336</v>
      </c>
      <c r="F12" s="73">
        <f t="shared" si="0"/>
        <v>121631336</v>
      </c>
      <c r="G12" s="73">
        <f t="shared" si="0"/>
        <v>79002213</v>
      </c>
      <c r="H12" s="73">
        <f t="shared" si="0"/>
        <v>87703990</v>
      </c>
      <c r="I12" s="73">
        <f t="shared" si="0"/>
        <v>94007447</v>
      </c>
      <c r="J12" s="73">
        <f t="shared" si="0"/>
        <v>94007447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94007447</v>
      </c>
      <c r="X12" s="73">
        <f t="shared" si="0"/>
        <v>30407835</v>
      </c>
      <c r="Y12" s="73">
        <f t="shared" si="0"/>
        <v>63599612</v>
      </c>
      <c r="Z12" s="170">
        <f>+IF(X12&lt;&gt;0,+(Y12/X12)*100,0)</f>
        <v>209.1553443380629</v>
      </c>
      <c r="AA12" s="74">
        <f>SUM(AA6:AA11)</f>
        <v>121631336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-393385</v>
      </c>
      <c r="H15" s="60">
        <v>925880</v>
      </c>
      <c r="I15" s="60">
        <v>1038063</v>
      </c>
      <c r="J15" s="60">
        <v>1038063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1038063</v>
      </c>
      <c r="X15" s="60"/>
      <c r="Y15" s="60">
        <v>1038063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423362683</v>
      </c>
      <c r="D17" s="155"/>
      <c r="E17" s="59">
        <v>414293369</v>
      </c>
      <c r="F17" s="60">
        <v>414293369</v>
      </c>
      <c r="G17" s="60">
        <v>423362684</v>
      </c>
      <c r="H17" s="60">
        <v>423362684</v>
      </c>
      <c r="I17" s="60">
        <v>423362684</v>
      </c>
      <c r="J17" s="60">
        <v>423362684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423362684</v>
      </c>
      <c r="X17" s="60">
        <v>103573342</v>
      </c>
      <c r="Y17" s="60">
        <v>319789342</v>
      </c>
      <c r="Z17" s="140">
        <v>308.76</v>
      </c>
      <c r="AA17" s="62">
        <v>414293369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522080844</v>
      </c>
      <c r="D19" s="155"/>
      <c r="E19" s="59">
        <v>552971915</v>
      </c>
      <c r="F19" s="60">
        <v>552971915</v>
      </c>
      <c r="G19" s="60">
        <v>522380133</v>
      </c>
      <c r="H19" s="60">
        <v>523248878</v>
      </c>
      <c r="I19" s="60">
        <v>523256078</v>
      </c>
      <c r="J19" s="60">
        <v>523256078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523256078</v>
      </c>
      <c r="X19" s="60">
        <v>138242979</v>
      </c>
      <c r="Y19" s="60">
        <v>385013099</v>
      </c>
      <c r="Z19" s="140">
        <v>278.5</v>
      </c>
      <c r="AA19" s="62">
        <v>552971915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733457</v>
      </c>
      <c r="D22" s="155"/>
      <c r="E22" s="59"/>
      <c r="F22" s="60"/>
      <c r="G22" s="60">
        <v>733458</v>
      </c>
      <c r="H22" s="60">
        <v>733458</v>
      </c>
      <c r="I22" s="60">
        <v>733458</v>
      </c>
      <c r="J22" s="60">
        <v>733458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733458</v>
      </c>
      <c r="X22" s="60"/>
      <c r="Y22" s="60">
        <v>733458</v>
      </c>
      <c r="Z22" s="140"/>
      <c r="AA22" s="62"/>
    </row>
    <row r="23" spans="1:27" ht="13.5">
      <c r="A23" s="249" t="s">
        <v>158</v>
      </c>
      <c r="B23" s="182"/>
      <c r="C23" s="155">
        <v>157193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946334177</v>
      </c>
      <c r="D24" s="168">
        <f>SUM(D15:D23)</f>
        <v>0</v>
      </c>
      <c r="E24" s="76">
        <f t="shared" si="1"/>
        <v>967265284</v>
      </c>
      <c r="F24" s="77">
        <f t="shared" si="1"/>
        <v>967265284</v>
      </c>
      <c r="G24" s="77">
        <f t="shared" si="1"/>
        <v>946082890</v>
      </c>
      <c r="H24" s="77">
        <f t="shared" si="1"/>
        <v>948270900</v>
      </c>
      <c r="I24" s="77">
        <f t="shared" si="1"/>
        <v>948390283</v>
      </c>
      <c r="J24" s="77">
        <f t="shared" si="1"/>
        <v>948390283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948390283</v>
      </c>
      <c r="X24" s="77">
        <f t="shared" si="1"/>
        <v>241816321</v>
      </c>
      <c r="Y24" s="77">
        <f t="shared" si="1"/>
        <v>706573962</v>
      </c>
      <c r="Z24" s="212">
        <f>+IF(X24&lt;&gt;0,+(Y24/X24)*100,0)</f>
        <v>292.1944883943545</v>
      </c>
      <c r="AA24" s="79">
        <f>SUM(AA15:AA23)</f>
        <v>967265284</v>
      </c>
    </row>
    <row r="25" spans="1:27" ht="13.5">
      <c r="A25" s="250" t="s">
        <v>159</v>
      </c>
      <c r="B25" s="251"/>
      <c r="C25" s="168">
        <f aca="true" t="shared" si="2" ref="C25:Y25">+C12+C24</f>
        <v>1013267895</v>
      </c>
      <c r="D25" s="168">
        <f>+D12+D24</f>
        <v>0</v>
      </c>
      <c r="E25" s="72">
        <f t="shared" si="2"/>
        <v>1088896620</v>
      </c>
      <c r="F25" s="73">
        <f t="shared" si="2"/>
        <v>1088896620</v>
      </c>
      <c r="G25" s="73">
        <f t="shared" si="2"/>
        <v>1025085103</v>
      </c>
      <c r="H25" s="73">
        <f t="shared" si="2"/>
        <v>1035974890</v>
      </c>
      <c r="I25" s="73">
        <f t="shared" si="2"/>
        <v>1042397730</v>
      </c>
      <c r="J25" s="73">
        <f t="shared" si="2"/>
        <v>1042397730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1042397730</v>
      </c>
      <c r="X25" s="73">
        <f t="shared" si="2"/>
        <v>272224156</v>
      </c>
      <c r="Y25" s="73">
        <f t="shared" si="2"/>
        <v>770173574</v>
      </c>
      <c r="Z25" s="170">
        <f>+IF(X25&lt;&gt;0,+(Y25/X25)*100,0)</f>
        <v>282.9188949712457</v>
      </c>
      <c r="AA25" s="74">
        <f>+AA12+AA24</f>
        <v>1088896620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16781717</v>
      </c>
      <c r="I29" s="60">
        <v>25364511</v>
      </c>
      <c r="J29" s="60">
        <v>25364511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25364511</v>
      </c>
      <c r="X29" s="60"/>
      <c r="Y29" s="60">
        <v>25364511</v>
      </c>
      <c r="Z29" s="140"/>
      <c r="AA29" s="62"/>
    </row>
    <row r="30" spans="1:27" ht="13.5">
      <c r="A30" s="249" t="s">
        <v>52</v>
      </c>
      <c r="B30" s="182"/>
      <c r="C30" s="155">
        <v>2596150</v>
      </c>
      <c r="D30" s="155"/>
      <c r="E30" s="59"/>
      <c r="F30" s="60"/>
      <c r="G30" s="60">
        <v>5192301</v>
      </c>
      <c r="H30" s="60">
        <v>5192301</v>
      </c>
      <c r="I30" s="60">
        <v>5192301</v>
      </c>
      <c r="J30" s="60">
        <v>5192301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5192301</v>
      </c>
      <c r="X30" s="60"/>
      <c r="Y30" s="60">
        <v>5192301</v>
      </c>
      <c r="Z30" s="140"/>
      <c r="AA30" s="62"/>
    </row>
    <row r="31" spans="1:27" ht="13.5">
      <c r="A31" s="249" t="s">
        <v>163</v>
      </c>
      <c r="B31" s="182"/>
      <c r="C31" s="155">
        <v>7452052</v>
      </c>
      <c r="D31" s="155"/>
      <c r="E31" s="59">
        <v>7389791</v>
      </c>
      <c r="F31" s="60">
        <v>7389791</v>
      </c>
      <c r="G31" s="60">
        <v>7469607</v>
      </c>
      <c r="H31" s="60">
        <v>7485462</v>
      </c>
      <c r="I31" s="60">
        <v>7534882</v>
      </c>
      <c r="J31" s="60">
        <v>7534882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7534882</v>
      </c>
      <c r="X31" s="60">
        <v>1847448</v>
      </c>
      <c r="Y31" s="60">
        <v>5687434</v>
      </c>
      <c r="Z31" s="140">
        <v>307.85</v>
      </c>
      <c r="AA31" s="62">
        <v>7389791</v>
      </c>
    </row>
    <row r="32" spans="1:27" ht="13.5">
      <c r="A32" s="249" t="s">
        <v>164</v>
      </c>
      <c r="B32" s="182"/>
      <c r="C32" s="155">
        <v>87896611</v>
      </c>
      <c r="D32" s="155"/>
      <c r="E32" s="59">
        <v>63528974</v>
      </c>
      <c r="F32" s="60">
        <v>63528974</v>
      </c>
      <c r="G32" s="60">
        <v>78492231</v>
      </c>
      <c r="H32" s="60">
        <v>90454592</v>
      </c>
      <c r="I32" s="60">
        <v>78996270</v>
      </c>
      <c r="J32" s="60">
        <v>78996270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78996270</v>
      </c>
      <c r="X32" s="60">
        <v>15882244</v>
      </c>
      <c r="Y32" s="60">
        <v>63114026</v>
      </c>
      <c r="Z32" s="140">
        <v>397.39</v>
      </c>
      <c r="AA32" s="62">
        <v>63528974</v>
      </c>
    </row>
    <row r="33" spans="1:27" ht="13.5">
      <c r="A33" s="249" t="s">
        <v>165</v>
      </c>
      <c r="B33" s="182"/>
      <c r="C33" s="155">
        <v>9319459</v>
      </c>
      <c r="D33" s="155"/>
      <c r="E33" s="59">
        <v>9501424</v>
      </c>
      <c r="F33" s="60">
        <v>9501424</v>
      </c>
      <c r="G33" s="60">
        <v>9305379</v>
      </c>
      <c r="H33" s="60">
        <v>9290783</v>
      </c>
      <c r="I33" s="60">
        <v>9262930</v>
      </c>
      <c r="J33" s="60">
        <v>9262930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9262930</v>
      </c>
      <c r="X33" s="60">
        <v>2375356</v>
      </c>
      <c r="Y33" s="60">
        <v>6887574</v>
      </c>
      <c r="Z33" s="140">
        <v>289.96</v>
      </c>
      <c r="AA33" s="62">
        <v>9501424</v>
      </c>
    </row>
    <row r="34" spans="1:27" ht="13.5">
      <c r="A34" s="250" t="s">
        <v>58</v>
      </c>
      <c r="B34" s="251"/>
      <c r="C34" s="168">
        <f aca="true" t="shared" si="3" ref="C34:Y34">SUM(C29:C33)</f>
        <v>107264272</v>
      </c>
      <c r="D34" s="168">
        <f>SUM(D29:D33)</f>
        <v>0</v>
      </c>
      <c r="E34" s="72">
        <f t="shared" si="3"/>
        <v>80420189</v>
      </c>
      <c r="F34" s="73">
        <f t="shared" si="3"/>
        <v>80420189</v>
      </c>
      <c r="G34" s="73">
        <f t="shared" si="3"/>
        <v>100459518</v>
      </c>
      <c r="H34" s="73">
        <f t="shared" si="3"/>
        <v>129204855</v>
      </c>
      <c r="I34" s="73">
        <f t="shared" si="3"/>
        <v>126350894</v>
      </c>
      <c r="J34" s="73">
        <f t="shared" si="3"/>
        <v>126350894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126350894</v>
      </c>
      <c r="X34" s="73">
        <f t="shared" si="3"/>
        <v>20105048</v>
      </c>
      <c r="Y34" s="73">
        <f t="shared" si="3"/>
        <v>106245846</v>
      </c>
      <c r="Z34" s="170">
        <f>+IF(X34&lt;&gt;0,+(Y34/X34)*100,0)</f>
        <v>528.4535804142322</v>
      </c>
      <c r="AA34" s="74">
        <f>SUM(AA29:AA33)</f>
        <v>80420189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67880561</v>
      </c>
      <c r="D37" s="155"/>
      <c r="E37" s="59">
        <v>67877824</v>
      </c>
      <c r="F37" s="60">
        <v>67877824</v>
      </c>
      <c r="G37" s="60">
        <v>65284411</v>
      </c>
      <c r="H37" s="60">
        <v>65284411</v>
      </c>
      <c r="I37" s="60">
        <v>65284411</v>
      </c>
      <c r="J37" s="60">
        <v>65284411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65284411</v>
      </c>
      <c r="X37" s="60">
        <v>16969456</v>
      </c>
      <c r="Y37" s="60">
        <v>48314955</v>
      </c>
      <c r="Z37" s="140">
        <v>284.72</v>
      </c>
      <c r="AA37" s="62">
        <v>67877824</v>
      </c>
    </row>
    <row r="38" spans="1:27" ht="13.5">
      <c r="A38" s="249" t="s">
        <v>165</v>
      </c>
      <c r="B38" s="182"/>
      <c r="C38" s="155">
        <v>2512344</v>
      </c>
      <c r="D38" s="155"/>
      <c r="E38" s="59">
        <v>2234396</v>
      </c>
      <c r="F38" s="60">
        <v>2234396</v>
      </c>
      <c r="G38" s="60">
        <v>2512345</v>
      </c>
      <c r="H38" s="60">
        <v>2512345</v>
      </c>
      <c r="I38" s="60">
        <v>2512345</v>
      </c>
      <c r="J38" s="60">
        <v>2512345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2512345</v>
      </c>
      <c r="X38" s="60">
        <v>558599</v>
      </c>
      <c r="Y38" s="60">
        <v>1953746</v>
      </c>
      <c r="Z38" s="140">
        <v>349.76</v>
      </c>
      <c r="AA38" s="62">
        <v>2234396</v>
      </c>
    </row>
    <row r="39" spans="1:27" ht="13.5">
      <c r="A39" s="250" t="s">
        <v>59</v>
      </c>
      <c r="B39" s="253"/>
      <c r="C39" s="168">
        <f aca="true" t="shared" si="4" ref="C39:Y39">SUM(C37:C38)</f>
        <v>70392905</v>
      </c>
      <c r="D39" s="168">
        <f>SUM(D37:D38)</f>
        <v>0</v>
      </c>
      <c r="E39" s="76">
        <f t="shared" si="4"/>
        <v>70112220</v>
      </c>
      <c r="F39" s="77">
        <f t="shared" si="4"/>
        <v>70112220</v>
      </c>
      <c r="G39" s="77">
        <f t="shared" si="4"/>
        <v>67796756</v>
      </c>
      <c r="H39" s="77">
        <f t="shared" si="4"/>
        <v>67796756</v>
      </c>
      <c r="I39" s="77">
        <f t="shared" si="4"/>
        <v>67796756</v>
      </c>
      <c r="J39" s="77">
        <f t="shared" si="4"/>
        <v>67796756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67796756</v>
      </c>
      <c r="X39" s="77">
        <f t="shared" si="4"/>
        <v>17528055</v>
      </c>
      <c r="Y39" s="77">
        <f t="shared" si="4"/>
        <v>50268701</v>
      </c>
      <c r="Z39" s="212">
        <f>+IF(X39&lt;&gt;0,+(Y39/X39)*100,0)</f>
        <v>286.78995473257015</v>
      </c>
      <c r="AA39" s="79">
        <f>SUM(AA37:AA38)</f>
        <v>70112220</v>
      </c>
    </row>
    <row r="40" spans="1:27" ht="13.5">
      <c r="A40" s="250" t="s">
        <v>167</v>
      </c>
      <c r="B40" s="251"/>
      <c r="C40" s="168">
        <f aca="true" t="shared" si="5" ref="C40:Y40">+C34+C39</f>
        <v>177657177</v>
      </c>
      <c r="D40" s="168">
        <f>+D34+D39</f>
        <v>0</v>
      </c>
      <c r="E40" s="72">
        <f t="shared" si="5"/>
        <v>150532409</v>
      </c>
      <c r="F40" s="73">
        <f t="shared" si="5"/>
        <v>150532409</v>
      </c>
      <c r="G40" s="73">
        <f t="shared" si="5"/>
        <v>168256274</v>
      </c>
      <c r="H40" s="73">
        <f t="shared" si="5"/>
        <v>197001611</v>
      </c>
      <c r="I40" s="73">
        <f t="shared" si="5"/>
        <v>194147650</v>
      </c>
      <c r="J40" s="73">
        <f t="shared" si="5"/>
        <v>194147650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194147650</v>
      </c>
      <c r="X40" s="73">
        <f t="shared" si="5"/>
        <v>37633103</v>
      </c>
      <c r="Y40" s="73">
        <f t="shared" si="5"/>
        <v>156514547</v>
      </c>
      <c r="Z40" s="170">
        <f>+IF(X40&lt;&gt;0,+(Y40/X40)*100,0)</f>
        <v>415.89593874307945</v>
      </c>
      <c r="AA40" s="74">
        <f>+AA34+AA39</f>
        <v>150532409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835610718</v>
      </c>
      <c r="D42" s="257">
        <f>+D25-D40</f>
        <v>0</v>
      </c>
      <c r="E42" s="258">
        <f t="shared" si="6"/>
        <v>938364211</v>
      </c>
      <c r="F42" s="259">
        <f t="shared" si="6"/>
        <v>938364211</v>
      </c>
      <c r="G42" s="259">
        <f t="shared" si="6"/>
        <v>856828829</v>
      </c>
      <c r="H42" s="259">
        <f t="shared" si="6"/>
        <v>838973279</v>
      </c>
      <c r="I42" s="259">
        <f t="shared" si="6"/>
        <v>848250080</v>
      </c>
      <c r="J42" s="259">
        <f t="shared" si="6"/>
        <v>848250080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848250080</v>
      </c>
      <c r="X42" s="259">
        <f t="shared" si="6"/>
        <v>234591053</v>
      </c>
      <c r="Y42" s="259">
        <f t="shared" si="6"/>
        <v>613659027</v>
      </c>
      <c r="Z42" s="260">
        <f>+IF(X42&lt;&gt;0,+(Y42/X42)*100,0)</f>
        <v>261.5867140508551</v>
      </c>
      <c r="AA42" s="261">
        <f>+AA25-AA40</f>
        <v>938364211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835610718</v>
      </c>
      <c r="D45" s="155"/>
      <c r="E45" s="59">
        <v>938364210</v>
      </c>
      <c r="F45" s="60">
        <v>938364210</v>
      </c>
      <c r="G45" s="60">
        <v>856828829</v>
      </c>
      <c r="H45" s="60">
        <v>838973279</v>
      </c>
      <c r="I45" s="60">
        <v>848250080</v>
      </c>
      <c r="J45" s="60">
        <v>848250080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848250080</v>
      </c>
      <c r="X45" s="60">
        <v>234591053</v>
      </c>
      <c r="Y45" s="60">
        <v>613659027</v>
      </c>
      <c r="Z45" s="139">
        <v>261.59</v>
      </c>
      <c r="AA45" s="62">
        <v>938364210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835610718</v>
      </c>
      <c r="D48" s="217">
        <f>SUM(D45:D47)</f>
        <v>0</v>
      </c>
      <c r="E48" s="264">
        <f t="shared" si="7"/>
        <v>938364210</v>
      </c>
      <c r="F48" s="219">
        <f t="shared" si="7"/>
        <v>938364210</v>
      </c>
      <c r="G48" s="219">
        <f t="shared" si="7"/>
        <v>856828829</v>
      </c>
      <c r="H48" s="219">
        <f t="shared" si="7"/>
        <v>838973279</v>
      </c>
      <c r="I48" s="219">
        <f t="shared" si="7"/>
        <v>848250080</v>
      </c>
      <c r="J48" s="219">
        <f t="shared" si="7"/>
        <v>848250080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848250080</v>
      </c>
      <c r="X48" s="219">
        <f t="shared" si="7"/>
        <v>234591053</v>
      </c>
      <c r="Y48" s="219">
        <f t="shared" si="7"/>
        <v>613659027</v>
      </c>
      <c r="Z48" s="265">
        <f>+IF(X48&lt;&gt;0,+(Y48/X48)*100,0)</f>
        <v>261.5867140508551</v>
      </c>
      <c r="AA48" s="232">
        <f>SUM(AA45:AA47)</f>
        <v>938364210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359260338</v>
      </c>
      <c r="D6" s="155"/>
      <c r="E6" s="59">
        <v>338294554</v>
      </c>
      <c r="F6" s="60">
        <v>338294554</v>
      </c>
      <c r="G6" s="60">
        <v>30815432</v>
      </c>
      <c r="H6" s="60">
        <v>29258785</v>
      </c>
      <c r="I6" s="60">
        <v>30793617</v>
      </c>
      <c r="J6" s="60">
        <v>90867834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90867834</v>
      </c>
      <c r="X6" s="60">
        <v>91656639</v>
      </c>
      <c r="Y6" s="60">
        <v>-788805</v>
      </c>
      <c r="Z6" s="140">
        <v>-0.86</v>
      </c>
      <c r="AA6" s="62">
        <v>338294554</v>
      </c>
    </row>
    <row r="7" spans="1:27" ht="13.5">
      <c r="A7" s="249" t="s">
        <v>178</v>
      </c>
      <c r="B7" s="182"/>
      <c r="C7" s="155">
        <v>72847743</v>
      </c>
      <c r="D7" s="155"/>
      <c r="E7" s="59">
        <v>81804720</v>
      </c>
      <c r="F7" s="60">
        <v>81804720</v>
      </c>
      <c r="G7" s="60">
        <v>28615181</v>
      </c>
      <c r="H7" s="60">
        <v>6875318</v>
      </c>
      <c r="I7" s="60">
        <v>790471</v>
      </c>
      <c r="J7" s="60">
        <v>36280970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36280970</v>
      </c>
      <c r="X7" s="60">
        <v>39875680</v>
      </c>
      <c r="Y7" s="60">
        <v>-3594710</v>
      </c>
      <c r="Z7" s="140">
        <v>-9.01</v>
      </c>
      <c r="AA7" s="62">
        <v>81804720</v>
      </c>
    </row>
    <row r="8" spans="1:27" ht="13.5">
      <c r="A8" s="249" t="s">
        <v>179</v>
      </c>
      <c r="B8" s="182"/>
      <c r="C8" s="155">
        <v>20316562</v>
      </c>
      <c r="D8" s="155"/>
      <c r="E8" s="59">
        <v>33993036</v>
      </c>
      <c r="F8" s="60">
        <v>33993036</v>
      </c>
      <c r="G8" s="60">
        <v>7000000</v>
      </c>
      <c r="H8" s="60">
        <v>1202855</v>
      </c>
      <c r="I8" s="60">
        <v>800000</v>
      </c>
      <c r="J8" s="60">
        <v>9002855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9002855</v>
      </c>
      <c r="X8" s="60">
        <v>20197943</v>
      </c>
      <c r="Y8" s="60">
        <v>-11195088</v>
      </c>
      <c r="Z8" s="140">
        <v>-55.43</v>
      </c>
      <c r="AA8" s="62">
        <v>33993036</v>
      </c>
    </row>
    <row r="9" spans="1:27" ht="13.5">
      <c r="A9" s="249" t="s">
        <v>180</v>
      </c>
      <c r="B9" s="182"/>
      <c r="C9" s="155">
        <v>5864976</v>
      </c>
      <c r="D9" s="155"/>
      <c r="E9" s="59">
        <v>4023839</v>
      </c>
      <c r="F9" s="60">
        <v>4023839</v>
      </c>
      <c r="G9" s="60">
        <v>343977</v>
      </c>
      <c r="H9" s="60">
        <v>81027</v>
      </c>
      <c r="I9" s="60">
        <v>63540</v>
      </c>
      <c r="J9" s="60">
        <v>488544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488544</v>
      </c>
      <c r="X9" s="60">
        <v>1243900</v>
      </c>
      <c r="Y9" s="60">
        <v>-755356</v>
      </c>
      <c r="Z9" s="140">
        <v>-60.72</v>
      </c>
      <c r="AA9" s="62">
        <v>4023839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-441072679</v>
      </c>
      <c r="D12" s="155"/>
      <c r="E12" s="59">
        <v>-374409401</v>
      </c>
      <c r="F12" s="60">
        <v>-374409401</v>
      </c>
      <c r="G12" s="60">
        <v>-55575685</v>
      </c>
      <c r="H12" s="60">
        <v>-50440265</v>
      </c>
      <c r="I12" s="60">
        <v>-41109854</v>
      </c>
      <c r="J12" s="60">
        <v>-147125804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-147125804</v>
      </c>
      <c r="X12" s="60">
        <v>-100160825</v>
      </c>
      <c r="Y12" s="60">
        <v>-46964979</v>
      </c>
      <c r="Z12" s="140">
        <v>46.89</v>
      </c>
      <c r="AA12" s="62">
        <v>-374409401</v>
      </c>
    </row>
    <row r="13" spans="1:27" ht="13.5">
      <c r="A13" s="249" t="s">
        <v>40</v>
      </c>
      <c r="B13" s="182"/>
      <c r="C13" s="155">
        <v>-6982598</v>
      </c>
      <c r="D13" s="155"/>
      <c r="E13" s="59">
        <v>-6373148</v>
      </c>
      <c r="F13" s="60">
        <v>-6373148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-6373148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10234342</v>
      </c>
      <c r="D15" s="168">
        <f>SUM(D6:D14)</f>
        <v>0</v>
      </c>
      <c r="E15" s="72">
        <f t="shared" si="0"/>
        <v>77333600</v>
      </c>
      <c r="F15" s="73">
        <f t="shared" si="0"/>
        <v>77333600</v>
      </c>
      <c r="G15" s="73">
        <f t="shared" si="0"/>
        <v>11198905</v>
      </c>
      <c r="H15" s="73">
        <f t="shared" si="0"/>
        <v>-13022280</v>
      </c>
      <c r="I15" s="73">
        <f t="shared" si="0"/>
        <v>-8662226</v>
      </c>
      <c r="J15" s="73">
        <f t="shared" si="0"/>
        <v>-10485601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-10485601</v>
      </c>
      <c r="X15" s="73">
        <f t="shared" si="0"/>
        <v>52813337</v>
      </c>
      <c r="Y15" s="73">
        <f t="shared" si="0"/>
        <v>-63298938</v>
      </c>
      <c r="Z15" s="170">
        <f>+IF(X15&lt;&gt;0,+(Y15/X15)*100,0)</f>
        <v>-119.85407776827282</v>
      </c>
      <c r="AA15" s="74">
        <f>SUM(AA6:AA14)</f>
        <v>77333600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2097</v>
      </c>
      <c r="D19" s="155"/>
      <c r="E19" s="59"/>
      <c r="F19" s="60"/>
      <c r="G19" s="159"/>
      <c r="H19" s="159"/>
      <c r="I19" s="159">
        <v>12966</v>
      </c>
      <c r="J19" s="60">
        <v>12966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12966</v>
      </c>
      <c r="X19" s="60"/>
      <c r="Y19" s="159">
        <v>12966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-8300000</v>
      </c>
      <c r="H22" s="60">
        <v>-6640000</v>
      </c>
      <c r="I22" s="60"/>
      <c r="J22" s="60">
        <v>-14940000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-14940000</v>
      </c>
      <c r="X22" s="60"/>
      <c r="Y22" s="60">
        <v>-14940000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-57180895</v>
      </c>
      <c r="D24" s="155"/>
      <c r="E24" s="59">
        <v>-62493391</v>
      </c>
      <c r="F24" s="60">
        <v>-62493391</v>
      </c>
      <c r="G24" s="60"/>
      <c r="H24" s="60">
        <v>-868744</v>
      </c>
      <c r="I24" s="60">
        <v>-7200</v>
      </c>
      <c r="J24" s="60">
        <v>-875944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-875944</v>
      </c>
      <c r="X24" s="60">
        <v>-6519100</v>
      </c>
      <c r="Y24" s="60">
        <v>5643156</v>
      </c>
      <c r="Z24" s="140">
        <v>-86.56</v>
      </c>
      <c r="AA24" s="62">
        <v>-62493391</v>
      </c>
    </row>
    <row r="25" spans="1:27" ht="13.5">
      <c r="A25" s="250" t="s">
        <v>191</v>
      </c>
      <c r="B25" s="251"/>
      <c r="C25" s="168">
        <f aca="true" t="shared" si="1" ref="C25:Y25">SUM(C19:C24)</f>
        <v>-57178798</v>
      </c>
      <c r="D25" s="168">
        <f>SUM(D19:D24)</f>
        <v>0</v>
      </c>
      <c r="E25" s="72">
        <f t="shared" si="1"/>
        <v>-62493391</v>
      </c>
      <c r="F25" s="73">
        <f t="shared" si="1"/>
        <v>-62493391</v>
      </c>
      <c r="G25" s="73">
        <f t="shared" si="1"/>
        <v>-8300000</v>
      </c>
      <c r="H25" s="73">
        <f t="shared" si="1"/>
        <v>-7508744</v>
      </c>
      <c r="I25" s="73">
        <f t="shared" si="1"/>
        <v>5766</v>
      </c>
      <c r="J25" s="73">
        <f t="shared" si="1"/>
        <v>-15802978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-15802978</v>
      </c>
      <c r="X25" s="73">
        <f t="shared" si="1"/>
        <v>-6519100</v>
      </c>
      <c r="Y25" s="73">
        <f t="shared" si="1"/>
        <v>-9283878</v>
      </c>
      <c r="Z25" s="170">
        <f>+IF(X25&lt;&gt;0,+(Y25/X25)*100,0)</f>
        <v>142.4104247518829</v>
      </c>
      <c r="AA25" s="74">
        <f>SUM(AA19:AA24)</f>
        <v>-62493391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-3960280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380687</v>
      </c>
      <c r="D31" s="155"/>
      <c r="E31" s="59"/>
      <c r="F31" s="60"/>
      <c r="G31" s="60"/>
      <c r="H31" s="159"/>
      <c r="I31" s="159">
        <v>73666</v>
      </c>
      <c r="J31" s="159">
        <v>73666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73666</v>
      </c>
      <c r="X31" s="159"/>
      <c r="Y31" s="60">
        <v>73666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-2551817</v>
      </c>
      <c r="D33" s="155"/>
      <c r="E33" s="59">
        <v>-2698273</v>
      </c>
      <c r="F33" s="60">
        <v>-2698273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-2698273</v>
      </c>
    </row>
    <row r="34" spans="1:27" ht="13.5">
      <c r="A34" s="250" t="s">
        <v>197</v>
      </c>
      <c r="B34" s="251"/>
      <c r="C34" s="168">
        <f aca="true" t="shared" si="2" ref="C34:Y34">SUM(C29:C33)</f>
        <v>-6131410</v>
      </c>
      <c r="D34" s="168">
        <f>SUM(D29:D33)</f>
        <v>0</v>
      </c>
      <c r="E34" s="72">
        <f t="shared" si="2"/>
        <v>-2698273</v>
      </c>
      <c r="F34" s="73">
        <f t="shared" si="2"/>
        <v>-2698273</v>
      </c>
      <c r="G34" s="73">
        <f t="shared" si="2"/>
        <v>0</v>
      </c>
      <c r="H34" s="73">
        <f t="shared" si="2"/>
        <v>0</v>
      </c>
      <c r="I34" s="73">
        <f t="shared" si="2"/>
        <v>73666</v>
      </c>
      <c r="J34" s="73">
        <f t="shared" si="2"/>
        <v>73666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73666</v>
      </c>
      <c r="X34" s="73">
        <f t="shared" si="2"/>
        <v>0</v>
      </c>
      <c r="Y34" s="73">
        <f t="shared" si="2"/>
        <v>73666</v>
      </c>
      <c r="Z34" s="170">
        <f>+IF(X34&lt;&gt;0,+(Y34/X34)*100,0)</f>
        <v>0</v>
      </c>
      <c r="AA34" s="74">
        <f>SUM(AA29:AA33)</f>
        <v>-2698273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-53075866</v>
      </c>
      <c r="D36" s="153">
        <f>+D15+D25+D34</f>
        <v>0</v>
      </c>
      <c r="E36" s="99">
        <f t="shared" si="3"/>
        <v>12141936</v>
      </c>
      <c r="F36" s="100">
        <f t="shared" si="3"/>
        <v>12141936</v>
      </c>
      <c r="G36" s="100">
        <f t="shared" si="3"/>
        <v>2898905</v>
      </c>
      <c r="H36" s="100">
        <f t="shared" si="3"/>
        <v>-20531024</v>
      </c>
      <c r="I36" s="100">
        <f t="shared" si="3"/>
        <v>-8582794</v>
      </c>
      <c r="J36" s="100">
        <f t="shared" si="3"/>
        <v>-26214913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-26214913</v>
      </c>
      <c r="X36" s="100">
        <f t="shared" si="3"/>
        <v>46294237</v>
      </c>
      <c r="Y36" s="100">
        <f t="shared" si="3"/>
        <v>-72509150</v>
      </c>
      <c r="Z36" s="137">
        <f>+IF(X36&lt;&gt;0,+(Y36/X36)*100,0)</f>
        <v>-156.626730882291</v>
      </c>
      <c r="AA36" s="102">
        <f>+AA15+AA25+AA34</f>
        <v>12141936</v>
      </c>
    </row>
    <row r="37" spans="1:27" ht="13.5">
      <c r="A37" s="249" t="s">
        <v>199</v>
      </c>
      <c r="B37" s="182"/>
      <c r="C37" s="153">
        <v>6591603</v>
      </c>
      <c r="D37" s="153"/>
      <c r="E37" s="99">
        <v>3287029</v>
      </c>
      <c r="F37" s="100">
        <v>3287029</v>
      </c>
      <c r="G37" s="100">
        <v>850402</v>
      </c>
      <c r="H37" s="100">
        <v>3749307</v>
      </c>
      <c r="I37" s="100">
        <v>-16781717</v>
      </c>
      <c r="J37" s="100">
        <v>850402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850402</v>
      </c>
      <c r="X37" s="100">
        <v>3287029</v>
      </c>
      <c r="Y37" s="100">
        <v>-2436627</v>
      </c>
      <c r="Z37" s="137">
        <v>-74.13</v>
      </c>
      <c r="AA37" s="102">
        <v>3287029</v>
      </c>
    </row>
    <row r="38" spans="1:27" ht="13.5">
      <c r="A38" s="269" t="s">
        <v>200</v>
      </c>
      <c r="B38" s="256"/>
      <c r="C38" s="257">
        <v>-46484263</v>
      </c>
      <c r="D38" s="257"/>
      <c r="E38" s="258">
        <v>15428964</v>
      </c>
      <c r="F38" s="259">
        <v>15428964</v>
      </c>
      <c r="G38" s="259">
        <v>3749307</v>
      </c>
      <c r="H38" s="259">
        <v>-16781717</v>
      </c>
      <c r="I38" s="259">
        <v>-25364511</v>
      </c>
      <c r="J38" s="259">
        <v>-25364511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-25364511</v>
      </c>
      <c r="X38" s="259">
        <v>49581265</v>
      </c>
      <c r="Y38" s="259">
        <v>-74945776</v>
      </c>
      <c r="Z38" s="260">
        <v>-151.16</v>
      </c>
      <c r="AA38" s="261">
        <v>15428964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36364754</v>
      </c>
      <c r="D5" s="200">
        <f t="shared" si="0"/>
        <v>0</v>
      </c>
      <c r="E5" s="106">
        <f t="shared" si="0"/>
        <v>51283036</v>
      </c>
      <c r="F5" s="106">
        <f t="shared" si="0"/>
        <v>51283036</v>
      </c>
      <c r="G5" s="106">
        <f t="shared" si="0"/>
        <v>0</v>
      </c>
      <c r="H5" s="106">
        <f t="shared" si="0"/>
        <v>868745</v>
      </c>
      <c r="I5" s="106">
        <f t="shared" si="0"/>
        <v>7200</v>
      </c>
      <c r="J5" s="106">
        <f t="shared" si="0"/>
        <v>875945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875945</v>
      </c>
      <c r="X5" s="106">
        <f t="shared" si="0"/>
        <v>12820759</v>
      </c>
      <c r="Y5" s="106">
        <f t="shared" si="0"/>
        <v>-11944814</v>
      </c>
      <c r="Z5" s="201">
        <f>+IF(X5&lt;&gt;0,+(Y5/X5)*100,0)</f>
        <v>-93.16776019266878</v>
      </c>
      <c r="AA5" s="199">
        <f>SUM(AA11:AA18)</f>
        <v>51283036</v>
      </c>
    </row>
    <row r="6" spans="1:27" ht="13.5">
      <c r="A6" s="291" t="s">
        <v>204</v>
      </c>
      <c r="B6" s="142"/>
      <c r="C6" s="62">
        <v>24170208</v>
      </c>
      <c r="D6" s="156"/>
      <c r="E6" s="60">
        <v>36649000</v>
      </c>
      <c r="F6" s="60">
        <v>36649000</v>
      </c>
      <c r="G6" s="60"/>
      <c r="H6" s="60">
        <v>861863</v>
      </c>
      <c r="I6" s="60"/>
      <c r="J6" s="60">
        <v>861863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861863</v>
      </c>
      <c r="X6" s="60">
        <v>9162250</v>
      </c>
      <c r="Y6" s="60">
        <v>-8300387</v>
      </c>
      <c r="Z6" s="140">
        <v>-90.59</v>
      </c>
      <c r="AA6" s="155">
        <v>36649000</v>
      </c>
    </row>
    <row r="7" spans="1:27" ht="13.5">
      <c r="A7" s="291" t="s">
        <v>205</v>
      </c>
      <c r="B7" s="142"/>
      <c r="C7" s="62">
        <v>8366060</v>
      </c>
      <c r="D7" s="156"/>
      <c r="E7" s="60">
        <v>6150000</v>
      </c>
      <c r="F7" s="60">
        <v>6150000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1537500</v>
      </c>
      <c r="Y7" s="60">
        <v>-1537500</v>
      </c>
      <c r="Z7" s="140">
        <v>-100</v>
      </c>
      <c r="AA7" s="155">
        <v>6150000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1050850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4000000</v>
      </c>
      <c r="F10" s="60">
        <v>4000000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1000000</v>
      </c>
      <c r="Y10" s="60">
        <v>-1000000</v>
      </c>
      <c r="Z10" s="140">
        <v>-100</v>
      </c>
      <c r="AA10" s="155">
        <v>4000000</v>
      </c>
    </row>
    <row r="11" spans="1:27" ht="13.5">
      <c r="A11" s="292" t="s">
        <v>209</v>
      </c>
      <c r="B11" s="142"/>
      <c r="C11" s="293">
        <f aca="true" t="shared" si="1" ref="C11:Y11">SUM(C6:C10)</f>
        <v>33587118</v>
      </c>
      <c r="D11" s="294">
        <f t="shared" si="1"/>
        <v>0</v>
      </c>
      <c r="E11" s="295">
        <f t="shared" si="1"/>
        <v>46799000</v>
      </c>
      <c r="F11" s="295">
        <f t="shared" si="1"/>
        <v>46799000</v>
      </c>
      <c r="G11" s="295">
        <f t="shared" si="1"/>
        <v>0</v>
      </c>
      <c r="H11" s="295">
        <f t="shared" si="1"/>
        <v>861863</v>
      </c>
      <c r="I11" s="295">
        <f t="shared" si="1"/>
        <v>0</v>
      </c>
      <c r="J11" s="295">
        <f t="shared" si="1"/>
        <v>861863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861863</v>
      </c>
      <c r="X11" s="295">
        <f t="shared" si="1"/>
        <v>11699750</v>
      </c>
      <c r="Y11" s="295">
        <f t="shared" si="1"/>
        <v>-10837887</v>
      </c>
      <c r="Z11" s="296">
        <f>+IF(X11&lt;&gt;0,+(Y11/X11)*100,0)</f>
        <v>-92.63349216863608</v>
      </c>
      <c r="AA11" s="297">
        <f>SUM(AA6:AA10)</f>
        <v>46799000</v>
      </c>
    </row>
    <row r="12" spans="1:27" ht="13.5">
      <c r="A12" s="298" t="s">
        <v>210</v>
      </c>
      <c r="B12" s="136"/>
      <c r="C12" s="62">
        <v>2569522</v>
      </c>
      <c r="D12" s="156"/>
      <c r="E12" s="60">
        <v>2684036</v>
      </c>
      <c r="F12" s="60">
        <v>2684036</v>
      </c>
      <c r="G12" s="60"/>
      <c r="H12" s="60"/>
      <c r="I12" s="60">
        <v>7200</v>
      </c>
      <c r="J12" s="60">
        <v>7200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7200</v>
      </c>
      <c r="X12" s="60">
        <v>671009</v>
      </c>
      <c r="Y12" s="60">
        <v>-663809</v>
      </c>
      <c r="Z12" s="140">
        <v>-98.93</v>
      </c>
      <c r="AA12" s="155">
        <v>2684036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195484</v>
      </c>
      <c r="D15" s="156"/>
      <c r="E15" s="60">
        <v>1800000</v>
      </c>
      <c r="F15" s="60">
        <v>1800000</v>
      </c>
      <c r="G15" s="60"/>
      <c r="H15" s="60">
        <v>6882</v>
      </c>
      <c r="I15" s="60"/>
      <c r="J15" s="60">
        <v>6882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6882</v>
      </c>
      <c r="X15" s="60">
        <v>450000</v>
      </c>
      <c r="Y15" s="60">
        <v>-443118</v>
      </c>
      <c r="Z15" s="140">
        <v>-98.47</v>
      </c>
      <c r="AA15" s="155">
        <v>1800000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12630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11210335</v>
      </c>
      <c r="F20" s="100">
        <f t="shared" si="2"/>
        <v>11210335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2802584</v>
      </c>
      <c r="Y20" s="100">
        <f t="shared" si="2"/>
        <v>-2802584</v>
      </c>
      <c r="Z20" s="137">
        <f>+IF(X20&lt;&gt;0,+(Y20/X20)*100,0)</f>
        <v>-100</v>
      </c>
      <c r="AA20" s="153">
        <f>SUM(AA26:AA33)</f>
        <v>11210335</v>
      </c>
    </row>
    <row r="21" spans="1:27" ht="13.5">
      <c r="A21" s="291" t="s">
        <v>204</v>
      </c>
      <c r="B21" s="142"/>
      <c r="C21" s="62"/>
      <c r="D21" s="156"/>
      <c r="E21" s="60">
        <v>4520335</v>
      </c>
      <c r="F21" s="60">
        <v>4520335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1130084</v>
      </c>
      <c r="Y21" s="60">
        <v>-1130084</v>
      </c>
      <c r="Z21" s="140">
        <v>-100</v>
      </c>
      <c r="AA21" s="155">
        <v>4520335</v>
      </c>
    </row>
    <row r="22" spans="1:27" ht="13.5">
      <c r="A22" s="291" t="s">
        <v>205</v>
      </c>
      <c r="B22" s="142"/>
      <c r="C22" s="62"/>
      <c r="D22" s="156"/>
      <c r="E22" s="60">
        <v>3500000</v>
      </c>
      <c r="F22" s="60">
        <v>3500000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875000</v>
      </c>
      <c r="Y22" s="60">
        <v>-875000</v>
      </c>
      <c r="Z22" s="140">
        <v>-100</v>
      </c>
      <c r="AA22" s="155">
        <v>3500000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8020335</v>
      </c>
      <c r="F26" s="295">
        <f t="shared" si="3"/>
        <v>8020335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2005084</v>
      </c>
      <c r="Y26" s="295">
        <f t="shared" si="3"/>
        <v>-2005084</v>
      </c>
      <c r="Z26" s="296">
        <f>+IF(X26&lt;&gt;0,+(Y26/X26)*100,0)</f>
        <v>-100</v>
      </c>
      <c r="AA26" s="297">
        <f>SUM(AA21:AA25)</f>
        <v>8020335</v>
      </c>
    </row>
    <row r="27" spans="1:27" ht="13.5">
      <c r="A27" s="298" t="s">
        <v>210</v>
      </c>
      <c r="B27" s="147"/>
      <c r="C27" s="62"/>
      <c r="D27" s="156"/>
      <c r="E27" s="60">
        <v>3190000</v>
      </c>
      <c r="F27" s="60">
        <v>3190000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797500</v>
      </c>
      <c r="Y27" s="60">
        <v>-797500</v>
      </c>
      <c r="Z27" s="140">
        <v>-100</v>
      </c>
      <c r="AA27" s="155">
        <v>3190000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24170208</v>
      </c>
      <c r="D36" s="156">
        <f t="shared" si="4"/>
        <v>0</v>
      </c>
      <c r="E36" s="60">
        <f t="shared" si="4"/>
        <v>41169335</v>
      </c>
      <c r="F36" s="60">
        <f t="shared" si="4"/>
        <v>41169335</v>
      </c>
      <c r="G36" s="60">
        <f t="shared" si="4"/>
        <v>0</v>
      </c>
      <c r="H36" s="60">
        <f t="shared" si="4"/>
        <v>861863</v>
      </c>
      <c r="I36" s="60">
        <f t="shared" si="4"/>
        <v>0</v>
      </c>
      <c r="J36" s="60">
        <f t="shared" si="4"/>
        <v>861863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861863</v>
      </c>
      <c r="X36" s="60">
        <f t="shared" si="4"/>
        <v>10292334</v>
      </c>
      <c r="Y36" s="60">
        <f t="shared" si="4"/>
        <v>-9430471</v>
      </c>
      <c r="Z36" s="140">
        <f aca="true" t="shared" si="5" ref="Z36:Z49">+IF(X36&lt;&gt;0,+(Y36/X36)*100,0)</f>
        <v>-91.6261656491132</v>
      </c>
      <c r="AA36" s="155">
        <f>AA6+AA21</f>
        <v>41169335</v>
      </c>
    </row>
    <row r="37" spans="1:27" ht="13.5">
      <c r="A37" s="291" t="s">
        <v>205</v>
      </c>
      <c r="B37" s="142"/>
      <c r="C37" s="62">
        <f t="shared" si="4"/>
        <v>8366060</v>
      </c>
      <c r="D37" s="156">
        <f t="shared" si="4"/>
        <v>0</v>
      </c>
      <c r="E37" s="60">
        <f t="shared" si="4"/>
        <v>9650000</v>
      </c>
      <c r="F37" s="60">
        <f t="shared" si="4"/>
        <v>9650000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2412500</v>
      </c>
      <c r="Y37" s="60">
        <f t="shared" si="4"/>
        <v>-2412500</v>
      </c>
      <c r="Z37" s="140">
        <f t="shared" si="5"/>
        <v>-100</v>
      </c>
      <c r="AA37" s="155">
        <f>AA7+AA22</f>
        <v>9650000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1050850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4000000</v>
      </c>
      <c r="F40" s="60">
        <f t="shared" si="4"/>
        <v>4000000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1000000</v>
      </c>
      <c r="Y40" s="60">
        <f t="shared" si="4"/>
        <v>-1000000</v>
      </c>
      <c r="Z40" s="140">
        <f t="shared" si="5"/>
        <v>-100</v>
      </c>
      <c r="AA40" s="155">
        <f>AA10+AA25</f>
        <v>4000000</v>
      </c>
    </row>
    <row r="41" spans="1:27" ht="13.5">
      <c r="A41" s="292" t="s">
        <v>209</v>
      </c>
      <c r="B41" s="142"/>
      <c r="C41" s="293">
        <f aca="true" t="shared" si="6" ref="C41:Y41">SUM(C36:C40)</f>
        <v>33587118</v>
      </c>
      <c r="D41" s="294">
        <f t="shared" si="6"/>
        <v>0</v>
      </c>
      <c r="E41" s="295">
        <f t="shared" si="6"/>
        <v>54819335</v>
      </c>
      <c r="F41" s="295">
        <f t="shared" si="6"/>
        <v>54819335</v>
      </c>
      <c r="G41" s="295">
        <f t="shared" si="6"/>
        <v>0</v>
      </c>
      <c r="H41" s="295">
        <f t="shared" si="6"/>
        <v>861863</v>
      </c>
      <c r="I41" s="295">
        <f t="shared" si="6"/>
        <v>0</v>
      </c>
      <c r="J41" s="295">
        <f t="shared" si="6"/>
        <v>861863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861863</v>
      </c>
      <c r="X41" s="295">
        <f t="shared" si="6"/>
        <v>13704834</v>
      </c>
      <c r="Y41" s="295">
        <f t="shared" si="6"/>
        <v>-12842971</v>
      </c>
      <c r="Z41" s="296">
        <f t="shared" si="5"/>
        <v>-93.71124816250966</v>
      </c>
      <c r="AA41" s="297">
        <f>SUM(AA36:AA40)</f>
        <v>54819335</v>
      </c>
    </row>
    <row r="42" spans="1:27" ht="13.5">
      <c r="A42" s="298" t="s">
        <v>210</v>
      </c>
      <c r="B42" s="136"/>
      <c r="C42" s="95">
        <f aca="true" t="shared" si="7" ref="C42:Y48">C12+C27</f>
        <v>2569522</v>
      </c>
      <c r="D42" s="129">
        <f t="shared" si="7"/>
        <v>0</v>
      </c>
      <c r="E42" s="54">
        <f t="shared" si="7"/>
        <v>5874036</v>
      </c>
      <c r="F42" s="54">
        <f t="shared" si="7"/>
        <v>5874036</v>
      </c>
      <c r="G42" s="54">
        <f t="shared" si="7"/>
        <v>0</v>
      </c>
      <c r="H42" s="54">
        <f t="shared" si="7"/>
        <v>0</v>
      </c>
      <c r="I42" s="54">
        <f t="shared" si="7"/>
        <v>7200</v>
      </c>
      <c r="J42" s="54">
        <f t="shared" si="7"/>
        <v>7200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7200</v>
      </c>
      <c r="X42" s="54">
        <f t="shared" si="7"/>
        <v>1468509</v>
      </c>
      <c r="Y42" s="54">
        <f t="shared" si="7"/>
        <v>-1461309</v>
      </c>
      <c r="Z42" s="184">
        <f t="shared" si="5"/>
        <v>-99.50970678422809</v>
      </c>
      <c r="AA42" s="130">
        <f aca="true" t="shared" si="8" ref="AA42:AA48">AA12+AA27</f>
        <v>5874036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195484</v>
      </c>
      <c r="D45" s="129">
        <f t="shared" si="7"/>
        <v>0</v>
      </c>
      <c r="E45" s="54">
        <f t="shared" si="7"/>
        <v>1800000</v>
      </c>
      <c r="F45" s="54">
        <f t="shared" si="7"/>
        <v>1800000</v>
      </c>
      <c r="G45" s="54">
        <f t="shared" si="7"/>
        <v>0</v>
      </c>
      <c r="H45" s="54">
        <f t="shared" si="7"/>
        <v>6882</v>
      </c>
      <c r="I45" s="54">
        <f t="shared" si="7"/>
        <v>0</v>
      </c>
      <c r="J45" s="54">
        <f t="shared" si="7"/>
        <v>6882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6882</v>
      </c>
      <c r="X45" s="54">
        <f t="shared" si="7"/>
        <v>450000</v>
      </c>
      <c r="Y45" s="54">
        <f t="shared" si="7"/>
        <v>-443118</v>
      </c>
      <c r="Z45" s="184">
        <f t="shared" si="5"/>
        <v>-98.47066666666666</v>
      </c>
      <c r="AA45" s="130">
        <f t="shared" si="8"/>
        <v>1800000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12630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36364754</v>
      </c>
      <c r="D49" s="218">
        <f t="shared" si="9"/>
        <v>0</v>
      </c>
      <c r="E49" s="220">
        <f t="shared" si="9"/>
        <v>62493371</v>
      </c>
      <c r="F49" s="220">
        <f t="shared" si="9"/>
        <v>62493371</v>
      </c>
      <c r="G49" s="220">
        <f t="shared" si="9"/>
        <v>0</v>
      </c>
      <c r="H49" s="220">
        <f t="shared" si="9"/>
        <v>868745</v>
      </c>
      <c r="I49" s="220">
        <f t="shared" si="9"/>
        <v>7200</v>
      </c>
      <c r="J49" s="220">
        <f t="shared" si="9"/>
        <v>875945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875945</v>
      </c>
      <c r="X49" s="220">
        <f t="shared" si="9"/>
        <v>15623343</v>
      </c>
      <c r="Y49" s="220">
        <f t="shared" si="9"/>
        <v>-14747398</v>
      </c>
      <c r="Z49" s="221">
        <f t="shared" si="5"/>
        <v>-94.3933574267684</v>
      </c>
      <c r="AA49" s="222">
        <f>SUM(AA41:AA48)</f>
        <v>62493371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37034553</v>
      </c>
      <c r="F51" s="54">
        <f t="shared" si="10"/>
        <v>37034553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9258638</v>
      </c>
      <c r="Y51" s="54">
        <f t="shared" si="10"/>
        <v>-9258638</v>
      </c>
      <c r="Z51" s="184">
        <f>+IF(X51&lt;&gt;0,+(Y51/X51)*100,0)</f>
        <v>-100</v>
      </c>
      <c r="AA51" s="130">
        <f>SUM(AA57:AA61)</f>
        <v>37034553</v>
      </c>
    </row>
    <row r="52" spans="1:27" ht="13.5">
      <c r="A52" s="310" t="s">
        <v>204</v>
      </c>
      <c r="B52" s="142"/>
      <c r="C52" s="62"/>
      <c r="D52" s="156"/>
      <c r="E52" s="60">
        <v>3330341</v>
      </c>
      <c r="F52" s="60">
        <v>3330341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832585</v>
      </c>
      <c r="Y52" s="60">
        <v>-832585</v>
      </c>
      <c r="Z52" s="140">
        <v>-100</v>
      </c>
      <c r="AA52" s="155">
        <v>3330341</v>
      </c>
    </row>
    <row r="53" spans="1:27" ht="13.5">
      <c r="A53" s="310" t="s">
        <v>205</v>
      </c>
      <c r="B53" s="142"/>
      <c r="C53" s="62"/>
      <c r="D53" s="156"/>
      <c r="E53" s="60">
        <v>18047719</v>
      </c>
      <c r="F53" s="60">
        <v>18047719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4511930</v>
      </c>
      <c r="Y53" s="60">
        <v>-4511930</v>
      </c>
      <c r="Z53" s="140">
        <v>-100</v>
      </c>
      <c r="AA53" s="155">
        <v>18047719</v>
      </c>
    </row>
    <row r="54" spans="1:27" ht="13.5">
      <c r="A54" s="310" t="s">
        <v>206</v>
      </c>
      <c r="B54" s="142"/>
      <c r="C54" s="62"/>
      <c r="D54" s="156"/>
      <c r="E54" s="60">
        <v>2617665</v>
      </c>
      <c r="F54" s="60">
        <v>2617665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654416</v>
      </c>
      <c r="Y54" s="60">
        <v>-654416</v>
      </c>
      <c r="Z54" s="140">
        <v>-100</v>
      </c>
      <c r="AA54" s="155">
        <v>2617665</v>
      </c>
    </row>
    <row r="55" spans="1:27" ht="13.5">
      <c r="A55" s="310" t="s">
        <v>207</v>
      </c>
      <c r="B55" s="142"/>
      <c r="C55" s="62"/>
      <c r="D55" s="156"/>
      <c r="E55" s="60">
        <v>2512637</v>
      </c>
      <c r="F55" s="60">
        <v>2512637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628159</v>
      </c>
      <c r="Y55" s="60">
        <v>-628159</v>
      </c>
      <c r="Z55" s="140">
        <v>-100</v>
      </c>
      <c r="AA55" s="155">
        <v>2512637</v>
      </c>
    </row>
    <row r="56" spans="1:27" ht="13.5">
      <c r="A56" s="310" t="s">
        <v>208</v>
      </c>
      <c r="B56" s="142"/>
      <c r="C56" s="62"/>
      <c r="D56" s="156"/>
      <c r="E56" s="60">
        <v>44222</v>
      </c>
      <c r="F56" s="60">
        <v>44222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11056</v>
      </c>
      <c r="Y56" s="60">
        <v>-11056</v>
      </c>
      <c r="Z56" s="140">
        <v>-100</v>
      </c>
      <c r="AA56" s="155">
        <v>44222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26552584</v>
      </c>
      <c r="F57" s="295">
        <f t="shared" si="11"/>
        <v>26552584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6638146</v>
      </c>
      <c r="Y57" s="295">
        <f t="shared" si="11"/>
        <v>-6638146</v>
      </c>
      <c r="Z57" s="296">
        <f>+IF(X57&lt;&gt;0,+(Y57/X57)*100,0)</f>
        <v>-100</v>
      </c>
      <c r="AA57" s="297">
        <f>SUM(AA52:AA56)</f>
        <v>26552584</v>
      </c>
    </row>
    <row r="58" spans="1:27" ht="13.5">
      <c r="A58" s="311" t="s">
        <v>210</v>
      </c>
      <c r="B58" s="136"/>
      <c r="C58" s="62"/>
      <c r="D58" s="156"/>
      <c r="E58" s="60">
        <v>522176</v>
      </c>
      <c r="F58" s="60">
        <v>522176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130544</v>
      </c>
      <c r="Y58" s="60">
        <v>-130544</v>
      </c>
      <c r="Z58" s="140">
        <v>-100</v>
      </c>
      <c r="AA58" s="155">
        <v>522176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9959793</v>
      </c>
      <c r="F61" s="60">
        <v>9959793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2489948</v>
      </c>
      <c r="Y61" s="60">
        <v>-2489948</v>
      </c>
      <c r="Z61" s="140">
        <v>-100</v>
      </c>
      <c r="AA61" s="155">
        <v>9959793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292167</v>
      </c>
      <c r="H65" s="60">
        <v>303127</v>
      </c>
      <c r="I65" s="60">
        <v>265943</v>
      </c>
      <c r="J65" s="60">
        <v>861237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861237</v>
      </c>
      <c r="X65" s="60"/>
      <c r="Y65" s="60">
        <v>861237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37034554</v>
      </c>
      <c r="F66" s="275"/>
      <c r="G66" s="275">
        <v>444757</v>
      </c>
      <c r="H66" s="275">
        <v>1349453</v>
      </c>
      <c r="I66" s="275">
        <v>1091323</v>
      </c>
      <c r="J66" s="275">
        <v>2885533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2885533</v>
      </c>
      <c r="X66" s="275"/>
      <c r="Y66" s="275">
        <v>2885533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189384</v>
      </c>
      <c r="H68" s="60">
        <v>290930</v>
      </c>
      <c r="I68" s="60">
        <v>245250</v>
      </c>
      <c r="J68" s="60">
        <v>725564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725564</v>
      </c>
      <c r="X68" s="60"/>
      <c r="Y68" s="60">
        <v>725564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37034554</v>
      </c>
      <c r="F69" s="220">
        <f t="shared" si="12"/>
        <v>0</v>
      </c>
      <c r="G69" s="220">
        <f t="shared" si="12"/>
        <v>926308</v>
      </c>
      <c r="H69" s="220">
        <f t="shared" si="12"/>
        <v>1943510</v>
      </c>
      <c r="I69" s="220">
        <f t="shared" si="12"/>
        <v>1602516</v>
      </c>
      <c r="J69" s="220">
        <f t="shared" si="12"/>
        <v>4472334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4472334</v>
      </c>
      <c r="X69" s="220">
        <f t="shared" si="12"/>
        <v>0</v>
      </c>
      <c r="Y69" s="220">
        <f t="shared" si="12"/>
        <v>4472334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33587118</v>
      </c>
      <c r="D5" s="357">
        <f t="shared" si="0"/>
        <v>0</v>
      </c>
      <c r="E5" s="356">
        <f t="shared" si="0"/>
        <v>46799000</v>
      </c>
      <c r="F5" s="358">
        <f t="shared" si="0"/>
        <v>46799000</v>
      </c>
      <c r="G5" s="358">
        <f t="shared" si="0"/>
        <v>0</v>
      </c>
      <c r="H5" s="356">
        <f t="shared" si="0"/>
        <v>861863</v>
      </c>
      <c r="I5" s="356">
        <f t="shared" si="0"/>
        <v>0</v>
      </c>
      <c r="J5" s="358">
        <f t="shared" si="0"/>
        <v>861863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861863</v>
      </c>
      <c r="X5" s="356">
        <f t="shared" si="0"/>
        <v>11699750</v>
      </c>
      <c r="Y5" s="358">
        <f t="shared" si="0"/>
        <v>-10837887</v>
      </c>
      <c r="Z5" s="359">
        <f>+IF(X5&lt;&gt;0,+(Y5/X5)*100,0)</f>
        <v>-92.63349216863608</v>
      </c>
      <c r="AA5" s="360">
        <f>+AA6+AA8+AA11+AA13+AA15</f>
        <v>46799000</v>
      </c>
    </row>
    <row r="6" spans="1:27" ht="13.5">
      <c r="A6" s="361" t="s">
        <v>204</v>
      </c>
      <c r="B6" s="142"/>
      <c r="C6" s="60">
        <f>+C7</f>
        <v>24170208</v>
      </c>
      <c r="D6" s="340">
        <f aca="true" t="shared" si="1" ref="D6:AA6">+D7</f>
        <v>0</v>
      </c>
      <c r="E6" s="60">
        <f t="shared" si="1"/>
        <v>36649000</v>
      </c>
      <c r="F6" s="59">
        <f t="shared" si="1"/>
        <v>36649000</v>
      </c>
      <c r="G6" s="59">
        <f t="shared" si="1"/>
        <v>0</v>
      </c>
      <c r="H6" s="60">
        <f t="shared" si="1"/>
        <v>861863</v>
      </c>
      <c r="I6" s="60">
        <f t="shared" si="1"/>
        <v>0</v>
      </c>
      <c r="J6" s="59">
        <f t="shared" si="1"/>
        <v>861863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861863</v>
      </c>
      <c r="X6" s="60">
        <f t="shared" si="1"/>
        <v>9162250</v>
      </c>
      <c r="Y6" s="59">
        <f t="shared" si="1"/>
        <v>-8300387</v>
      </c>
      <c r="Z6" s="61">
        <f>+IF(X6&lt;&gt;0,+(Y6/X6)*100,0)</f>
        <v>-90.59332587519441</v>
      </c>
      <c r="AA6" s="62">
        <f t="shared" si="1"/>
        <v>36649000</v>
      </c>
    </row>
    <row r="7" spans="1:27" ht="13.5">
      <c r="A7" s="291" t="s">
        <v>228</v>
      </c>
      <c r="B7" s="142"/>
      <c r="C7" s="60">
        <v>24170208</v>
      </c>
      <c r="D7" s="340"/>
      <c r="E7" s="60">
        <v>36649000</v>
      </c>
      <c r="F7" s="59">
        <v>36649000</v>
      </c>
      <c r="G7" s="59"/>
      <c r="H7" s="60">
        <v>861863</v>
      </c>
      <c r="I7" s="60"/>
      <c r="J7" s="59">
        <v>861863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861863</v>
      </c>
      <c r="X7" s="60">
        <v>9162250</v>
      </c>
      <c r="Y7" s="59">
        <v>-8300387</v>
      </c>
      <c r="Z7" s="61">
        <v>-90.59</v>
      </c>
      <c r="AA7" s="62">
        <v>36649000</v>
      </c>
    </row>
    <row r="8" spans="1:27" ht="13.5">
      <c r="A8" s="361" t="s">
        <v>205</v>
      </c>
      <c r="B8" s="142"/>
      <c r="C8" s="60">
        <f aca="true" t="shared" si="2" ref="C8:Y8">SUM(C9:C10)</f>
        <v>8366060</v>
      </c>
      <c r="D8" s="340">
        <f t="shared" si="2"/>
        <v>0</v>
      </c>
      <c r="E8" s="60">
        <f t="shared" si="2"/>
        <v>6150000</v>
      </c>
      <c r="F8" s="59">
        <f t="shared" si="2"/>
        <v>6150000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1537500</v>
      </c>
      <c r="Y8" s="59">
        <f t="shared" si="2"/>
        <v>-1537500</v>
      </c>
      <c r="Z8" s="61">
        <f>+IF(X8&lt;&gt;0,+(Y8/X8)*100,0)</f>
        <v>-100</v>
      </c>
      <c r="AA8" s="62">
        <f>SUM(AA9:AA10)</f>
        <v>6150000</v>
      </c>
    </row>
    <row r="9" spans="1:27" ht="13.5">
      <c r="A9" s="291" t="s">
        <v>229</v>
      </c>
      <c r="B9" s="142"/>
      <c r="C9" s="60">
        <v>8366060</v>
      </c>
      <c r="D9" s="340"/>
      <c r="E9" s="60">
        <v>6150000</v>
      </c>
      <c r="F9" s="59">
        <v>6150000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1537500</v>
      </c>
      <c r="Y9" s="59">
        <v>-1537500</v>
      </c>
      <c r="Z9" s="61">
        <v>-100</v>
      </c>
      <c r="AA9" s="62">
        <v>6150000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1050850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1050850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4000000</v>
      </c>
      <c r="F15" s="59">
        <f t="shared" si="5"/>
        <v>4000000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1000000</v>
      </c>
      <c r="Y15" s="59">
        <f t="shared" si="5"/>
        <v>-1000000</v>
      </c>
      <c r="Z15" s="61">
        <f>+IF(X15&lt;&gt;0,+(Y15/X15)*100,0)</f>
        <v>-100</v>
      </c>
      <c r="AA15" s="62">
        <f>SUM(AA16:AA20)</f>
        <v>4000000</v>
      </c>
    </row>
    <row r="16" spans="1:27" ht="13.5">
      <c r="A16" s="291" t="s">
        <v>233</v>
      </c>
      <c r="B16" s="300"/>
      <c r="C16" s="60"/>
      <c r="D16" s="340"/>
      <c r="E16" s="60">
        <v>4000000</v>
      </c>
      <c r="F16" s="59">
        <v>4000000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1000000</v>
      </c>
      <c r="Y16" s="59">
        <v>-1000000</v>
      </c>
      <c r="Z16" s="61">
        <v>-100</v>
      </c>
      <c r="AA16" s="62">
        <v>4000000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2569522</v>
      </c>
      <c r="D22" s="344">
        <f t="shared" si="6"/>
        <v>0</v>
      </c>
      <c r="E22" s="343">
        <f t="shared" si="6"/>
        <v>2684036</v>
      </c>
      <c r="F22" s="345">
        <f t="shared" si="6"/>
        <v>2684036</v>
      </c>
      <c r="G22" s="345">
        <f t="shared" si="6"/>
        <v>0</v>
      </c>
      <c r="H22" s="343">
        <f t="shared" si="6"/>
        <v>0</v>
      </c>
      <c r="I22" s="343">
        <f t="shared" si="6"/>
        <v>7200</v>
      </c>
      <c r="J22" s="345">
        <f t="shared" si="6"/>
        <v>7200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7200</v>
      </c>
      <c r="X22" s="343">
        <f t="shared" si="6"/>
        <v>671009</v>
      </c>
      <c r="Y22" s="345">
        <f t="shared" si="6"/>
        <v>-663809</v>
      </c>
      <c r="Z22" s="336">
        <f>+IF(X22&lt;&gt;0,+(Y22/X22)*100,0)</f>
        <v>-98.92698905677867</v>
      </c>
      <c r="AA22" s="350">
        <f>SUM(AA23:AA32)</f>
        <v>2684036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1271494</v>
      </c>
      <c r="D26" s="363"/>
      <c r="E26" s="362">
        <v>744036</v>
      </c>
      <c r="F26" s="364">
        <v>744036</v>
      </c>
      <c r="G26" s="364"/>
      <c r="H26" s="362"/>
      <c r="I26" s="362">
        <v>7200</v>
      </c>
      <c r="J26" s="364">
        <v>7200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7200</v>
      </c>
      <c r="X26" s="362">
        <v>186009</v>
      </c>
      <c r="Y26" s="364">
        <v>-178809</v>
      </c>
      <c r="Z26" s="365">
        <v>-96.13</v>
      </c>
      <c r="AA26" s="366">
        <v>744036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1190000</v>
      </c>
      <c r="F30" s="59">
        <v>1190000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297500</v>
      </c>
      <c r="Y30" s="59">
        <v>-297500</v>
      </c>
      <c r="Z30" s="61">
        <v>-100</v>
      </c>
      <c r="AA30" s="62">
        <v>1190000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1298028</v>
      </c>
      <c r="D32" s="340"/>
      <c r="E32" s="60">
        <v>750000</v>
      </c>
      <c r="F32" s="59">
        <v>750000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187500</v>
      </c>
      <c r="Y32" s="59">
        <v>-187500</v>
      </c>
      <c r="Z32" s="61">
        <v>-100</v>
      </c>
      <c r="AA32" s="62">
        <v>750000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195484</v>
      </c>
      <c r="D40" s="344">
        <f t="shared" si="9"/>
        <v>0</v>
      </c>
      <c r="E40" s="343">
        <f t="shared" si="9"/>
        <v>1800000</v>
      </c>
      <c r="F40" s="345">
        <f t="shared" si="9"/>
        <v>1800000</v>
      </c>
      <c r="G40" s="345">
        <f t="shared" si="9"/>
        <v>0</v>
      </c>
      <c r="H40" s="343">
        <f t="shared" si="9"/>
        <v>6882</v>
      </c>
      <c r="I40" s="343">
        <f t="shared" si="9"/>
        <v>0</v>
      </c>
      <c r="J40" s="345">
        <f t="shared" si="9"/>
        <v>6882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6882</v>
      </c>
      <c r="X40" s="343">
        <f t="shared" si="9"/>
        <v>450000</v>
      </c>
      <c r="Y40" s="345">
        <f t="shared" si="9"/>
        <v>-443118</v>
      </c>
      <c r="Z40" s="336">
        <f>+IF(X40&lt;&gt;0,+(Y40/X40)*100,0)</f>
        <v>-98.47066666666666</v>
      </c>
      <c r="AA40" s="350">
        <f>SUM(AA41:AA49)</f>
        <v>1800000</v>
      </c>
    </row>
    <row r="41" spans="1:27" ht="13.5">
      <c r="A41" s="361" t="s">
        <v>247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</v>
      </c>
      <c r="Y41" s="364">
        <v>-75000</v>
      </c>
      <c r="Z41" s="365">
        <v>-100</v>
      </c>
      <c r="AA41" s="366">
        <v>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85107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110377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1500000</v>
      </c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375000</v>
      </c>
      <c r="Y47" s="53">
        <v>-375000</v>
      </c>
      <c r="Z47" s="94">
        <v>-100</v>
      </c>
      <c r="AA47" s="95">
        <v>1500000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6882</v>
      </c>
      <c r="I49" s="54"/>
      <c r="J49" s="53">
        <v>6882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6882</v>
      </c>
      <c r="X49" s="54"/>
      <c r="Y49" s="53">
        <v>6882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12630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12630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36364754</v>
      </c>
      <c r="D60" s="346">
        <f t="shared" si="14"/>
        <v>0</v>
      </c>
      <c r="E60" s="219">
        <f t="shared" si="14"/>
        <v>51283036</v>
      </c>
      <c r="F60" s="264">
        <f t="shared" si="14"/>
        <v>51283036</v>
      </c>
      <c r="G60" s="264">
        <f t="shared" si="14"/>
        <v>0</v>
      </c>
      <c r="H60" s="219">
        <f t="shared" si="14"/>
        <v>868745</v>
      </c>
      <c r="I60" s="219">
        <f t="shared" si="14"/>
        <v>7200</v>
      </c>
      <c r="J60" s="264">
        <f t="shared" si="14"/>
        <v>875945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875945</v>
      </c>
      <c r="X60" s="219">
        <f t="shared" si="14"/>
        <v>12820759</v>
      </c>
      <c r="Y60" s="264">
        <f t="shared" si="14"/>
        <v>-11944814</v>
      </c>
      <c r="Z60" s="337">
        <f>+IF(X60&lt;&gt;0,+(Y60/X60)*100,0)</f>
        <v>-93.16776019266878</v>
      </c>
      <c r="AA60" s="232">
        <f>+AA57+AA54+AA51+AA40+AA37+AA34+AA22+AA5</f>
        <v>51283036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8020335</v>
      </c>
      <c r="F5" s="358">
        <f t="shared" si="0"/>
        <v>8020335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2005084</v>
      </c>
      <c r="Y5" s="358">
        <f t="shared" si="0"/>
        <v>-2005084</v>
      </c>
      <c r="Z5" s="359">
        <f>+IF(X5&lt;&gt;0,+(Y5/X5)*100,0)</f>
        <v>-100</v>
      </c>
      <c r="AA5" s="360">
        <f>+AA6+AA8+AA11+AA13+AA15</f>
        <v>8020335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4520335</v>
      </c>
      <c r="F6" s="59">
        <f t="shared" si="1"/>
        <v>4520335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1130084</v>
      </c>
      <c r="Y6" s="59">
        <f t="shared" si="1"/>
        <v>-1130084</v>
      </c>
      <c r="Z6" s="61">
        <f>+IF(X6&lt;&gt;0,+(Y6/X6)*100,0)</f>
        <v>-100</v>
      </c>
      <c r="AA6" s="62">
        <f t="shared" si="1"/>
        <v>4520335</v>
      </c>
    </row>
    <row r="7" spans="1:27" ht="13.5">
      <c r="A7" s="291" t="s">
        <v>228</v>
      </c>
      <c r="B7" s="142"/>
      <c r="C7" s="60"/>
      <c r="D7" s="340"/>
      <c r="E7" s="60">
        <v>4520335</v>
      </c>
      <c r="F7" s="59">
        <v>4520335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1130084</v>
      </c>
      <c r="Y7" s="59">
        <v>-1130084</v>
      </c>
      <c r="Z7" s="61">
        <v>-100</v>
      </c>
      <c r="AA7" s="62">
        <v>4520335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</v>
      </c>
      <c r="F8" s="59">
        <f t="shared" si="2"/>
        <v>3500000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875000</v>
      </c>
      <c r="Y8" s="59">
        <f t="shared" si="2"/>
        <v>-875000</v>
      </c>
      <c r="Z8" s="61">
        <f>+IF(X8&lt;&gt;0,+(Y8/X8)*100,0)</f>
        <v>-100</v>
      </c>
      <c r="AA8" s="62">
        <f>SUM(AA9:AA10)</f>
        <v>3500000</v>
      </c>
    </row>
    <row r="9" spans="1:27" ht="13.5">
      <c r="A9" s="291" t="s">
        <v>229</v>
      </c>
      <c r="B9" s="142"/>
      <c r="C9" s="60"/>
      <c r="D9" s="340"/>
      <c r="E9" s="60">
        <v>3500000</v>
      </c>
      <c r="F9" s="59">
        <v>3500000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875000</v>
      </c>
      <c r="Y9" s="59">
        <v>-875000</v>
      </c>
      <c r="Z9" s="61">
        <v>-100</v>
      </c>
      <c r="AA9" s="62">
        <v>3500000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3190000</v>
      </c>
      <c r="F22" s="345">
        <f t="shared" si="6"/>
        <v>3190000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797500</v>
      </c>
      <c r="Y22" s="345">
        <f t="shared" si="6"/>
        <v>-797500</v>
      </c>
      <c r="Z22" s="336">
        <f>+IF(X22&lt;&gt;0,+(Y22/X22)*100,0)</f>
        <v>-100</v>
      </c>
      <c r="AA22" s="350">
        <f>SUM(AA23:AA32)</f>
        <v>3190000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3190000</v>
      </c>
      <c r="F30" s="59">
        <v>3190000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797500</v>
      </c>
      <c r="Y30" s="59">
        <v>-797500</v>
      </c>
      <c r="Z30" s="61">
        <v>-100</v>
      </c>
      <c r="AA30" s="62">
        <v>3190000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11210335</v>
      </c>
      <c r="F60" s="264">
        <f t="shared" si="14"/>
        <v>11210335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2802584</v>
      </c>
      <c r="Y60" s="264">
        <f t="shared" si="14"/>
        <v>-2802584</v>
      </c>
      <c r="Z60" s="337">
        <f>+IF(X60&lt;&gt;0,+(Y60/X60)*100,0)</f>
        <v>-100</v>
      </c>
      <c r="AA60" s="232">
        <f>+AA57+AA54+AA51+AA40+AA37+AA34+AA22+AA5</f>
        <v>11210335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2013-11-05T10:24:12Z</dcterms:created>
  <dcterms:modified xsi:type="dcterms:W3CDTF">2013-11-05T10:24:16Z</dcterms:modified>
  <cp:category/>
  <cp:version/>
  <cp:contentType/>
  <cp:contentStatus/>
</cp:coreProperties>
</file>