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<sst xmlns="http://schemas.openxmlformats.org/spreadsheetml/2006/main" count="855" uniqueCount="302">
  <si>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Randfontein(GT482)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</si>
  <si>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</si>
  <si>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</si>
  <si>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</si>
  <si>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</si>
  <si>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</si>
  <si>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</si>
  <si>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</si>
  <si>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</si>
  <si>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</si>
  <si>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</si>
  <si>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</si>
  <si>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</si>
  <si>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</si>
  <si>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</si>
  <si>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</si>
  <si>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</si>
  <si>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</si>
  <si>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</si>
  <si>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</si>
  <si>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</si>
  <si>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</si>
  <si>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</si>
  <si>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</si>
  <si>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</si>
  <si>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</si>
  <si>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</si>
  <si>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</si>
  <si>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</si>
  <si>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</si>
  <si>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</si>
  <si>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</si>
  <si>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</si>
  <si>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</si>
  <si>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</si>
  <si>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</si>
  <si>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</si>
  <si>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</si>
  <si>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</si>
  <si>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</si>
  <si>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</si>
  <si>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</si>
  <si>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</si>
  <si>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</si>
  <si>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</si>
  <si>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</si>
  <si>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</si>
  <si>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</si>
  <si>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</si>
  <si>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</si>
  <si>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</si>
  <si>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</si>
  <si>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</si>
  <si>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</si>
  <si>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</si>
  <si>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</si>
  <si>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</si>
  <si>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</si>
  <si>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</si>
  <si>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</si>
  <si>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</si>
  <si>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</si>
  <si>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</si>
  <si>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</si>
  <si>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</si>
  <si>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</si>
  <si>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</si>
  <si>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</si>
  <si>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</si>
  <si>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</si>
  <si>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Randfontein(GT482)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</si>
  <si>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</si>
  <si>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</si>
  <si>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</si>
  <si>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</si>
  <si>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</si>
  <si>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</si>
  <si>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</si>
  <si>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</si>
  <si>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</si>
  <si>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</si>
  <si>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</si>
  <si>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</si>
  <si>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</si>
  <si>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</si>
  <si>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</si>
  <si>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</si>
  <si>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</si>
  <si>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</si>
  <si>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</si>
  <si>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</si>
  <si>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</si>
  <si>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</si>
  <si>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</si>
  <si>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</si>
  <si>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</si>
  <si>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</si>
  <si>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</si>
  <si>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</si>
  <si>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</si>
  <si>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Randfontein(GT482)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</si>
  <si>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</si>
  <si>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</si>
  <si>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</si>
  <si>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</si>
  <si>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</si>
  <si>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</si>
  <si>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</si>
  <si>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</si>
  <si>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</si>
  <si>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</si>
  <si>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</si>
  <si>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</si>
  <si>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</si>
  <si>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</si>
  <si>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</si>
  <si>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</si>
  <si>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</si>
  <si>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</si>
  <si>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</si>
  <si>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</si>
  <si>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</si>
  <si>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</si>
  <si>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</si>
  <si>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</si>
  <si>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</si>
  <si>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</si>
  <si>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</si>
  <si>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</si>
  <si>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Randfontein(GT482)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</si>
  <si>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</si>
  <si>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</si>
  <si>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</si>
  <si>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</si>
  <si>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</si>
  <si>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</si>
  <si>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</si>
  <si>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</si>
  <si>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</si>
  <si>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</si>
  <si>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Randfontein(GT482)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</si>
  <si>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</si>
  <si>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</si>
  <si>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</si>
  <si>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</si>
  <si>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</si>
  <si>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</si>
  <si>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</si>
  <si>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</si>
  <si>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</si>
  <si>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</si>
  <si>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</si>
  <si>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</si>
  <si>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</si>
  <si>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</si>
  <si>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</si>
  <si>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</si>
  <si>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</si>
  <si>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</si>
  <si>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</si>
  <si>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</si>
  <si>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</si>
  <si>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</si>
  <si>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</si>
  <si>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</si>
  <si>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</si>
  <si>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</si>
  <si>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</si>
  <si>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</si>
  <si>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</si>
  <si>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</si>
  <si>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</si>
  <si>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</si>
  <si>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</si>
  <si>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Randfontein(GT482)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</si>
  <si>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</si>
  <si>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</si>
  <si>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</si>
  <si>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</si>
  <si>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</si>
  <si>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</si>
  <si>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</si>
  <si>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</si>
  <si>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</si>
  <si>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</si>
  <si>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</si>
  <si>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</si>
  <si>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</si>
  <si>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</si>
  <si>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</si>
  <si>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</si>
  <si>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</si>
  <si>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</si>
  <si>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</si>
  <si>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</si>
  <si>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</si>
  <si>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</si>
  <si>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</si>
  <si>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</si>
  <si>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</si>
  <si>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</si>
  <si>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Randfontein(GT482)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</si>
  <si>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</si>
  <si>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</si>
  <si>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</si>
  <si>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</si>
  <si>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</si>
  <si>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</si>
  <si>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</si>
  <si>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</si>
  <si>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</si>
  <si>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</si>
  <si>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</si>
  <si>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</si>
  <si>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</si>
  <si>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</si>
  <si>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</si>
  <si>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</si>
  <si>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</si>
  <si>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</si>
  <si>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</si>
  <si>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</si>
  <si>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</si>
  <si>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</si>
  <si>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</si>
  <si>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</si>
  <si>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Randfontein(GT482)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</si>
  <si>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</si>
  <si>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</si>
  <si>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</si>
  <si>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</si>
  <si>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</si>
  <si>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</si>
  <si>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</si>
  <si>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</si>
  <si>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</si>
  <si>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</si>
  <si>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</si>
  <si>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</si>
  <si>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</si>
  <si>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</si>
  <si>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</si>
  <si>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</si>
  <si>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</si>
  <si>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</si>
  <si>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</si>
  <si>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</si>
  <si>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</si>
  <si>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</si>
  <si>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</si>
  <si>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</si>
  <si>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</si>
  <si>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</si>
  <si>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</si>
  <si>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</si>
  <si>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</si>
  <si>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</si>
  <si>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</si>
  <si>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</si>
  <si>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</si>
  <si>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</si>
  <si>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</si>
  <si>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Randfontein(GT482)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</si>
  <si>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</si>
  <si>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</si>
  <si>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Gauteng: Randfontein(GT482)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</si>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</sst>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106438745</v>
      </c>
      <c r="E5" s="60">
        <v>106438745</v>
      </c>
      <c r="F5" s="60">
        <v>9910538</v>
      </c>
      <c r="G5" s="60">
        <v>6115133</v>
      </c>
      <c r="H5" s="60">
        <v>6297717</v>
      </c>
      <c r="I5" s="60">
        <v>22323388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22323388</v>
      </c>
      <c r="W5" s="60">
        <v>26609686</v>
      </c>
      <c r="X5" s="60">
        <v>-4286298</v>
      </c>
      <c r="Y5" s="61">
        <v>-16.11</v>
      </c>
      <c r="Z5" s="62">
        <v>106438745</v>
      </c>
    </row>
    <row r="6" spans="1:26" ht="13.5">
      <c r="A6" s="58" t="s">
        <v>32</v>
      </c>
      <c r="B6" s="19">
        <v>0</v>
      </c>
      <c r="C6" s="19">
        <v>0</v>
      </c>
      <c r="D6" s="59">
        <v>575177543</v>
      </c>
      <c r="E6" s="60">
        <v>575177543</v>
      </c>
      <c r="F6" s="60">
        <v>51208054</v>
      </c>
      <c r="G6" s="60">
        <v>49170312</v>
      </c>
      <c r="H6" s="60">
        <v>47535107</v>
      </c>
      <c r="I6" s="60">
        <v>147913473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147913473</v>
      </c>
      <c r="W6" s="60">
        <v>143794386</v>
      </c>
      <c r="X6" s="60">
        <v>4119087</v>
      </c>
      <c r="Y6" s="61">
        <v>2.86</v>
      </c>
      <c r="Z6" s="62">
        <v>575177543</v>
      </c>
    </row>
    <row r="7" spans="1:26" ht="13.5">
      <c r="A7" s="58" t="s">
        <v>33</v>
      </c>
      <c r="B7" s="19">
        <v>0</v>
      </c>
      <c r="C7" s="19">
        <v>0</v>
      </c>
      <c r="D7" s="59">
        <v>1440000</v>
      </c>
      <c r="E7" s="60">
        <v>1440000</v>
      </c>
      <c r="F7" s="60">
        <v>700383</v>
      </c>
      <c r="G7" s="60">
        <v>1271320</v>
      </c>
      <c r="H7" s="60">
        <v>1818787</v>
      </c>
      <c r="I7" s="60">
        <v>3790490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3790490</v>
      </c>
      <c r="W7" s="60">
        <v>360000</v>
      </c>
      <c r="X7" s="60">
        <v>3430490</v>
      </c>
      <c r="Y7" s="61">
        <v>952.91</v>
      </c>
      <c r="Z7" s="62">
        <v>1440000</v>
      </c>
    </row>
    <row r="8" spans="1:26" ht="13.5">
      <c r="A8" s="58" t="s">
        <v>34</v>
      </c>
      <c r="B8" s="19">
        <v>0</v>
      </c>
      <c r="C8" s="19">
        <v>0</v>
      </c>
      <c r="D8" s="59">
        <v>124696780</v>
      </c>
      <c r="E8" s="60">
        <v>124696780</v>
      </c>
      <c r="F8" s="60">
        <v>22522827</v>
      </c>
      <c r="G8" s="60">
        <v>1219474</v>
      </c>
      <c r="H8" s="60">
        <v>1160473</v>
      </c>
      <c r="I8" s="60">
        <v>24902774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24902774</v>
      </c>
      <c r="W8" s="60">
        <v>31174195</v>
      </c>
      <c r="X8" s="60">
        <v>-6271421</v>
      </c>
      <c r="Y8" s="61">
        <v>-20.12</v>
      </c>
      <c r="Z8" s="62">
        <v>124696780</v>
      </c>
    </row>
    <row r="9" spans="1:26" ht="13.5">
      <c r="A9" s="58" t="s">
        <v>35</v>
      </c>
      <c r="B9" s="19">
        <v>0</v>
      </c>
      <c r="C9" s="19">
        <v>0</v>
      </c>
      <c r="D9" s="59">
        <v>43351630</v>
      </c>
      <c r="E9" s="60">
        <v>43351630</v>
      </c>
      <c r="F9" s="60">
        <v>2379703</v>
      </c>
      <c r="G9" s="60">
        <v>737730</v>
      </c>
      <c r="H9" s="60">
        <v>1169950</v>
      </c>
      <c r="I9" s="60">
        <v>4287383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4287383</v>
      </c>
      <c r="W9" s="60">
        <v>10837908</v>
      </c>
      <c r="X9" s="60">
        <v>-6550525</v>
      </c>
      <c r="Y9" s="61">
        <v>-60.44</v>
      </c>
      <c r="Z9" s="62">
        <v>43351630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851104698</v>
      </c>
      <c r="E10" s="66">
        <f t="shared" si="0"/>
        <v>851104698</v>
      </c>
      <c r="F10" s="66">
        <f t="shared" si="0"/>
        <v>86721505</v>
      </c>
      <c r="G10" s="66">
        <f t="shared" si="0"/>
        <v>58513969</v>
      </c>
      <c r="H10" s="66">
        <f t="shared" si="0"/>
        <v>57982034</v>
      </c>
      <c r="I10" s="66">
        <f t="shared" si="0"/>
        <v>203217508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203217508</v>
      </c>
      <c r="W10" s="66">
        <f t="shared" si="0"/>
        <v>212776175</v>
      </c>
      <c r="X10" s="66">
        <f t="shared" si="0"/>
        <v>-9558667</v>
      </c>
      <c r="Y10" s="67">
        <f>+IF(W10&lt;&gt;0,(X10/W10)*100,0)</f>
        <v>-4.4923577557496746</v>
      </c>
      <c r="Z10" s="68">
        <f t="shared" si="0"/>
        <v>851104698</v>
      </c>
    </row>
    <row r="11" spans="1:26" ht="13.5">
      <c r="A11" s="58" t="s">
        <v>37</v>
      </c>
      <c r="B11" s="19">
        <v>0</v>
      </c>
      <c r="C11" s="19">
        <v>0</v>
      </c>
      <c r="D11" s="59">
        <v>216102736</v>
      </c>
      <c r="E11" s="60">
        <v>216102736</v>
      </c>
      <c r="F11" s="60">
        <v>16894919</v>
      </c>
      <c r="G11" s="60">
        <v>15077464</v>
      </c>
      <c r="H11" s="60">
        <v>15405060</v>
      </c>
      <c r="I11" s="60">
        <v>47377443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47377443</v>
      </c>
      <c r="W11" s="60">
        <v>54025684</v>
      </c>
      <c r="X11" s="60">
        <v>-6648241</v>
      </c>
      <c r="Y11" s="61">
        <v>-12.31</v>
      </c>
      <c r="Z11" s="62">
        <v>216102736</v>
      </c>
    </row>
    <row r="12" spans="1:26" ht="13.5">
      <c r="A12" s="58" t="s">
        <v>38</v>
      </c>
      <c r="B12" s="19">
        <v>0</v>
      </c>
      <c r="C12" s="19">
        <v>0</v>
      </c>
      <c r="D12" s="59">
        <v>15193979</v>
      </c>
      <c r="E12" s="60">
        <v>15193979</v>
      </c>
      <c r="F12" s="60">
        <v>1126913</v>
      </c>
      <c r="G12" s="60">
        <v>1122351</v>
      </c>
      <c r="H12" s="60">
        <v>1131770</v>
      </c>
      <c r="I12" s="60">
        <v>3381034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3381034</v>
      </c>
      <c r="W12" s="60">
        <v>3798495</v>
      </c>
      <c r="X12" s="60">
        <v>-417461</v>
      </c>
      <c r="Y12" s="61">
        <v>-10.99</v>
      </c>
      <c r="Z12" s="62">
        <v>15193979</v>
      </c>
    </row>
    <row r="13" spans="1:26" ht="13.5">
      <c r="A13" s="58" t="s">
        <v>278</v>
      </c>
      <c r="B13" s="19">
        <v>0</v>
      </c>
      <c r="C13" s="19">
        <v>0</v>
      </c>
      <c r="D13" s="59">
        <v>121325662</v>
      </c>
      <c r="E13" s="60">
        <v>121325662</v>
      </c>
      <c r="F13" s="60">
        <v>0</v>
      </c>
      <c r="G13" s="60">
        <v>0</v>
      </c>
      <c r="H13" s="60">
        <v>1600</v>
      </c>
      <c r="I13" s="60">
        <v>1600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1600</v>
      </c>
      <c r="W13" s="60">
        <v>30331416</v>
      </c>
      <c r="X13" s="60">
        <v>-30329816</v>
      </c>
      <c r="Y13" s="61">
        <v>-99.99</v>
      </c>
      <c r="Z13" s="62">
        <v>121325662</v>
      </c>
    </row>
    <row r="14" spans="1:26" ht="13.5">
      <c r="A14" s="58" t="s">
        <v>40</v>
      </c>
      <c r="B14" s="19">
        <v>0</v>
      </c>
      <c r="C14" s="19">
        <v>0</v>
      </c>
      <c r="D14" s="59">
        <v>8656740</v>
      </c>
      <c r="E14" s="60">
        <v>8656740</v>
      </c>
      <c r="F14" s="60">
        <v>0</v>
      </c>
      <c r="G14" s="60">
        <v>919170</v>
      </c>
      <c r="H14" s="60">
        <v>3316156</v>
      </c>
      <c r="I14" s="60">
        <v>4235326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4235326</v>
      </c>
      <c r="W14" s="60">
        <v>2164185</v>
      </c>
      <c r="X14" s="60">
        <v>2071141</v>
      </c>
      <c r="Y14" s="61">
        <v>95.7</v>
      </c>
      <c r="Z14" s="62">
        <v>8656740</v>
      </c>
    </row>
    <row r="15" spans="1:26" ht="13.5">
      <c r="A15" s="58" t="s">
        <v>41</v>
      </c>
      <c r="B15" s="19">
        <v>0</v>
      </c>
      <c r="C15" s="19">
        <v>0</v>
      </c>
      <c r="D15" s="59">
        <v>314396209</v>
      </c>
      <c r="E15" s="60">
        <v>314396209</v>
      </c>
      <c r="F15" s="60">
        <v>8107</v>
      </c>
      <c r="G15" s="60">
        <v>37183105</v>
      </c>
      <c r="H15" s="60">
        <v>32362120</v>
      </c>
      <c r="I15" s="60">
        <v>69553332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69553332</v>
      </c>
      <c r="W15" s="60">
        <v>78599052</v>
      </c>
      <c r="X15" s="60">
        <v>-9045720</v>
      </c>
      <c r="Y15" s="61">
        <v>-11.51</v>
      </c>
      <c r="Z15" s="62">
        <v>314396209</v>
      </c>
    </row>
    <row r="16" spans="1:26" ht="13.5">
      <c r="A16" s="69" t="s">
        <v>42</v>
      </c>
      <c r="B16" s="19">
        <v>0</v>
      </c>
      <c r="C16" s="19">
        <v>0</v>
      </c>
      <c r="D16" s="59">
        <v>420000</v>
      </c>
      <c r="E16" s="60">
        <v>420000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105000</v>
      </c>
      <c r="X16" s="60">
        <v>-105000</v>
      </c>
      <c r="Y16" s="61">
        <v>-100</v>
      </c>
      <c r="Z16" s="62">
        <v>420000</v>
      </c>
    </row>
    <row r="17" spans="1:26" ht="13.5">
      <c r="A17" s="58" t="s">
        <v>43</v>
      </c>
      <c r="B17" s="19">
        <v>0</v>
      </c>
      <c r="C17" s="19">
        <v>0</v>
      </c>
      <c r="D17" s="59">
        <v>235432097</v>
      </c>
      <c r="E17" s="60">
        <v>235432097</v>
      </c>
      <c r="F17" s="60">
        <v>4866939</v>
      </c>
      <c r="G17" s="60">
        <v>7672878</v>
      </c>
      <c r="H17" s="60">
        <v>8891917</v>
      </c>
      <c r="I17" s="60">
        <v>21431734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21431734</v>
      </c>
      <c r="W17" s="60">
        <v>58858024</v>
      </c>
      <c r="X17" s="60">
        <v>-37426290</v>
      </c>
      <c r="Y17" s="61">
        <v>-63.59</v>
      </c>
      <c r="Z17" s="62">
        <v>235432097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911527423</v>
      </c>
      <c r="E18" s="73">
        <f t="shared" si="1"/>
        <v>911527423</v>
      </c>
      <c r="F18" s="73">
        <f t="shared" si="1"/>
        <v>22896878</v>
      </c>
      <c r="G18" s="73">
        <f t="shared" si="1"/>
        <v>61974968</v>
      </c>
      <c r="H18" s="73">
        <f t="shared" si="1"/>
        <v>61108623</v>
      </c>
      <c r="I18" s="73">
        <f t="shared" si="1"/>
        <v>145980469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145980469</v>
      </c>
      <c r="W18" s="73">
        <f t="shared" si="1"/>
        <v>227881856</v>
      </c>
      <c r="X18" s="73">
        <f t="shared" si="1"/>
        <v>-81901387</v>
      </c>
      <c r="Y18" s="67">
        <f>+IF(W18&lt;&gt;0,(X18/W18)*100,0)</f>
        <v>-35.94028433751215</v>
      </c>
      <c r="Z18" s="74">
        <f t="shared" si="1"/>
        <v>911527423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-60422725</v>
      </c>
      <c r="E19" s="77">
        <f t="shared" si="2"/>
        <v>-60422725</v>
      </c>
      <c r="F19" s="77">
        <f t="shared" si="2"/>
        <v>63824627</v>
      </c>
      <c r="G19" s="77">
        <f t="shared" si="2"/>
        <v>-3460999</v>
      </c>
      <c r="H19" s="77">
        <f t="shared" si="2"/>
        <v>-3126589</v>
      </c>
      <c r="I19" s="77">
        <f t="shared" si="2"/>
        <v>57237039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57237039</v>
      </c>
      <c r="W19" s="77">
        <f>IF(E10=E18,0,W10-W18)</f>
        <v>-15105681</v>
      </c>
      <c r="X19" s="77">
        <f t="shared" si="2"/>
        <v>72342720</v>
      </c>
      <c r="Y19" s="78">
        <f>+IF(W19&lt;&gt;0,(X19/W19)*100,0)</f>
        <v>-478.9106826762726</v>
      </c>
      <c r="Z19" s="79">
        <f t="shared" si="2"/>
        <v>-60422725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-60422725</v>
      </c>
      <c r="E22" s="88">
        <f t="shared" si="3"/>
        <v>-60422725</v>
      </c>
      <c r="F22" s="88">
        <f t="shared" si="3"/>
        <v>63824627</v>
      </c>
      <c r="G22" s="88">
        <f t="shared" si="3"/>
        <v>-3460999</v>
      </c>
      <c r="H22" s="88">
        <f t="shared" si="3"/>
        <v>-3126589</v>
      </c>
      <c r="I22" s="88">
        <f t="shared" si="3"/>
        <v>57237039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57237039</v>
      </c>
      <c r="W22" s="88">
        <f t="shared" si="3"/>
        <v>-15105681</v>
      </c>
      <c r="X22" s="88">
        <f t="shared" si="3"/>
        <v>72342720</v>
      </c>
      <c r="Y22" s="89">
        <f>+IF(W22&lt;&gt;0,(X22/W22)*100,0)</f>
        <v>-478.9106826762726</v>
      </c>
      <c r="Z22" s="90">
        <f t="shared" si="3"/>
        <v>-60422725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-60422725</v>
      </c>
      <c r="E24" s="77">
        <f t="shared" si="4"/>
        <v>-60422725</v>
      </c>
      <c r="F24" s="77">
        <f t="shared" si="4"/>
        <v>63824627</v>
      </c>
      <c r="G24" s="77">
        <f t="shared" si="4"/>
        <v>-3460999</v>
      </c>
      <c r="H24" s="77">
        <f t="shared" si="4"/>
        <v>-3126589</v>
      </c>
      <c r="I24" s="77">
        <f t="shared" si="4"/>
        <v>57237039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57237039</v>
      </c>
      <c r="W24" s="77">
        <f t="shared" si="4"/>
        <v>-15105681</v>
      </c>
      <c r="X24" s="77">
        <f t="shared" si="4"/>
        <v>72342720</v>
      </c>
      <c r="Y24" s="78">
        <f>+IF(W24&lt;&gt;0,(X24/W24)*100,0)</f>
        <v>-478.9106826762726</v>
      </c>
      <c r="Z24" s="79">
        <f t="shared" si="4"/>
        <v>-60422725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114851847</v>
      </c>
      <c r="E27" s="100">
        <v>114851847</v>
      </c>
      <c r="F27" s="100">
        <v>1832993</v>
      </c>
      <c r="G27" s="100">
        <v>5587923</v>
      </c>
      <c r="H27" s="100">
        <v>2399352</v>
      </c>
      <c r="I27" s="100">
        <v>9820268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9820268</v>
      </c>
      <c r="W27" s="100">
        <v>28712962</v>
      </c>
      <c r="X27" s="100">
        <v>-18892694</v>
      </c>
      <c r="Y27" s="101">
        <v>-65.8</v>
      </c>
      <c r="Z27" s="102">
        <v>114851847</v>
      </c>
    </row>
    <row r="28" spans="1:26" ht="13.5">
      <c r="A28" s="103" t="s">
        <v>46</v>
      </c>
      <c r="B28" s="19">
        <v>0</v>
      </c>
      <c r="C28" s="19">
        <v>0</v>
      </c>
      <c r="D28" s="59">
        <v>62500830</v>
      </c>
      <c r="E28" s="60">
        <v>62500830</v>
      </c>
      <c r="F28" s="60">
        <v>0</v>
      </c>
      <c r="G28" s="60">
        <v>1478416</v>
      </c>
      <c r="H28" s="60">
        <v>469778</v>
      </c>
      <c r="I28" s="60">
        <v>1948194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1948194</v>
      </c>
      <c r="W28" s="60">
        <v>15625208</v>
      </c>
      <c r="X28" s="60">
        <v>-13677014</v>
      </c>
      <c r="Y28" s="61">
        <v>-87.53</v>
      </c>
      <c r="Z28" s="62">
        <v>62500830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52351017</v>
      </c>
      <c r="E31" s="60">
        <v>52351017</v>
      </c>
      <c r="F31" s="60">
        <v>1832993</v>
      </c>
      <c r="G31" s="60">
        <v>4109507</v>
      </c>
      <c r="H31" s="60">
        <v>1929574</v>
      </c>
      <c r="I31" s="60">
        <v>7872074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7872074</v>
      </c>
      <c r="W31" s="60">
        <v>13087754</v>
      </c>
      <c r="X31" s="60">
        <v>-5215680</v>
      </c>
      <c r="Y31" s="61">
        <v>-39.85</v>
      </c>
      <c r="Z31" s="62">
        <v>52351017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114851847</v>
      </c>
      <c r="E32" s="100">
        <f t="shared" si="5"/>
        <v>114851847</v>
      </c>
      <c r="F32" s="100">
        <f t="shared" si="5"/>
        <v>1832993</v>
      </c>
      <c r="G32" s="100">
        <f t="shared" si="5"/>
        <v>5587923</v>
      </c>
      <c r="H32" s="100">
        <f t="shared" si="5"/>
        <v>2399352</v>
      </c>
      <c r="I32" s="100">
        <f t="shared" si="5"/>
        <v>9820268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9820268</v>
      </c>
      <c r="W32" s="100">
        <f t="shared" si="5"/>
        <v>28712962</v>
      </c>
      <c r="X32" s="100">
        <f t="shared" si="5"/>
        <v>-18892694</v>
      </c>
      <c r="Y32" s="101">
        <f>+IF(W32&lt;&gt;0,(X32/W32)*100,0)</f>
        <v>-65.79848501871733</v>
      </c>
      <c r="Z32" s="102">
        <f t="shared" si="5"/>
        <v>114851847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232758093</v>
      </c>
      <c r="E35" s="60">
        <v>232758093</v>
      </c>
      <c r="F35" s="60">
        <v>144971486</v>
      </c>
      <c r="G35" s="60">
        <v>160468923</v>
      </c>
      <c r="H35" s="60">
        <v>152542494</v>
      </c>
      <c r="I35" s="60">
        <v>152542494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152542494</v>
      </c>
      <c r="W35" s="60">
        <v>58189523</v>
      </c>
      <c r="X35" s="60">
        <v>94352971</v>
      </c>
      <c r="Y35" s="61">
        <v>162.15</v>
      </c>
      <c r="Z35" s="62">
        <v>232758093</v>
      </c>
    </row>
    <row r="36" spans="1:26" ht="13.5">
      <c r="A36" s="58" t="s">
        <v>57</v>
      </c>
      <c r="B36" s="19">
        <v>0</v>
      </c>
      <c r="C36" s="19">
        <v>0</v>
      </c>
      <c r="D36" s="59">
        <v>2707709573</v>
      </c>
      <c r="E36" s="60">
        <v>2707709573</v>
      </c>
      <c r="F36" s="60">
        <v>2938314714</v>
      </c>
      <c r="G36" s="60">
        <v>2940300300</v>
      </c>
      <c r="H36" s="60">
        <v>2954737750</v>
      </c>
      <c r="I36" s="60">
        <v>2954737750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2954737750</v>
      </c>
      <c r="W36" s="60">
        <v>676927393</v>
      </c>
      <c r="X36" s="60">
        <v>2277810357</v>
      </c>
      <c r="Y36" s="61">
        <v>336.49</v>
      </c>
      <c r="Z36" s="62">
        <v>2707709573</v>
      </c>
    </row>
    <row r="37" spans="1:26" ht="13.5">
      <c r="A37" s="58" t="s">
        <v>58</v>
      </c>
      <c r="B37" s="19">
        <v>0</v>
      </c>
      <c r="C37" s="19">
        <v>0</v>
      </c>
      <c r="D37" s="59">
        <v>250044847</v>
      </c>
      <c r="E37" s="60">
        <v>250044847</v>
      </c>
      <c r="F37" s="60">
        <v>205428372</v>
      </c>
      <c r="G37" s="60">
        <v>262050416</v>
      </c>
      <c r="H37" s="60">
        <v>262898277</v>
      </c>
      <c r="I37" s="60">
        <v>262898277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262898277</v>
      </c>
      <c r="W37" s="60">
        <v>62511212</v>
      </c>
      <c r="X37" s="60">
        <v>200387065</v>
      </c>
      <c r="Y37" s="61">
        <v>320.56</v>
      </c>
      <c r="Z37" s="62">
        <v>250044847</v>
      </c>
    </row>
    <row r="38" spans="1:26" ht="13.5">
      <c r="A38" s="58" t="s">
        <v>59</v>
      </c>
      <c r="B38" s="19">
        <v>0</v>
      </c>
      <c r="C38" s="19">
        <v>0</v>
      </c>
      <c r="D38" s="59">
        <v>85396299</v>
      </c>
      <c r="E38" s="60">
        <v>85396299</v>
      </c>
      <c r="F38" s="60">
        <v>92761243</v>
      </c>
      <c r="G38" s="60">
        <v>92728221</v>
      </c>
      <c r="H38" s="60">
        <v>87420106</v>
      </c>
      <c r="I38" s="60">
        <v>87420106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87420106</v>
      </c>
      <c r="W38" s="60">
        <v>21349075</v>
      </c>
      <c r="X38" s="60">
        <v>66071031</v>
      </c>
      <c r="Y38" s="61">
        <v>309.48</v>
      </c>
      <c r="Z38" s="62">
        <v>85396299</v>
      </c>
    </row>
    <row r="39" spans="1:26" ht="13.5">
      <c r="A39" s="58" t="s">
        <v>60</v>
      </c>
      <c r="B39" s="19">
        <v>0</v>
      </c>
      <c r="C39" s="19">
        <v>0</v>
      </c>
      <c r="D39" s="59">
        <v>2605026520</v>
      </c>
      <c r="E39" s="60">
        <v>2605026520</v>
      </c>
      <c r="F39" s="60">
        <v>2785096585</v>
      </c>
      <c r="G39" s="60">
        <v>2745990586</v>
      </c>
      <c r="H39" s="60">
        <v>2756961861</v>
      </c>
      <c r="I39" s="60">
        <v>2756961861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2756961861</v>
      </c>
      <c r="W39" s="60">
        <v>651256630</v>
      </c>
      <c r="X39" s="60">
        <v>2105705231</v>
      </c>
      <c r="Y39" s="61">
        <v>323.33</v>
      </c>
      <c r="Z39" s="62">
        <v>2605026520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64318206</v>
      </c>
      <c r="E42" s="60">
        <v>64318206</v>
      </c>
      <c r="F42" s="60">
        <v>13076159</v>
      </c>
      <c r="G42" s="60">
        <v>11681696</v>
      </c>
      <c r="H42" s="60">
        <v>9693401</v>
      </c>
      <c r="I42" s="60">
        <v>34451256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34451256</v>
      </c>
      <c r="W42" s="60">
        <v>24223120</v>
      </c>
      <c r="X42" s="60">
        <v>10228136</v>
      </c>
      <c r="Y42" s="61">
        <v>42.22</v>
      </c>
      <c r="Z42" s="62">
        <v>64318206</v>
      </c>
    </row>
    <row r="43" spans="1:26" ht="13.5">
      <c r="A43" s="58" t="s">
        <v>63</v>
      </c>
      <c r="B43" s="19">
        <v>0</v>
      </c>
      <c r="C43" s="19">
        <v>0</v>
      </c>
      <c r="D43" s="59">
        <v>-59514804</v>
      </c>
      <c r="E43" s="60">
        <v>-59514804</v>
      </c>
      <c r="F43" s="60">
        <v>-2757357</v>
      </c>
      <c r="G43" s="60">
        <v>-4861787</v>
      </c>
      <c r="H43" s="60">
        <v>-4404794</v>
      </c>
      <c r="I43" s="60">
        <v>-12023938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-12023938</v>
      </c>
      <c r="W43" s="60">
        <v>-10212487</v>
      </c>
      <c r="X43" s="60">
        <v>-1811451</v>
      </c>
      <c r="Y43" s="61">
        <v>17.74</v>
      </c>
      <c r="Z43" s="62">
        <v>-59514804</v>
      </c>
    </row>
    <row r="44" spans="1:26" ht="13.5">
      <c r="A44" s="58" t="s">
        <v>64</v>
      </c>
      <c r="B44" s="19">
        <v>0</v>
      </c>
      <c r="C44" s="19">
        <v>0</v>
      </c>
      <c r="D44" s="59">
        <v>-2052496</v>
      </c>
      <c r="E44" s="60">
        <v>-2052496</v>
      </c>
      <c r="F44" s="60">
        <v>196828</v>
      </c>
      <c r="G44" s="60">
        <v>223873</v>
      </c>
      <c r="H44" s="60">
        <v>-456406</v>
      </c>
      <c r="I44" s="60">
        <v>-35705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-35705</v>
      </c>
      <c r="W44" s="60">
        <v>-1363124</v>
      </c>
      <c r="X44" s="60">
        <v>1327419</v>
      </c>
      <c r="Y44" s="61">
        <v>-97.38</v>
      </c>
      <c r="Z44" s="62">
        <v>-2052496</v>
      </c>
    </row>
    <row r="45" spans="1:26" ht="13.5">
      <c r="A45" s="70" t="s">
        <v>65</v>
      </c>
      <c r="B45" s="22">
        <v>0</v>
      </c>
      <c r="C45" s="22">
        <v>0</v>
      </c>
      <c r="D45" s="99">
        <v>3000908</v>
      </c>
      <c r="E45" s="100">
        <v>3000908</v>
      </c>
      <c r="F45" s="100">
        <v>58519110</v>
      </c>
      <c r="G45" s="100">
        <v>65562892</v>
      </c>
      <c r="H45" s="100">
        <v>70395093</v>
      </c>
      <c r="I45" s="100">
        <v>70395093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70395093</v>
      </c>
      <c r="W45" s="100">
        <v>12897511</v>
      </c>
      <c r="X45" s="100">
        <v>57497582</v>
      </c>
      <c r="Y45" s="101">
        <v>445.8</v>
      </c>
      <c r="Z45" s="102">
        <v>3000908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23365008</v>
      </c>
      <c r="C49" s="52">
        <v>0</v>
      </c>
      <c r="D49" s="129">
        <v>10289383</v>
      </c>
      <c r="E49" s="54">
        <v>10007608</v>
      </c>
      <c r="F49" s="54">
        <v>0</v>
      </c>
      <c r="G49" s="54">
        <v>0</v>
      </c>
      <c r="H49" s="54">
        <v>0</v>
      </c>
      <c r="I49" s="54">
        <v>10254488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5960142</v>
      </c>
      <c r="W49" s="54">
        <v>7536403</v>
      </c>
      <c r="X49" s="54">
        <v>18537678</v>
      </c>
      <c r="Y49" s="54">
        <v>202549581</v>
      </c>
      <c r="Z49" s="130">
        <v>288500291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37870194</v>
      </c>
      <c r="C51" s="52">
        <v>0</v>
      </c>
      <c r="D51" s="129">
        <v>38227138</v>
      </c>
      <c r="E51" s="54">
        <v>1663542</v>
      </c>
      <c r="F51" s="54">
        <v>0</v>
      </c>
      <c r="G51" s="54">
        <v>0</v>
      </c>
      <c r="H51" s="54">
        <v>0</v>
      </c>
      <c r="I51" s="54">
        <v>26237266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1007772</v>
      </c>
      <c r="W51" s="54">
        <v>0</v>
      </c>
      <c r="X51" s="54">
        <v>0</v>
      </c>
      <c r="Y51" s="54">
        <v>0</v>
      </c>
      <c r="Z51" s="130">
        <v>105005912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68.29274586391439</v>
      </c>
      <c r="E58" s="7">
        <f t="shared" si="6"/>
        <v>68.29274586391439</v>
      </c>
      <c r="F58" s="7">
        <f t="shared" si="6"/>
        <v>72.8367335425528</v>
      </c>
      <c r="G58" s="7">
        <f t="shared" si="6"/>
        <v>97.47881200920061</v>
      </c>
      <c r="H58" s="7">
        <f t="shared" si="6"/>
        <v>96.54376482274087</v>
      </c>
      <c r="I58" s="7">
        <f t="shared" si="6"/>
        <v>88.33610718421318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88.33610718421318</v>
      </c>
      <c r="W58" s="7">
        <f t="shared" si="6"/>
        <v>69.51749161981805</v>
      </c>
      <c r="X58" s="7">
        <f t="shared" si="6"/>
        <v>0</v>
      </c>
      <c r="Y58" s="7">
        <f t="shared" si="6"/>
        <v>0</v>
      </c>
      <c r="Z58" s="8">
        <f t="shared" si="6"/>
        <v>68.29274586391439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107.4206389787854</v>
      </c>
      <c r="E59" s="10">
        <f t="shared" si="7"/>
        <v>107.4206389787854</v>
      </c>
      <c r="F59" s="10">
        <f t="shared" si="7"/>
        <v>49.24585325236632</v>
      </c>
      <c r="G59" s="10">
        <f t="shared" si="7"/>
        <v>89.73610222377829</v>
      </c>
      <c r="H59" s="10">
        <f t="shared" si="7"/>
        <v>77.89581526130819</v>
      </c>
      <c r="I59" s="10">
        <f t="shared" si="7"/>
        <v>68.42003104546676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68.42003104546676</v>
      </c>
      <c r="W59" s="10">
        <f t="shared" si="7"/>
        <v>103.8147988668487</v>
      </c>
      <c r="X59" s="10">
        <f t="shared" si="7"/>
        <v>0</v>
      </c>
      <c r="Y59" s="10">
        <f t="shared" si="7"/>
        <v>0</v>
      </c>
      <c r="Z59" s="11">
        <f t="shared" si="7"/>
        <v>107.4206389787854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60.61097677452264</v>
      </c>
      <c r="E60" s="13">
        <f t="shared" si="7"/>
        <v>60.61097677452264</v>
      </c>
      <c r="F60" s="13">
        <f t="shared" si="7"/>
        <v>77.40238869455965</v>
      </c>
      <c r="G60" s="13">
        <f t="shared" si="7"/>
        <v>96.14566814219117</v>
      </c>
      <c r="H60" s="13">
        <f t="shared" si="7"/>
        <v>96.58093964109517</v>
      </c>
      <c r="I60" s="13">
        <f t="shared" si="7"/>
        <v>89.79657654309827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89.79657654309827</v>
      </c>
      <c r="W60" s="13">
        <f t="shared" si="7"/>
        <v>62.74667522314344</v>
      </c>
      <c r="X60" s="13">
        <f t="shared" si="7"/>
        <v>0</v>
      </c>
      <c r="Y60" s="13">
        <f t="shared" si="7"/>
        <v>0</v>
      </c>
      <c r="Z60" s="14">
        <f t="shared" si="7"/>
        <v>60.61097677452264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61.868229824486555</v>
      </c>
      <c r="E61" s="13">
        <f t="shared" si="7"/>
        <v>61.868229824486555</v>
      </c>
      <c r="F61" s="13">
        <f t="shared" si="7"/>
        <v>77.90286012177856</v>
      </c>
      <c r="G61" s="13">
        <f t="shared" si="7"/>
        <v>96.50809197182701</v>
      </c>
      <c r="H61" s="13">
        <f t="shared" si="7"/>
        <v>104.45497462288759</v>
      </c>
      <c r="I61" s="13">
        <f t="shared" si="7"/>
        <v>92.24231968203473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92.24231968203473</v>
      </c>
      <c r="W61" s="13">
        <f t="shared" si="7"/>
        <v>63.762640148390716</v>
      </c>
      <c r="X61" s="13">
        <f t="shared" si="7"/>
        <v>0</v>
      </c>
      <c r="Y61" s="13">
        <f t="shared" si="7"/>
        <v>0</v>
      </c>
      <c r="Z61" s="14">
        <f t="shared" si="7"/>
        <v>61.868229824486555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53.258382737546874</v>
      </c>
      <c r="E62" s="13">
        <f t="shared" si="7"/>
        <v>53.258382737546874</v>
      </c>
      <c r="F62" s="13">
        <f t="shared" si="7"/>
        <v>84.63092093431409</v>
      </c>
      <c r="G62" s="13">
        <f t="shared" si="7"/>
        <v>74.11905271935922</v>
      </c>
      <c r="H62" s="13">
        <f t="shared" si="7"/>
        <v>79.68419800132452</v>
      </c>
      <c r="I62" s="13">
        <f t="shared" si="7"/>
        <v>79.03732801927062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79.03732801927062</v>
      </c>
      <c r="W62" s="13">
        <f t="shared" si="7"/>
        <v>47.549993761695085</v>
      </c>
      <c r="X62" s="13">
        <f t="shared" si="7"/>
        <v>0</v>
      </c>
      <c r="Y62" s="13">
        <f t="shared" si="7"/>
        <v>0</v>
      </c>
      <c r="Z62" s="14">
        <f t="shared" si="7"/>
        <v>53.258382737546874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62.615315650038774</v>
      </c>
      <c r="E63" s="13">
        <f t="shared" si="7"/>
        <v>62.615315650038774</v>
      </c>
      <c r="F63" s="13">
        <f t="shared" si="7"/>
        <v>69.6622891016116</v>
      </c>
      <c r="G63" s="13">
        <f t="shared" si="7"/>
        <v>118.60025818868102</v>
      </c>
      <c r="H63" s="13">
        <f t="shared" si="7"/>
        <v>64.88426050617633</v>
      </c>
      <c r="I63" s="13">
        <f t="shared" si="7"/>
        <v>86.33928672805513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86.33928672805513</v>
      </c>
      <c r="W63" s="13">
        <f t="shared" si="7"/>
        <v>59.96131644697166</v>
      </c>
      <c r="X63" s="13">
        <f t="shared" si="7"/>
        <v>0</v>
      </c>
      <c r="Y63" s="13">
        <f t="shared" si="7"/>
        <v>0</v>
      </c>
      <c r="Z63" s="14">
        <f t="shared" si="7"/>
        <v>62.615315650038774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68.00000065301668</v>
      </c>
      <c r="E64" s="13">
        <f t="shared" si="7"/>
        <v>68.00000065301668</v>
      </c>
      <c r="F64" s="13">
        <f t="shared" si="7"/>
        <v>62.3744634649392</v>
      </c>
      <c r="G64" s="13">
        <f t="shared" si="7"/>
        <v>109.05496549397753</v>
      </c>
      <c r="H64" s="13">
        <f t="shared" si="7"/>
        <v>64.37496194815506</v>
      </c>
      <c r="I64" s="13">
        <f t="shared" si="7"/>
        <v>78.94533558345213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78.94533558345213</v>
      </c>
      <c r="W64" s="13">
        <f t="shared" si="7"/>
        <v>78.32751985252273</v>
      </c>
      <c r="X64" s="13">
        <f t="shared" si="7"/>
        <v>0</v>
      </c>
      <c r="Y64" s="13">
        <f t="shared" si="7"/>
        <v>0</v>
      </c>
      <c r="Z64" s="14">
        <f t="shared" si="7"/>
        <v>68.00000065301668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68</v>
      </c>
      <c r="E65" s="13">
        <f t="shared" si="7"/>
        <v>68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392.24518982676005</v>
      </c>
      <c r="X65" s="13">
        <f t="shared" si="7"/>
        <v>0</v>
      </c>
      <c r="Y65" s="13">
        <f t="shared" si="7"/>
        <v>0</v>
      </c>
      <c r="Z65" s="14">
        <f t="shared" si="7"/>
        <v>68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</v>
      </c>
      <c r="E66" s="16">
        <f t="shared" si="7"/>
        <v>99.9999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99.9999</v>
      </c>
      <c r="X66" s="16">
        <f t="shared" si="7"/>
        <v>0</v>
      </c>
      <c r="Y66" s="16">
        <f t="shared" si="7"/>
        <v>0</v>
      </c>
      <c r="Z66" s="17">
        <f t="shared" si="7"/>
        <v>99.9999</v>
      </c>
    </row>
    <row r="67" spans="1:26" ht="13.5" hidden="1">
      <c r="A67" s="41" t="s">
        <v>285</v>
      </c>
      <c r="B67" s="24"/>
      <c r="C67" s="24"/>
      <c r="D67" s="25">
        <v>689616288</v>
      </c>
      <c r="E67" s="26">
        <v>689616288</v>
      </c>
      <c r="F67" s="26">
        <v>61118592</v>
      </c>
      <c r="G67" s="26">
        <v>55285445</v>
      </c>
      <c r="H67" s="26">
        <v>53832824</v>
      </c>
      <c r="I67" s="26">
        <v>170236861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170236861</v>
      </c>
      <c r="W67" s="26">
        <v>172404073</v>
      </c>
      <c r="X67" s="26"/>
      <c r="Y67" s="25"/>
      <c r="Z67" s="27">
        <v>689616288</v>
      </c>
    </row>
    <row r="68" spans="1:26" ht="13.5" hidden="1">
      <c r="A68" s="37" t="s">
        <v>31</v>
      </c>
      <c r="B68" s="19"/>
      <c r="C68" s="19"/>
      <c r="D68" s="20">
        <v>106438745</v>
      </c>
      <c r="E68" s="21">
        <v>106438745</v>
      </c>
      <c r="F68" s="21">
        <v>9910538</v>
      </c>
      <c r="G68" s="21">
        <v>6115133</v>
      </c>
      <c r="H68" s="21">
        <v>6297717</v>
      </c>
      <c r="I68" s="21">
        <v>22323388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22323388</v>
      </c>
      <c r="W68" s="21">
        <v>26609686</v>
      </c>
      <c r="X68" s="21"/>
      <c r="Y68" s="20"/>
      <c r="Z68" s="23">
        <v>106438745</v>
      </c>
    </row>
    <row r="69" spans="1:26" ht="13.5" hidden="1">
      <c r="A69" s="38" t="s">
        <v>32</v>
      </c>
      <c r="B69" s="19"/>
      <c r="C69" s="19"/>
      <c r="D69" s="20">
        <v>575177543</v>
      </c>
      <c r="E69" s="21">
        <v>575177543</v>
      </c>
      <c r="F69" s="21">
        <v>51208054</v>
      </c>
      <c r="G69" s="21">
        <v>49170312</v>
      </c>
      <c r="H69" s="21">
        <v>47535107</v>
      </c>
      <c r="I69" s="21">
        <v>147913473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147913473</v>
      </c>
      <c r="W69" s="21">
        <v>143794387</v>
      </c>
      <c r="X69" s="21"/>
      <c r="Y69" s="20"/>
      <c r="Z69" s="23">
        <v>575177543</v>
      </c>
    </row>
    <row r="70" spans="1:26" ht="13.5" hidden="1">
      <c r="A70" s="39" t="s">
        <v>103</v>
      </c>
      <c r="B70" s="19"/>
      <c r="C70" s="19"/>
      <c r="D70" s="20">
        <v>383249850</v>
      </c>
      <c r="E70" s="21">
        <v>383249850</v>
      </c>
      <c r="F70" s="21">
        <v>41071433</v>
      </c>
      <c r="G70" s="21">
        <v>36809446</v>
      </c>
      <c r="H70" s="21">
        <v>35366711</v>
      </c>
      <c r="I70" s="21">
        <v>113247590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113247590</v>
      </c>
      <c r="W70" s="21">
        <v>95812463</v>
      </c>
      <c r="X70" s="21"/>
      <c r="Y70" s="20"/>
      <c r="Z70" s="23">
        <v>383249850</v>
      </c>
    </row>
    <row r="71" spans="1:26" ht="13.5" hidden="1">
      <c r="A71" s="39" t="s">
        <v>104</v>
      </c>
      <c r="B71" s="19"/>
      <c r="C71" s="19"/>
      <c r="D71" s="20">
        <v>115319786</v>
      </c>
      <c r="E71" s="21">
        <v>115319786</v>
      </c>
      <c r="F71" s="21">
        <v>4704114</v>
      </c>
      <c r="G71" s="21">
        <v>6190098</v>
      </c>
      <c r="H71" s="21">
        <v>6387230</v>
      </c>
      <c r="I71" s="21">
        <v>17281442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17281442</v>
      </c>
      <c r="W71" s="21">
        <v>28829947</v>
      </c>
      <c r="X71" s="21"/>
      <c r="Y71" s="20"/>
      <c r="Z71" s="23">
        <v>115319786</v>
      </c>
    </row>
    <row r="72" spans="1:26" ht="13.5" hidden="1">
      <c r="A72" s="39" t="s">
        <v>105</v>
      </c>
      <c r="B72" s="19"/>
      <c r="C72" s="19"/>
      <c r="D72" s="20">
        <v>37142400</v>
      </c>
      <c r="E72" s="21">
        <v>37142400</v>
      </c>
      <c r="F72" s="21">
        <v>2413366</v>
      </c>
      <c r="G72" s="21">
        <v>2951330</v>
      </c>
      <c r="H72" s="21">
        <v>2561874</v>
      </c>
      <c r="I72" s="21">
        <v>7926570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7926570</v>
      </c>
      <c r="W72" s="21">
        <v>9285600</v>
      </c>
      <c r="X72" s="21"/>
      <c r="Y72" s="20"/>
      <c r="Z72" s="23">
        <v>37142400</v>
      </c>
    </row>
    <row r="73" spans="1:26" ht="13.5" hidden="1">
      <c r="A73" s="39" t="s">
        <v>106</v>
      </c>
      <c r="B73" s="19"/>
      <c r="C73" s="19"/>
      <c r="D73" s="20">
        <v>36752507</v>
      </c>
      <c r="E73" s="21">
        <v>36752507</v>
      </c>
      <c r="F73" s="21">
        <v>3019141</v>
      </c>
      <c r="G73" s="21">
        <v>3219438</v>
      </c>
      <c r="H73" s="21">
        <v>3219292</v>
      </c>
      <c r="I73" s="21">
        <v>9457871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9457871</v>
      </c>
      <c r="W73" s="21">
        <v>9188127</v>
      </c>
      <c r="X73" s="21"/>
      <c r="Y73" s="20"/>
      <c r="Z73" s="23">
        <v>36752507</v>
      </c>
    </row>
    <row r="74" spans="1:26" ht="13.5" hidden="1">
      <c r="A74" s="39" t="s">
        <v>107</v>
      </c>
      <c r="B74" s="19"/>
      <c r="C74" s="19"/>
      <c r="D74" s="20">
        <v>2713000</v>
      </c>
      <c r="E74" s="21">
        <v>2713000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678250</v>
      </c>
      <c r="X74" s="21"/>
      <c r="Y74" s="20"/>
      <c r="Z74" s="23">
        <v>2713000</v>
      </c>
    </row>
    <row r="75" spans="1:26" ht="13.5" hidden="1">
      <c r="A75" s="40" t="s">
        <v>110</v>
      </c>
      <c r="B75" s="28"/>
      <c r="C75" s="28"/>
      <c r="D75" s="29">
        <v>8000000</v>
      </c>
      <c r="E75" s="30">
        <v>8000000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2000000</v>
      </c>
      <c r="X75" s="30"/>
      <c r="Y75" s="29"/>
      <c r="Z75" s="31">
        <v>8000000</v>
      </c>
    </row>
    <row r="76" spans="1:26" ht="13.5" hidden="1">
      <c r="A76" s="42" t="s">
        <v>286</v>
      </c>
      <c r="B76" s="32"/>
      <c r="C76" s="32"/>
      <c r="D76" s="33">
        <v>470957899</v>
      </c>
      <c r="E76" s="34">
        <v>470957899</v>
      </c>
      <c r="F76" s="34">
        <v>44516786</v>
      </c>
      <c r="G76" s="34">
        <v>53891595</v>
      </c>
      <c r="H76" s="34">
        <v>51972235</v>
      </c>
      <c r="I76" s="34">
        <v>150380616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150380616</v>
      </c>
      <c r="W76" s="34">
        <v>119850987</v>
      </c>
      <c r="X76" s="34"/>
      <c r="Y76" s="33"/>
      <c r="Z76" s="35">
        <v>470957899</v>
      </c>
    </row>
    <row r="77" spans="1:26" ht="13.5" hidden="1">
      <c r="A77" s="37" t="s">
        <v>31</v>
      </c>
      <c r="B77" s="19"/>
      <c r="C77" s="19"/>
      <c r="D77" s="20">
        <v>114337180</v>
      </c>
      <c r="E77" s="21">
        <v>114337180</v>
      </c>
      <c r="F77" s="21">
        <v>4880529</v>
      </c>
      <c r="G77" s="21">
        <v>5487482</v>
      </c>
      <c r="H77" s="21">
        <v>4905658</v>
      </c>
      <c r="I77" s="21">
        <v>15273669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15273669</v>
      </c>
      <c r="W77" s="21">
        <v>27624792</v>
      </c>
      <c r="X77" s="21"/>
      <c r="Y77" s="20"/>
      <c r="Z77" s="23">
        <v>114337180</v>
      </c>
    </row>
    <row r="78" spans="1:26" ht="13.5" hidden="1">
      <c r="A78" s="38" t="s">
        <v>32</v>
      </c>
      <c r="B78" s="19"/>
      <c r="C78" s="19"/>
      <c r="D78" s="20">
        <v>348620727</v>
      </c>
      <c r="E78" s="21">
        <v>348620727</v>
      </c>
      <c r="F78" s="21">
        <v>39636257</v>
      </c>
      <c r="G78" s="21">
        <v>47275125</v>
      </c>
      <c r="H78" s="21">
        <v>45909853</v>
      </c>
      <c r="I78" s="21">
        <v>132821235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132821235</v>
      </c>
      <c r="W78" s="21">
        <v>90226197</v>
      </c>
      <c r="X78" s="21"/>
      <c r="Y78" s="20"/>
      <c r="Z78" s="23">
        <v>348620727</v>
      </c>
    </row>
    <row r="79" spans="1:26" ht="13.5" hidden="1">
      <c r="A79" s="39" t="s">
        <v>103</v>
      </c>
      <c r="B79" s="19"/>
      <c r="C79" s="19"/>
      <c r="D79" s="20">
        <v>237109898</v>
      </c>
      <c r="E79" s="21">
        <v>237109898</v>
      </c>
      <c r="F79" s="21">
        <v>31995821</v>
      </c>
      <c r="G79" s="21">
        <v>35524094</v>
      </c>
      <c r="H79" s="21">
        <v>36942289</v>
      </c>
      <c r="I79" s="21">
        <v>104462204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104462204</v>
      </c>
      <c r="W79" s="21">
        <v>61092556</v>
      </c>
      <c r="X79" s="21"/>
      <c r="Y79" s="20"/>
      <c r="Z79" s="23">
        <v>237109898</v>
      </c>
    </row>
    <row r="80" spans="1:26" ht="13.5" hidden="1">
      <c r="A80" s="39" t="s">
        <v>104</v>
      </c>
      <c r="B80" s="19"/>
      <c r="C80" s="19"/>
      <c r="D80" s="20">
        <v>61417453</v>
      </c>
      <c r="E80" s="21">
        <v>61417453</v>
      </c>
      <c r="F80" s="21">
        <v>3981135</v>
      </c>
      <c r="G80" s="21">
        <v>4588042</v>
      </c>
      <c r="H80" s="21">
        <v>5089613</v>
      </c>
      <c r="I80" s="21">
        <v>13658790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13658790</v>
      </c>
      <c r="W80" s="21">
        <v>13708638</v>
      </c>
      <c r="X80" s="21"/>
      <c r="Y80" s="20"/>
      <c r="Z80" s="23">
        <v>61417453</v>
      </c>
    </row>
    <row r="81" spans="1:26" ht="13.5" hidden="1">
      <c r="A81" s="39" t="s">
        <v>105</v>
      </c>
      <c r="B81" s="19"/>
      <c r="C81" s="19"/>
      <c r="D81" s="20">
        <v>23256831</v>
      </c>
      <c r="E81" s="21">
        <v>23256831</v>
      </c>
      <c r="F81" s="21">
        <v>1681206</v>
      </c>
      <c r="G81" s="21">
        <v>3500285</v>
      </c>
      <c r="H81" s="21">
        <v>1662253</v>
      </c>
      <c r="I81" s="21">
        <v>6843744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6843744</v>
      </c>
      <c r="W81" s="21">
        <v>5567768</v>
      </c>
      <c r="X81" s="21"/>
      <c r="Y81" s="20"/>
      <c r="Z81" s="23">
        <v>23256831</v>
      </c>
    </row>
    <row r="82" spans="1:26" ht="13.5" hidden="1">
      <c r="A82" s="39" t="s">
        <v>106</v>
      </c>
      <c r="B82" s="19"/>
      <c r="C82" s="19"/>
      <c r="D82" s="20">
        <v>24991705</v>
      </c>
      <c r="E82" s="21">
        <v>24991705</v>
      </c>
      <c r="F82" s="21">
        <v>1883173</v>
      </c>
      <c r="G82" s="21">
        <v>3510957</v>
      </c>
      <c r="H82" s="21">
        <v>2072418</v>
      </c>
      <c r="I82" s="21">
        <v>7466548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7466548</v>
      </c>
      <c r="W82" s="21">
        <v>7196832</v>
      </c>
      <c r="X82" s="21"/>
      <c r="Y82" s="20"/>
      <c r="Z82" s="23">
        <v>24991705</v>
      </c>
    </row>
    <row r="83" spans="1:26" ht="13.5" hidden="1">
      <c r="A83" s="39" t="s">
        <v>107</v>
      </c>
      <c r="B83" s="19"/>
      <c r="C83" s="19"/>
      <c r="D83" s="20">
        <v>1844840</v>
      </c>
      <c r="E83" s="21">
        <v>1844840</v>
      </c>
      <c r="F83" s="21">
        <v>94922</v>
      </c>
      <c r="G83" s="21">
        <v>151747</v>
      </c>
      <c r="H83" s="21">
        <v>143280</v>
      </c>
      <c r="I83" s="21">
        <v>389949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389949</v>
      </c>
      <c r="W83" s="21">
        <v>2660403</v>
      </c>
      <c r="X83" s="21"/>
      <c r="Y83" s="20"/>
      <c r="Z83" s="23">
        <v>1844840</v>
      </c>
    </row>
    <row r="84" spans="1:26" ht="13.5" hidden="1">
      <c r="A84" s="40" t="s">
        <v>110</v>
      </c>
      <c r="B84" s="28"/>
      <c r="C84" s="28"/>
      <c r="D84" s="29">
        <v>7999992</v>
      </c>
      <c r="E84" s="30">
        <v>7999992</v>
      </c>
      <c r="F84" s="30"/>
      <c r="G84" s="30">
        <v>1128988</v>
      </c>
      <c r="H84" s="30">
        <v>1156724</v>
      </c>
      <c r="I84" s="30">
        <v>2285712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2285712</v>
      </c>
      <c r="W84" s="30">
        <v>1999998</v>
      </c>
      <c r="X84" s="30"/>
      <c r="Y84" s="29"/>
      <c r="Z84" s="31">
        <v>7999992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20563337</v>
      </c>
      <c r="F5" s="358">
        <f t="shared" si="0"/>
        <v>20563337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5140834</v>
      </c>
      <c r="Y5" s="358">
        <f t="shared" si="0"/>
        <v>-5140834</v>
      </c>
      <c r="Z5" s="359">
        <f>+IF(X5&lt;&gt;0,+(Y5/X5)*100,0)</f>
        <v>-100</v>
      </c>
      <c r="AA5" s="360">
        <f>+AA6+AA8+AA11+AA13+AA15</f>
        <v>20563337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7017100</v>
      </c>
      <c r="F6" s="59">
        <f t="shared" si="1"/>
        <v>7017100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1754275</v>
      </c>
      <c r="Y6" s="59">
        <f t="shared" si="1"/>
        <v>-1754275</v>
      </c>
      <c r="Z6" s="61">
        <f>+IF(X6&lt;&gt;0,+(Y6/X6)*100,0)</f>
        <v>-100</v>
      </c>
      <c r="AA6" s="62">
        <f t="shared" si="1"/>
        <v>7017100</v>
      </c>
    </row>
    <row r="7" spans="1:27" ht="13.5">
      <c r="A7" s="291" t="s">
        <v>228</v>
      </c>
      <c r="B7" s="142"/>
      <c r="C7" s="60"/>
      <c r="D7" s="340"/>
      <c r="E7" s="60">
        <v>7017100</v>
      </c>
      <c r="F7" s="59">
        <v>7017100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1754275</v>
      </c>
      <c r="Y7" s="59">
        <v>-1754275</v>
      </c>
      <c r="Z7" s="61">
        <v>-100</v>
      </c>
      <c r="AA7" s="62">
        <v>7017100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5611000</v>
      </c>
      <c r="F8" s="59">
        <f t="shared" si="2"/>
        <v>5611000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1402750</v>
      </c>
      <c r="Y8" s="59">
        <f t="shared" si="2"/>
        <v>-1402750</v>
      </c>
      <c r="Z8" s="61">
        <f>+IF(X8&lt;&gt;0,+(Y8/X8)*100,0)</f>
        <v>-100</v>
      </c>
      <c r="AA8" s="62">
        <f>SUM(AA9:AA10)</f>
        <v>5611000</v>
      </c>
    </row>
    <row r="9" spans="1:27" ht="13.5">
      <c r="A9" s="291" t="s">
        <v>229</v>
      </c>
      <c r="B9" s="142"/>
      <c r="C9" s="60"/>
      <c r="D9" s="340"/>
      <c r="E9" s="60">
        <v>5611000</v>
      </c>
      <c r="F9" s="59">
        <v>5611000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1402750</v>
      </c>
      <c r="Y9" s="59">
        <v>-1402750</v>
      </c>
      <c r="Z9" s="61">
        <v>-100</v>
      </c>
      <c r="AA9" s="62">
        <v>5611000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2771688</v>
      </c>
      <c r="F11" s="364">
        <f t="shared" si="3"/>
        <v>2771688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692922</v>
      </c>
      <c r="Y11" s="364">
        <f t="shared" si="3"/>
        <v>-692922</v>
      </c>
      <c r="Z11" s="365">
        <f>+IF(X11&lt;&gt;0,+(Y11/X11)*100,0)</f>
        <v>-100</v>
      </c>
      <c r="AA11" s="366">
        <f t="shared" si="3"/>
        <v>2771688</v>
      </c>
    </row>
    <row r="12" spans="1:27" ht="13.5">
      <c r="A12" s="291" t="s">
        <v>231</v>
      </c>
      <c r="B12" s="136"/>
      <c r="C12" s="60"/>
      <c r="D12" s="340"/>
      <c r="E12" s="60">
        <v>2771688</v>
      </c>
      <c r="F12" s="59">
        <v>2771688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692922</v>
      </c>
      <c r="Y12" s="59">
        <v>-692922</v>
      </c>
      <c r="Z12" s="61">
        <v>-100</v>
      </c>
      <c r="AA12" s="62">
        <v>2771688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2104737</v>
      </c>
      <c r="F13" s="342">
        <f t="shared" si="4"/>
        <v>2104737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526184</v>
      </c>
      <c r="Y13" s="342">
        <f t="shared" si="4"/>
        <v>-526184</v>
      </c>
      <c r="Z13" s="335">
        <f>+IF(X13&lt;&gt;0,+(Y13/X13)*100,0)</f>
        <v>-100</v>
      </c>
      <c r="AA13" s="273">
        <f t="shared" si="4"/>
        <v>2104737</v>
      </c>
    </row>
    <row r="14" spans="1:27" ht="13.5">
      <c r="A14" s="291" t="s">
        <v>232</v>
      </c>
      <c r="B14" s="136"/>
      <c r="C14" s="60"/>
      <c r="D14" s="340"/>
      <c r="E14" s="60">
        <v>2104737</v>
      </c>
      <c r="F14" s="59">
        <v>2104737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526184</v>
      </c>
      <c r="Y14" s="59">
        <v>-526184</v>
      </c>
      <c r="Z14" s="61">
        <v>-100</v>
      </c>
      <c r="AA14" s="62">
        <v>2104737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3058812</v>
      </c>
      <c r="F15" s="59">
        <f t="shared" si="5"/>
        <v>3058812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764703</v>
      </c>
      <c r="Y15" s="59">
        <f t="shared" si="5"/>
        <v>-764703</v>
      </c>
      <c r="Z15" s="61">
        <f>+IF(X15&lt;&gt;0,+(Y15/X15)*100,0)</f>
        <v>-100</v>
      </c>
      <c r="AA15" s="62">
        <f>SUM(AA16:AA20)</f>
        <v>3058812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3058812</v>
      </c>
      <c r="F20" s="59">
        <v>3058812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764703</v>
      </c>
      <c r="Y20" s="59">
        <v>-764703</v>
      </c>
      <c r="Z20" s="61">
        <v>-100</v>
      </c>
      <c r="AA20" s="62">
        <v>3058812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4023280</v>
      </c>
      <c r="F22" s="345">
        <f t="shared" si="6"/>
        <v>4023280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1005820</v>
      </c>
      <c r="Y22" s="345">
        <f t="shared" si="6"/>
        <v>-1005820</v>
      </c>
      <c r="Z22" s="336">
        <f>+IF(X22&lt;&gt;0,+(Y22/X22)*100,0)</f>
        <v>-100</v>
      </c>
      <c r="AA22" s="350">
        <f>SUM(AA23:AA32)</f>
        <v>4023280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4023280</v>
      </c>
      <c r="F32" s="59">
        <v>4023280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1005820</v>
      </c>
      <c r="Y32" s="59">
        <v>-1005820</v>
      </c>
      <c r="Z32" s="61">
        <v>-100</v>
      </c>
      <c r="AA32" s="62">
        <v>4023280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5131229</v>
      </c>
      <c r="F40" s="345">
        <f t="shared" si="9"/>
        <v>5131229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1282807</v>
      </c>
      <c r="Y40" s="345">
        <f t="shared" si="9"/>
        <v>-1282807</v>
      </c>
      <c r="Z40" s="336">
        <f>+IF(X40&lt;&gt;0,+(Y40/X40)*100,0)</f>
        <v>-100</v>
      </c>
      <c r="AA40" s="350">
        <f>SUM(AA41:AA49)</f>
        <v>5131229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5131229</v>
      </c>
      <c r="F49" s="53">
        <v>5131229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1282807</v>
      </c>
      <c r="Y49" s="53">
        <v>-1282807</v>
      </c>
      <c r="Z49" s="94">
        <v>-100</v>
      </c>
      <c r="AA49" s="95">
        <v>5131229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29717846</v>
      </c>
      <c r="F60" s="264">
        <f t="shared" si="14"/>
        <v>29717846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7429461</v>
      </c>
      <c r="Y60" s="264">
        <f t="shared" si="14"/>
        <v>-7429461</v>
      </c>
      <c r="Z60" s="337">
        <f>+IF(X60&lt;&gt;0,+(Y60/X60)*100,0)</f>
        <v>-100</v>
      </c>
      <c r="AA60" s="232">
        <f>+AA57+AA54+AA51+AA40+AA37+AA34+AA22+AA5</f>
        <v>29717846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193854861</v>
      </c>
      <c r="F5" s="100">
        <f t="shared" si="0"/>
        <v>193854861</v>
      </c>
      <c r="G5" s="100">
        <f t="shared" si="0"/>
        <v>20671317</v>
      </c>
      <c r="H5" s="100">
        <f t="shared" si="0"/>
        <v>8296017</v>
      </c>
      <c r="I5" s="100">
        <f t="shared" si="0"/>
        <v>8827054</v>
      </c>
      <c r="J5" s="100">
        <f t="shared" si="0"/>
        <v>37794388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37794388</v>
      </c>
      <c r="X5" s="100">
        <f t="shared" si="0"/>
        <v>48463716</v>
      </c>
      <c r="Y5" s="100">
        <f t="shared" si="0"/>
        <v>-10669328</v>
      </c>
      <c r="Z5" s="137">
        <f>+IF(X5&lt;&gt;0,+(Y5/X5)*100,0)</f>
        <v>-22.01508443966616</v>
      </c>
      <c r="AA5" s="153">
        <f>SUM(AA6:AA8)</f>
        <v>193854861</v>
      </c>
    </row>
    <row r="6" spans="1:27" ht="13.5">
      <c r="A6" s="138" t="s">
        <v>75</v>
      </c>
      <c r="B6" s="136"/>
      <c r="C6" s="155"/>
      <c r="D6" s="155"/>
      <c r="E6" s="156">
        <v>61872240</v>
      </c>
      <c r="F6" s="60">
        <v>61872240</v>
      </c>
      <c r="G6" s="60">
        <v>8325645</v>
      </c>
      <c r="H6" s="60">
        <v>31</v>
      </c>
      <c r="I6" s="60">
        <v>31</v>
      </c>
      <c r="J6" s="60">
        <v>8325707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8325707</v>
      </c>
      <c r="X6" s="60">
        <v>15468060</v>
      </c>
      <c r="Y6" s="60">
        <v>-7142353</v>
      </c>
      <c r="Z6" s="140">
        <v>-46.17</v>
      </c>
      <c r="AA6" s="155">
        <v>61872240</v>
      </c>
    </row>
    <row r="7" spans="1:27" ht="13.5">
      <c r="A7" s="138" t="s">
        <v>76</v>
      </c>
      <c r="B7" s="136"/>
      <c r="C7" s="157"/>
      <c r="D7" s="157"/>
      <c r="E7" s="158">
        <v>127324046</v>
      </c>
      <c r="F7" s="159">
        <v>127324046</v>
      </c>
      <c r="G7" s="159">
        <v>12327662</v>
      </c>
      <c r="H7" s="159">
        <v>8215342</v>
      </c>
      <c r="I7" s="159">
        <v>8550041</v>
      </c>
      <c r="J7" s="159">
        <v>29093045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29093045</v>
      </c>
      <c r="X7" s="159">
        <v>31831012</v>
      </c>
      <c r="Y7" s="159">
        <v>-2737967</v>
      </c>
      <c r="Z7" s="141">
        <v>-8.6</v>
      </c>
      <c r="AA7" s="157">
        <v>127324046</v>
      </c>
    </row>
    <row r="8" spans="1:27" ht="13.5">
      <c r="A8" s="138" t="s">
        <v>77</v>
      </c>
      <c r="B8" s="136"/>
      <c r="C8" s="155"/>
      <c r="D8" s="155"/>
      <c r="E8" s="156">
        <v>4658575</v>
      </c>
      <c r="F8" s="60">
        <v>4658575</v>
      </c>
      <c r="G8" s="60">
        <v>18010</v>
      </c>
      <c r="H8" s="60">
        <v>80644</v>
      </c>
      <c r="I8" s="60">
        <v>276982</v>
      </c>
      <c r="J8" s="60">
        <v>375636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375636</v>
      </c>
      <c r="X8" s="60">
        <v>1164644</v>
      </c>
      <c r="Y8" s="60">
        <v>-789008</v>
      </c>
      <c r="Z8" s="140">
        <v>-67.75</v>
      </c>
      <c r="AA8" s="155">
        <v>4658575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25974838</v>
      </c>
      <c r="F9" s="100">
        <f t="shared" si="1"/>
        <v>25974838</v>
      </c>
      <c r="G9" s="100">
        <f t="shared" si="1"/>
        <v>1965499</v>
      </c>
      <c r="H9" s="100">
        <f t="shared" si="1"/>
        <v>-2751</v>
      </c>
      <c r="I9" s="100">
        <f t="shared" si="1"/>
        <v>920143</v>
      </c>
      <c r="J9" s="100">
        <f t="shared" si="1"/>
        <v>2882891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2882891</v>
      </c>
      <c r="X9" s="100">
        <f t="shared" si="1"/>
        <v>6493710</v>
      </c>
      <c r="Y9" s="100">
        <f t="shared" si="1"/>
        <v>-3610819</v>
      </c>
      <c r="Z9" s="137">
        <f>+IF(X9&lt;&gt;0,+(Y9/X9)*100,0)</f>
        <v>-55.60486994337598</v>
      </c>
      <c r="AA9" s="153">
        <f>SUM(AA10:AA14)</f>
        <v>25974838</v>
      </c>
    </row>
    <row r="10" spans="1:27" ht="13.5">
      <c r="A10" s="138" t="s">
        <v>79</v>
      </c>
      <c r="B10" s="136"/>
      <c r="C10" s="155"/>
      <c r="D10" s="155"/>
      <c r="E10" s="156">
        <v>2991999</v>
      </c>
      <c r="F10" s="60">
        <v>2991999</v>
      </c>
      <c r="G10" s="60">
        <v>113339</v>
      </c>
      <c r="H10" s="60">
        <v>119127</v>
      </c>
      <c r="I10" s="60">
        <v>582839</v>
      </c>
      <c r="J10" s="60">
        <v>815305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815305</v>
      </c>
      <c r="X10" s="60">
        <v>748000</v>
      </c>
      <c r="Y10" s="60">
        <v>67305</v>
      </c>
      <c r="Z10" s="140">
        <v>9</v>
      </c>
      <c r="AA10" s="155">
        <v>2991999</v>
      </c>
    </row>
    <row r="11" spans="1:27" ht="13.5">
      <c r="A11" s="138" t="s">
        <v>80</v>
      </c>
      <c r="B11" s="136"/>
      <c r="C11" s="155"/>
      <c r="D11" s="155"/>
      <c r="E11" s="156">
        <v>384440</v>
      </c>
      <c r="F11" s="60">
        <v>384440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96110</v>
      </c>
      <c r="Y11" s="60">
        <v>-96110</v>
      </c>
      <c r="Z11" s="140">
        <v>-100</v>
      </c>
      <c r="AA11" s="155">
        <v>384440</v>
      </c>
    </row>
    <row r="12" spans="1:27" ht="13.5">
      <c r="A12" s="138" t="s">
        <v>81</v>
      </c>
      <c r="B12" s="136"/>
      <c r="C12" s="155"/>
      <c r="D12" s="155"/>
      <c r="E12" s="156">
        <v>20991359</v>
      </c>
      <c r="F12" s="60">
        <v>20991359</v>
      </c>
      <c r="G12" s="60">
        <v>318807</v>
      </c>
      <c r="H12" s="60">
        <v>-121878</v>
      </c>
      <c r="I12" s="60">
        <v>337304</v>
      </c>
      <c r="J12" s="60">
        <v>534233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534233</v>
      </c>
      <c r="X12" s="60">
        <v>5247840</v>
      </c>
      <c r="Y12" s="60">
        <v>-4713607</v>
      </c>
      <c r="Z12" s="140">
        <v>-89.82</v>
      </c>
      <c r="AA12" s="155">
        <v>20991359</v>
      </c>
    </row>
    <row r="13" spans="1:27" ht="13.5">
      <c r="A13" s="138" t="s">
        <v>82</v>
      </c>
      <c r="B13" s="136"/>
      <c r="C13" s="155"/>
      <c r="D13" s="155"/>
      <c r="E13" s="156">
        <v>337280</v>
      </c>
      <c r="F13" s="60">
        <v>337280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84320</v>
      </c>
      <c r="Y13" s="60">
        <v>-84320</v>
      </c>
      <c r="Z13" s="140">
        <v>-100</v>
      </c>
      <c r="AA13" s="155">
        <v>337280</v>
      </c>
    </row>
    <row r="14" spans="1:27" ht="13.5">
      <c r="A14" s="138" t="s">
        <v>83</v>
      </c>
      <c r="B14" s="136"/>
      <c r="C14" s="157"/>
      <c r="D14" s="157"/>
      <c r="E14" s="158">
        <v>1269760</v>
      </c>
      <c r="F14" s="159">
        <v>1269760</v>
      </c>
      <c r="G14" s="159">
        <v>1533353</v>
      </c>
      <c r="H14" s="159"/>
      <c r="I14" s="159"/>
      <c r="J14" s="159">
        <v>1533353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1533353</v>
      </c>
      <c r="X14" s="159">
        <v>317440</v>
      </c>
      <c r="Y14" s="159">
        <v>1215913</v>
      </c>
      <c r="Z14" s="141">
        <v>383.04</v>
      </c>
      <c r="AA14" s="157">
        <v>1269760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4284683</v>
      </c>
      <c r="F15" s="100">
        <f t="shared" si="2"/>
        <v>4284683</v>
      </c>
      <c r="G15" s="100">
        <f t="shared" si="2"/>
        <v>1810041</v>
      </c>
      <c r="H15" s="100">
        <f t="shared" si="2"/>
        <v>737898</v>
      </c>
      <c r="I15" s="100">
        <f t="shared" si="2"/>
        <v>304555</v>
      </c>
      <c r="J15" s="100">
        <f t="shared" si="2"/>
        <v>2852494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2852494</v>
      </c>
      <c r="X15" s="100">
        <f t="shared" si="2"/>
        <v>1071171</v>
      </c>
      <c r="Y15" s="100">
        <f t="shared" si="2"/>
        <v>1781323</v>
      </c>
      <c r="Z15" s="137">
        <f>+IF(X15&lt;&gt;0,+(Y15/X15)*100,0)</f>
        <v>166.29679108190942</v>
      </c>
      <c r="AA15" s="153">
        <f>SUM(AA16:AA18)</f>
        <v>4284683</v>
      </c>
    </row>
    <row r="16" spans="1:27" ht="13.5">
      <c r="A16" s="138" t="s">
        <v>85</v>
      </c>
      <c r="B16" s="136"/>
      <c r="C16" s="155"/>
      <c r="D16" s="155"/>
      <c r="E16" s="156">
        <v>4258683</v>
      </c>
      <c r="F16" s="60">
        <v>4258683</v>
      </c>
      <c r="G16" s="60">
        <v>456924</v>
      </c>
      <c r="H16" s="60">
        <v>735560</v>
      </c>
      <c r="I16" s="60">
        <v>295442</v>
      </c>
      <c r="J16" s="60">
        <v>1487926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1487926</v>
      </c>
      <c r="X16" s="60">
        <v>1064671</v>
      </c>
      <c r="Y16" s="60">
        <v>423255</v>
      </c>
      <c r="Z16" s="140">
        <v>39.75</v>
      </c>
      <c r="AA16" s="155">
        <v>4258683</v>
      </c>
    </row>
    <row r="17" spans="1:27" ht="13.5">
      <c r="A17" s="138" t="s">
        <v>86</v>
      </c>
      <c r="B17" s="136"/>
      <c r="C17" s="155"/>
      <c r="D17" s="155"/>
      <c r="E17" s="156">
        <v>26000</v>
      </c>
      <c r="F17" s="60">
        <v>26000</v>
      </c>
      <c r="G17" s="60">
        <v>1352284</v>
      </c>
      <c r="H17" s="60">
        <v>1943</v>
      </c>
      <c r="I17" s="60">
        <v>8631</v>
      </c>
      <c r="J17" s="60">
        <v>1362858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1362858</v>
      </c>
      <c r="X17" s="60">
        <v>6500</v>
      </c>
      <c r="Y17" s="60">
        <v>1356358</v>
      </c>
      <c r="Z17" s="140">
        <v>20867.05</v>
      </c>
      <c r="AA17" s="155">
        <v>26000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833</v>
      </c>
      <c r="H18" s="60">
        <v>395</v>
      </c>
      <c r="I18" s="60">
        <v>482</v>
      </c>
      <c r="J18" s="60">
        <v>1710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1710</v>
      </c>
      <c r="X18" s="60"/>
      <c r="Y18" s="60">
        <v>1710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626990316</v>
      </c>
      <c r="F19" s="100">
        <f t="shared" si="3"/>
        <v>626990316</v>
      </c>
      <c r="G19" s="100">
        <f t="shared" si="3"/>
        <v>62274648</v>
      </c>
      <c r="H19" s="100">
        <f t="shared" si="3"/>
        <v>49482805</v>
      </c>
      <c r="I19" s="100">
        <f t="shared" si="3"/>
        <v>47930282</v>
      </c>
      <c r="J19" s="100">
        <f t="shared" si="3"/>
        <v>159687735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159687735</v>
      </c>
      <c r="X19" s="100">
        <f t="shared" si="3"/>
        <v>156747580</v>
      </c>
      <c r="Y19" s="100">
        <f t="shared" si="3"/>
        <v>2940155</v>
      </c>
      <c r="Z19" s="137">
        <f>+IF(X19&lt;&gt;0,+(Y19/X19)*100,0)</f>
        <v>1.8757259282727046</v>
      </c>
      <c r="AA19" s="153">
        <f>SUM(AA20:AA23)</f>
        <v>626990316</v>
      </c>
    </row>
    <row r="20" spans="1:27" ht="13.5">
      <c r="A20" s="138" t="s">
        <v>89</v>
      </c>
      <c r="B20" s="136"/>
      <c r="C20" s="155"/>
      <c r="D20" s="155"/>
      <c r="E20" s="156">
        <v>406998423</v>
      </c>
      <c r="F20" s="60">
        <v>406998423</v>
      </c>
      <c r="G20" s="60">
        <v>46232784</v>
      </c>
      <c r="H20" s="60">
        <v>37121939</v>
      </c>
      <c r="I20" s="60">
        <v>35757864</v>
      </c>
      <c r="J20" s="60">
        <v>119112587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119112587</v>
      </c>
      <c r="X20" s="60">
        <v>101749606</v>
      </c>
      <c r="Y20" s="60">
        <v>17362981</v>
      </c>
      <c r="Z20" s="140">
        <v>17.06</v>
      </c>
      <c r="AA20" s="155">
        <v>406998423</v>
      </c>
    </row>
    <row r="21" spans="1:27" ht="13.5">
      <c r="A21" s="138" t="s">
        <v>90</v>
      </c>
      <c r="B21" s="136"/>
      <c r="C21" s="155"/>
      <c r="D21" s="155"/>
      <c r="E21" s="156">
        <v>127708466</v>
      </c>
      <c r="F21" s="60">
        <v>127708466</v>
      </c>
      <c r="G21" s="60">
        <v>7197230</v>
      </c>
      <c r="H21" s="60">
        <v>6190098</v>
      </c>
      <c r="I21" s="60">
        <v>6387230</v>
      </c>
      <c r="J21" s="60">
        <v>19774558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19774558</v>
      </c>
      <c r="X21" s="60">
        <v>31927117</v>
      </c>
      <c r="Y21" s="60">
        <v>-12152559</v>
      </c>
      <c r="Z21" s="140">
        <v>-38.06</v>
      </c>
      <c r="AA21" s="155">
        <v>127708466</v>
      </c>
    </row>
    <row r="22" spans="1:27" ht="13.5">
      <c r="A22" s="138" t="s">
        <v>91</v>
      </c>
      <c r="B22" s="136"/>
      <c r="C22" s="157"/>
      <c r="D22" s="157"/>
      <c r="E22" s="158">
        <v>44497620</v>
      </c>
      <c r="F22" s="159">
        <v>44497620</v>
      </c>
      <c r="G22" s="159">
        <v>4113215</v>
      </c>
      <c r="H22" s="159">
        <v>2951330</v>
      </c>
      <c r="I22" s="159">
        <v>2561874</v>
      </c>
      <c r="J22" s="159">
        <v>9626419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9626419</v>
      </c>
      <c r="X22" s="159">
        <v>11124405</v>
      </c>
      <c r="Y22" s="159">
        <v>-1497986</v>
      </c>
      <c r="Z22" s="141">
        <v>-13.47</v>
      </c>
      <c r="AA22" s="157">
        <v>44497620</v>
      </c>
    </row>
    <row r="23" spans="1:27" ht="13.5">
      <c r="A23" s="138" t="s">
        <v>92</v>
      </c>
      <c r="B23" s="136"/>
      <c r="C23" s="155"/>
      <c r="D23" s="155"/>
      <c r="E23" s="156">
        <v>47785807</v>
      </c>
      <c r="F23" s="60">
        <v>47785807</v>
      </c>
      <c r="G23" s="60">
        <v>4731419</v>
      </c>
      <c r="H23" s="60">
        <v>3219438</v>
      </c>
      <c r="I23" s="60">
        <v>3223314</v>
      </c>
      <c r="J23" s="60">
        <v>11174171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11174171</v>
      </c>
      <c r="X23" s="60">
        <v>11946452</v>
      </c>
      <c r="Y23" s="60">
        <v>-772281</v>
      </c>
      <c r="Z23" s="140">
        <v>-6.46</v>
      </c>
      <c r="AA23" s="155">
        <v>47785807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851104698</v>
      </c>
      <c r="F25" s="73">
        <f t="shared" si="4"/>
        <v>851104698</v>
      </c>
      <c r="G25" s="73">
        <f t="shared" si="4"/>
        <v>86721505</v>
      </c>
      <c r="H25" s="73">
        <f t="shared" si="4"/>
        <v>58513969</v>
      </c>
      <c r="I25" s="73">
        <f t="shared" si="4"/>
        <v>57982034</v>
      </c>
      <c r="J25" s="73">
        <f t="shared" si="4"/>
        <v>203217508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203217508</v>
      </c>
      <c r="X25" s="73">
        <f t="shared" si="4"/>
        <v>212776177</v>
      </c>
      <c r="Y25" s="73">
        <f t="shared" si="4"/>
        <v>-9558669</v>
      </c>
      <c r="Z25" s="170">
        <f>+IF(X25&lt;&gt;0,+(Y25/X25)*100,0)</f>
        <v>-4.492358653478392</v>
      </c>
      <c r="AA25" s="168">
        <f>+AA5+AA9+AA15+AA19+AA24</f>
        <v>851104698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194595549</v>
      </c>
      <c r="F28" s="100">
        <f t="shared" si="5"/>
        <v>194595549</v>
      </c>
      <c r="G28" s="100">
        <f t="shared" si="5"/>
        <v>10282141</v>
      </c>
      <c r="H28" s="100">
        <f t="shared" si="5"/>
        <v>10325031</v>
      </c>
      <c r="I28" s="100">
        <f t="shared" si="5"/>
        <v>13086561</v>
      </c>
      <c r="J28" s="100">
        <f t="shared" si="5"/>
        <v>33693733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33693733</v>
      </c>
      <c r="X28" s="100">
        <f t="shared" si="5"/>
        <v>48648888</v>
      </c>
      <c r="Y28" s="100">
        <f t="shared" si="5"/>
        <v>-14955155</v>
      </c>
      <c r="Z28" s="137">
        <f>+IF(X28&lt;&gt;0,+(Y28/X28)*100,0)</f>
        <v>-30.741000698721006</v>
      </c>
      <c r="AA28" s="153">
        <f>SUM(AA29:AA31)</f>
        <v>194595549</v>
      </c>
    </row>
    <row r="29" spans="1:27" ht="13.5">
      <c r="A29" s="138" t="s">
        <v>75</v>
      </c>
      <c r="B29" s="136"/>
      <c r="C29" s="155"/>
      <c r="D29" s="155"/>
      <c r="E29" s="156">
        <v>62793739</v>
      </c>
      <c r="F29" s="60">
        <v>62793739</v>
      </c>
      <c r="G29" s="60">
        <v>3555212</v>
      </c>
      <c r="H29" s="60">
        <v>2699788</v>
      </c>
      <c r="I29" s="60">
        <v>3202362</v>
      </c>
      <c r="J29" s="60">
        <v>9457362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9457362</v>
      </c>
      <c r="X29" s="60">
        <v>15698435</v>
      </c>
      <c r="Y29" s="60">
        <v>-6241073</v>
      </c>
      <c r="Z29" s="140">
        <v>-39.76</v>
      </c>
      <c r="AA29" s="155">
        <v>62793739</v>
      </c>
    </row>
    <row r="30" spans="1:27" ht="13.5">
      <c r="A30" s="138" t="s">
        <v>76</v>
      </c>
      <c r="B30" s="136"/>
      <c r="C30" s="157"/>
      <c r="D30" s="157"/>
      <c r="E30" s="158">
        <v>84481254</v>
      </c>
      <c r="F30" s="159">
        <v>84481254</v>
      </c>
      <c r="G30" s="159">
        <v>2852995</v>
      </c>
      <c r="H30" s="159">
        <v>4232160</v>
      </c>
      <c r="I30" s="159">
        <v>6533483</v>
      </c>
      <c r="J30" s="159">
        <v>13618638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13618638</v>
      </c>
      <c r="X30" s="159">
        <v>21120314</v>
      </c>
      <c r="Y30" s="159">
        <v>-7501676</v>
      </c>
      <c r="Z30" s="141">
        <v>-35.52</v>
      </c>
      <c r="AA30" s="157">
        <v>84481254</v>
      </c>
    </row>
    <row r="31" spans="1:27" ht="13.5">
      <c r="A31" s="138" t="s">
        <v>77</v>
      </c>
      <c r="B31" s="136"/>
      <c r="C31" s="155"/>
      <c r="D31" s="155"/>
      <c r="E31" s="156">
        <v>47320556</v>
      </c>
      <c r="F31" s="60">
        <v>47320556</v>
      </c>
      <c r="G31" s="60">
        <v>3873934</v>
      </c>
      <c r="H31" s="60">
        <v>3393083</v>
      </c>
      <c r="I31" s="60">
        <v>3350716</v>
      </c>
      <c r="J31" s="60">
        <v>10617733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10617733</v>
      </c>
      <c r="X31" s="60">
        <v>11830139</v>
      </c>
      <c r="Y31" s="60">
        <v>-1212406</v>
      </c>
      <c r="Z31" s="140">
        <v>-10.25</v>
      </c>
      <c r="AA31" s="155">
        <v>47320556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87998700</v>
      </c>
      <c r="F32" s="100">
        <f t="shared" si="6"/>
        <v>87998700</v>
      </c>
      <c r="G32" s="100">
        <f t="shared" si="6"/>
        <v>3811979</v>
      </c>
      <c r="H32" s="100">
        <f t="shared" si="6"/>
        <v>4461305</v>
      </c>
      <c r="I32" s="100">
        <f t="shared" si="6"/>
        <v>3422450</v>
      </c>
      <c r="J32" s="100">
        <f t="shared" si="6"/>
        <v>11695734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11695734</v>
      </c>
      <c r="X32" s="100">
        <f t="shared" si="6"/>
        <v>21999676</v>
      </c>
      <c r="Y32" s="100">
        <f t="shared" si="6"/>
        <v>-10303942</v>
      </c>
      <c r="Z32" s="137">
        <f>+IF(X32&lt;&gt;0,+(Y32/X32)*100,0)</f>
        <v>-46.83678977817674</v>
      </c>
      <c r="AA32" s="153">
        <f>SUM(AA33:AA37)</f>
        <v>87998700</v>
      </c>
    </row>
    <row r="33" spans="1:27" ht="13.5">
      <c r="A33" s="138" t="s">
        <v>79</v>
      </c>
      <c r="B33" s="136"/>
      <c r="C33" s="155"/>
      <c r="D33" s="155"/>
      <c r="E33" s="156">
        <v>30898349</v>
      </c>
      <c r="F33" s="60">
        <v>30898349</v>
      </c>
      <c r="G33" s="60">
        <v>2459694</v>
      </c>
      <c r="H33" s="60">
        <v>1929237</v>
      </c>
      <c r="I33" s="60">
        <v>1997683</v>
      </c>
      <c r="J33" s="60">
        <v>6386614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6386614</v>
      </c>
      <c r="X33" s="60">
        <v>7724587</v>
      </c>
      <c r="Y33" s="60">
        <v>-1337973</v>
      </c>
      <c r="Z33" s="140">
        <v>-17.32</v>
      </c>
      <c r="AA33" s="155">
        <v>30898349</v>
      </c>
    </row>
    <row r="34" spans="1:27" ht="13.5">
      <c r="A34" s="138" t="s">
        <v>80</v>
      </c>
      <c r="B34" s="136"/>
      <c r="C34" s="155"/>
      <c r="D34" s="155"/>
      <c r="E34" s="156">
        <v>6885490</v>
      </c>
      <c r="F34" s="60">
        <v>6885490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1721373</v>
      </c>
      <c r="Y34" s="60">
        <v>-1721373</v>
      </c>
      <c r="Z34" s="140">
        <v>-100</v>
      </c>
      <c r="AA34" s="155">
        <v>6885490</v>
      </c>
    </row>
    <row r="35" spans="1:27" ht="13.5">
      <c r="A35" s="138" t="s">
        <v>81</v>
      </c>
      <c r="B35" s="136"/>
      <c r="C35" s="155"/>
      <c r="D35" s="155"/>
      <c r="E35" s="156">
        <v>44788727</v>
      </c>
      <c r="F35" s="60">
        <v>44788727</v>
      </c>
      <c r="G35" s="60">
        <v>1267832</v>
      </c>
      <c r="H35" s="60">
        <v>2447620</v>
      </c>
      <c r="I35" s="60">
        <v>1311220</v>
      </c>
      <c r="J35" s="60">
        <v>5026672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5026672</v>
      </c>
      <c r="X35" s="60">
        <v>11197182</v>
      </c>
      <c r="Y35" s="60">
        <v>-6170510</v>
      </c>
      <c r="Z35" s="140">
        <v>-55.11</v>
      </c>
      <c r="AA35" s="155">
        <v>44788727</v>
      </c>
    </row>
    <row r="36" spans="1:27" ht="13.5">
      <c r="A36" s="138" t="s">
        <v>82</v>
      </c>
      <c r="B36" s="136"/>
      <c r="C36" s="155"/>
      <c r="D36" s="155"/>
      <c r="E36" s="156">
        <v>31879</v>
      </c>
      <c r="F36" s="60">
        <v>31879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7970</v>
      </c>
      <c r="Y36" s="60">
        <v>-7970</v>
      </c>
      <c r="Z36" s="140">
        <v>-100</v>
      </c>
      <c r="AA36" s="155">
        <v>31879</v>
      </c>
    </row>
    <row r="37" spans="1:27" ht="13.5">
      <c r="A37" s="138" t="s">
        <v>83</v>
      </c>
      <c r="B37" s="136"/>
      <c r="C37" s="157"/>
      <c r="D37" s="157"/>
      <c r="E37" s="158">
        <v>5394255</v>
      </c>
      <c r="F37" s="159">
        <v>5394255</v>
      </c>
      <c r="G37" s="159">
        <v>84453</v>
      </c>
      <c r="H37" s="159">
        <v>84448</v>
      </c>
      <c r="I37" s="159">
        <v>113547</v>
      </c>
      <c r="J37" s="159">
        <v>282448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282448</v>
      </c>
      <c r="X37" s="159">
        <v>1348564</v>
      </c>
      <c r="Y37" s="159">
        <v>-1066116</v>
      </c>
      <c r="Z37" s="141">
        <v>-79.06</v>
      </c>
      <c r="AA37" s="157">
        <v>5394255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112229838</v>
      </c>
      <c r="F38" s="100">
        <f t="shared" si="7"/>
        <v>112229838</v>
      </c>
      <c r="G38" s="100">
        <f t="shared" si="7"/>
        <v>2796286</v>
      </c>
      <c r="H38" s="100">
        <f t="shared" si="7"/>
        <v>2415018</v>
      </c>
      <c r="I38" s="100">
        <f t="shared" si="7"/>
        <v>2572881</v>
      </c>
      <c r="J38" s="100">
        <f t="shared" si="7"/>
        <v>7784185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7784185</v>
      </c>
      <c r="X38" s="100">
        <f t="shared" si="7"/>
        <v>28057460</v>
      </c>
      <c r="Y38" s="100">
        <f t="shared" si="7"/>
        <v>-20273275</v>
      </c>
      <c r="Z38" s="137">
        <f>+IF(X38&lt;&gt;0,+(Y38/X38)*100,0)</f>
        <v>-72.25627337613597</v>
      </c>
      <c r="AA38" s="153">
        <f>SUM(AA39:AA41)</f>
        <v>112229838</v>
      </c>
    </row>
    <row r="39" spans="1:27" ht="13.5">
      <c r="A39" s="138" t="s">
        <v>85</v>
      </c>
      <c r="B39" s="136"/>
      <c r="C39" s="155"/>
      <c r="D39" s="155"/>
      <c r="E39" s="156">
        <v>25027508</v>
      </c>
      <c r="F39" s="60">
        <v>25027508</v>
      </c>
      <c r="G39" s="60">
        <v>1338597</v>
      </c>
      <c r="H39" s="60">
        <v>1057091</v>
      </c>
      <c r="I39" s="60">
        <v>1217056</v>
      </c>
      <c r="J39" s="60">
        <v>3612744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3612744</v>
      </c>
      <c r="X39" s="60">
        <v>6256877</v>
      </c>
      <c r="Y39" s="60">
        <v>-2644133</v>
      </c>
      <c r="Z39" s="140">
        <v>-42.26</v>
      </c>
      <c r="AA39" s="155">
        <v>25027508</v>
      </c>
    </row>
    <row r="40" spans="1:27" ht="13.5">
      <c r="A40" s="138" t="s">
        <v>86</v>
      </c>
      <c r="B40" s="136"/>
      <c r="C40" s="155"/>
      <c r="D40" s="155"/>
      <c r="E40" s="156">
        <v>87202330</v>
      </c>
      <c r="F40" s="60">
        <v>87202330</v>
      </c>
      <c r="G40" s="60">
        <v>1424057</v>
      </c>
      <c r="H40" s="60">
        <v>1357176</v>
      </c>
      <c r="I40" s="60">
        <v>1354213</v>
      </c>
      <c r="J40" s="60">
        <v>4135446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4135446</v>
      </c>
      <c r="X40" s="60">
        <v>21800583</v>
      </c>
      <c r="Y40" s="60">
        <v>-17665137</v>
      </c>
      <c r="Z40" s="140">
        <v>-81.03</v>
      </c>
      <c r="AA40" s="155">
        <v>87202330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33632</v>
      </c>
      <c r="H41" s="60">
        <v>751</v>
      </c>
      <c r="I41" s="60">
        <v>1612</v>
      </c>
      <c r="J41" s="60">
        <v>35995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35995</v>
      </c>
      <c r="X41" s="60"/>
      <c r="Y41" s="60">
        <v>35995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516703336</v>
      </c>
      <c r="F42" s="100">
        <f t="shared" si="8"/>
        <v>516703336</v>
      </c>
      <c r="G42" s="100">
        <f t="shared" si="8"/>
        <v>6006472</v>
      </c>
      <c r="H42" s="100">
        <f t="shared" si="8"/>
        <v>44773614</v>
      </c>
      <c r="I42" s="100">
        <f t="shared" si="8"/>
        <v>42026731</v>
      </c>
      <c r="J42" s="100">
        <f t="shared" si="8"/>
        <v>92806817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92806817</v>
      </c>
      <c r="X42" s="100">
        <f t="shared" si="8"/>
        <v>129175835</v>
      </c>
      <c r="Y42" s="100">
        <f t="shared" si="8"/>
        <v>-36369018</v>
      </c>
      <c r="Z42" s="137">
        <f>+IF(X42&lt;&gt;0,+(Y42/X42)*100,0)</f>
        <v>-28.154660660796193</v>
      </c>
      <c r="AA42" s="153">
        <f>SUM(AA43:AA46)</f>
        <v>516703336</v>
      </c>
    </row>
    <row r="43" spans="1:27" ht="13.5">
      <c r="A43" s="138" t="s">
        <v>89</v>
      </c>
      <c r="B43" s="136"/>
      <c r="C43" s="155"/>
      <c r="D43" s="155"/>
      <c r="E43" s="156">
        <v>347709343</v>
      </c>
      <c r="F43" s="60">
        <v>347709343</v>
      </c>
      <c r="G43" s="60">
        <v>1817139</v>
      </c>
      <c r="H43" s="60">
        <v>35351654</v>
      </c>
      <c r="I43" s="60">
        <v>36290218</v>
      </c>
      <c r="J43" s="60">
        <v>73459011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73459011</v>
      </c>
      <c r="X43" s="60">
        <v>86927336</v>
      </c>
      <c r="Y43" s="60">
        <v>-13468325</v>
      </c>
      <c r="Z43" s="140">
        <v>-15.49</v>
      </c>
      <c r="AA43" s="155">
        <v>347709343</v>
      </c>
    </row>
    <row r="44" spans="1:27" ht="13.5">
      <c r="A44" s="138" t="s">
        <v>90</v>
      </c>
      <c r="B44" s="136"/>
      <c r="C44" s="155"/>
      <c r="D44" s="155"/>
      <c r="E44" s="156">
        <v>86256510</v>
      </c>
      <c r="F44" s="60">
        <v>86256510</v>
      </c>
      <c r="G44" s="60">
        <v>1121185</v>
      </c>
      <c r="H44" s="60">
        <v>5868813</v>
      </c>
      <c r="I44" s="60">
        <v>1385910</v>
      </c>
      <c r="J44" s="60">
        <v>8375908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8375908</v>
      </c>
      <c r="X44" s="60">
        <v>21564128</v>
      </c>
      <c r="Y44" s="60">
        <v>-13188220</v>
      </c>
      <c r="Z44" s="140">
        <v>-61.16</v>
      </c>
      <c r="AA44" s="155">
        <v>86256510</v>
      </c>
    </row>
    <row r="45" spans="1:27" ht="13.5">
      <c r="A45" s="138" t="s">
        <v>91</v>
      </c>
      <c r="B45" s="136"/>
      <c r="C45" s="157"/>
      <c r="D45" s="157"/>
      <c r="E45" s="158">
        <v>45330307</v>
      </c>
      <c r="F45" s="159">
        <v>45330307</v>
      </c>
      <c r="G45" s="159">
        <v>1037498</v>
      </c>
      <c r="H45" s="159">
        <v>1177630</v>
      </c>
      <c r="I45" s="159">
        <v>1669457</v>
      </c>
      <c r="J45" s="159">
        <v>3884585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3884585</v>
      </c>
      <c r="X45" s="159">
        <v>11332577</v>
      </c>
      <c r="Y45" s="159">
        <v>-7447992</v>
      </c>
      <c r="Z45" s="141">
        <v>-65.72</v>
      </c>
      <c r="AA45" s="157">
        <v>45330307</v>
      </c>
    </row>
    <row r="46" spans="1:27" ht="13.5">
      <c r="A46" s="138" t="s">
        <v>92</v>
      </c>
      <c r="B46" s="136"/>
      <c r="C46" s="155"/>
      <c r="D46" s="155"/>
      <c r="E46" s="156">
        <v>37407176</v>
      </c>
      <c r="F46" s="60">
        <v>37407176</v>
      </c>
      <c r="G46" s="60">
        <v>2030650</v>
      </c>
      <c r="H46" s="60">
        <v>2375517</v>
      </c>
      <c r="I46" s="60">
        <v>2681146</v>
      </c>
      <c r="J46" s="60">
        <v>7087313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7087313</v>
      </c>
      <c r="X46" s="60">
        <v>9351794</v>
      </c>
      <c r="Y46" s="60">
        <v>-2264481</v>
      </c>
      <c r="Z46" s="140">
        <v>-24.21</v>
      </c>
      <c r="AA46" s="155">
        <v>37407176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911527423</v>
      </c>
      <c r="F48" s="73">
        <f t="shared" si="9"/>
        <v>911527423</v>
      </c>
      <c r="G48" s="73">
        <f t="shared" si="9"/>
        <v>22896878</v>
      </c>
      <c r="H48" s="73">
        <f t="shared" si="9"/>
        <v>61974968</v>
      </c>
      <c r="I48" s="73">
        <f t="shared" si="9"/>
        <v>61108623</v>
      </c>
      <c r="J48" s="73">
        <f t="shared" si="9"/>
        <v>145980469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145980469</v>
      </c>
      <c r="X48" s="73">
        <f t="shared" si="9"/>
        <v>227881859</v>
      </c>
      <c r="Y48" s="73">
        <f t="shared" si="9"/>
        <v>-81901390</v>
      </c>
      <c r="Z48" s="170">
        <f>+IF(X48&lt;&gt;0,+(Y48/X48)*100,0)</f>
        <v>-35.94028518084013</v>
      </c>
      <c r="AA48" s="168">
        <f>+AA28+AA32+AA38+AA42+AA47</f>
        <v>911527423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-60422725</v>
      </c>
      <c r="F49" s="173">
        <f t="shared" si="10"/>
        <v>-60422725</v>
      </c>
      <c r="G49" s="173">
        <f t="shared" si="10"/>
        <v>63824627</v>
      </c>
      <c r="H49" s="173">
        <f t="shared" si="10"/>
        <v>-3460999</v>
      </c>
      <c r="I49" s="173">
        <f t="shared" si="10"/>
        <v>-3126589</v>
      </c>
      <c r="J49" s="173">
        <f t="shared" si="10"/>
        <v>57237039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57237039</v>
      </c>
      <c r="X49" s="173">
        <f>IF(F25=F48,0,X25-X48)</f>
        <v>-15105682</v>
      </c>
      <c r="Y49" s="173">
        <f t="shared" si="10"/>
        <v>72342721</v>
      </c>
      <c r="Z49" s="174">
        <f>+IF(X49&lt;&gt;0,+(Y49/X49)*100,0)</f>
        <v>-478.91065759228877</v>
      </c>
      <c r="AA49" s="171">
        <f>+AA25-AA48</f>
        <v>-60422725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106438745</v>
      </c>
      <c r="F5" s="60">
        <v>106438745</v>
      </c>
      <c r="G5" s="60">
        <v>9910538</v>
      </c>
      <c r="H5" s="60">
        <v>6115133</v>
      </c>
      <c r="I5" s="60">
        <v>6297717</v>
      </c>
      <c r="J5" s="60">
        <v>22323388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22323388</v>
      </c>
      <c r="X5" s="60">
        <v>26609686</v>
      </c>
      <c r="Y5" s="60">
        <v>-4286298</v>
      </c>
      <c r="Z5" s="140">
        <v>-16.11</v>
      </c>
      <c r="AA5" s="155">
        <v>106438745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383249850</v>
      </c>
      <c r="F7" s="60">
        <v>383249850</v>
      </c>
      <c r="G7" s="60">
        <v>41071433</v>
      </c>
      <c r="H7" s="60">
        <v>36809446</v>
      </c>
      <c r="I7" s="60">
        <v>35366711</v>
      </c>
      <c r="J7" s="60">
        <v>113247590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113247590</v>
      </c>
      <c r="X7" s="60">
        <v>95812463</v>
      </c>
      <c r="Y7" s="60">
        <v>17435127</v>
      </c>
      <c r="Z7" s="140">
        <v>18.2</v>
      </c>
      <c r="AA7" s="155">
        <v>383249850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115319786</v>
      </c>
      <c r="F8" s="60">
        <v>115319786</v>
      </c>
      <c r="G8" s="60">
        <v>4704114</v>
      </c>
      <c r="H8" s="60">
        <v>6190098</v>
      </c>
      <c r="I8" s="60">
        <v>6387230</v>
      </c>
      <c r="J8" s="60">
        <v>17281442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17281442</v>
      </c>
      <c r="X8" s="60">
        <v>28829947</v>
      </c>
      <c r="Y8" s="60">
        <v>-11548505</v>
      </c>
      <c r="Z8" s="140">
        <v>-40.06</v>
      </c>
      <c r="AA8" s="155">
        <v>115319786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37142400</v>
      </c>
      <c r="F9" s="60">
        <v>37142400</v>
      </c>
      <c r="G9" s="60">
        <v>2413366</v>
      </c>
      <c r="H9" s="60">
        <v>2951330</v>
      </c>
      <c r="I9" s="60">
        <v>2561874</v>
      </c>
      <c r="J9" s="60">
        <v>7926570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7926570</v>
      </c>
      <c r="X9" s="60">
        <v>9285600</v>
      </c>
      <c r="Y9" s="60">
        <v>-1359030</v>
      </c>
      <c r="Z9" s="140">
        <v>-14.64</v>
      </c>
      <c r="AA9" s="155">
        <v>37142400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36752507</v>
      </c>
      <c r="F10" s="54">
        <v>36752507</v>
      </c>
      <c r="G10" s="54">
        <v>3019141</v>
      </c>
      <c r="H10" s="54">
        <v>3219438</v>
      </c>
      <c r="I10" s="54">
        <v>3219292</v>
      </c>
      <c r="J10" s="54">
        <v>9457871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9457871</v>
      </c>
      <c r="X10" s="54">
        <v>9188127</v>
      </c>
      <c r="Y10" s="54">
        <v>269744</v>
      </c>
      <c r="Z10" s="184">
        <v>2.94</v>
      </c>
      <c r="AA10" s="130">
        <v>36752507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2713000</v>
      </c>
      <c r="F11" s="60">
        <v>2713000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678250</v>
      </c>
      <c r="Y11" s="60">
        <v>-678250</v>
      </c>
      <c r="Z11" s="140">
        <v>-100</v>
      </c>
      <c r="AA11" s="155">
        <v>2713000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2283000</v>
      </c>
      <c r="F12" s="60">
        <v>2283000</v>
      </c>
      <c r="G12" s="60">
        <v>321080</v>
      </c>
      <c r="H12" s="60">
        <v>139313</v>
      </c>
      <c r="I12" s="60">
        <v>68759</v>
      </c>
      <c r="J12" s="60">
        <v>529152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529152</v>
      </c>
      <c r="X12" s="60">
        <v>570750</v>
      </c>
      <c r="Y12" s="60">
        <v>-41598</v>
      </c>
      <c r="Z12" s="140">
        <v>-7.29</v>
      </c>
      <c r="AA12" s="155">
        <v>2283000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1440000</v>
      </c>
      <c r="F13" s="60">
        <v>1440000</v>
      </c>
      <c r="G13" s="60">
        <v>700383</v>
      </c>
      <c r="H13" s="60">
        <v>1271320</v>
      </c>
      <c r="I13" s="60">
        <v>1818787</v>
      </c>
      <c r="J13" s="60">
        <v>3790490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3790490</v>
      </c>
      <c r="X13" s="60">
        <v>360000</v>
      </c>
      <c r="Y13" s="60">
        <v>3430490</v>
      </c>
      <c r="Z13" s="140">
        <v>952.91</v>
      </c>
      <c r="AA13" s="155">
        <v>1440000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8000000</v>
      </c>
      <c r="F14" s="60">
        <v>8000000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2000000</v>
      </c>
      <c r="Y14" s="60">
        <v>-2000000</v>
      </c>
      <c r="Z14" s="140">
        <v>-100</v>
      </c>
      <c r="AA14" s="155">
        <v>8000000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2043000</v>
      </c>
      <c r="F16" s="60">
        <v>2043000</v>
      </c>
      <c r="G16" s="60">
        <v>325391</v>
      </c>
      <c r="H16" s="60">
        <v>152407</v>
      </c>
      <c r="I16" s="60">
        <v>654592</v>
      </c>
      <c r="J16" s="60">
        <v>1132390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1132390</v>
      </c>
      <c r="X16" s="60">
        <v>510750</v>
      </c>
      <c r="Y16" s="60">
        <v>621640</v>
      </c>
      <c r="Z16" s="140">
        <v>121.71</v>
      </c>
      <c r="AA16" s="155">
        <v>2043000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14010000</v>
      </c>
      <c r="F17" s="60">
        <v>14010000</v>
      </c>
      <c r="G17" s="60">
        <v>3509</v>
      </c>
      <c r="H17" s="60">
        <v>2588</v>
      </c>
      <c r="I17" s="60">
        <v>3245</v>
      </c>
      <c r="J17" s="60">
        <v>9342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9342</v>
      </c>
      <c r="X17" s="60">
        <v>3502500</v>
      </c>
      <c r="Y17" s="60">
        <v>-3493158</v>
      </c>
      <c r="Z17" s="140">
        <v>-99.73</v>
      </c>
      <c r="AA17" s="155">
        <v>14010000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5000000</v>
      </c>
      <c r="F18" s="60">
        <v>5000000</v>
      </c>
      <c r="G18" s="60">
        <v>1140891</v>
      </c>
      <c r="H18" s="60">
        <v>0</v>
      </c>
      <c r="I18" s="60">
        <v>0</v>
      </c>
      <c r="J18" s="60">
        <v>1140891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1140891</v>
      </c>
      <c r="X18" s="60">
        <v>1250000</v>
      </c>
      <c r="Y18" s="60">
        <v>-109109</v>
      </c>
      <c r="Z18" s="140">
        <v>-8.73</v>
      </c>
      <c r="AA18" s="155">
        <v>5000000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124696780</v>
      </c>
      <c r="F19" s="60">
        <v>124696780</v>
      </c>
      <c r="G19" s="60">
        <v>22522827</v>
      </c>
      <c r="H19" s="60">
        <v>1219474</v>
      </c>
      <c r="I19" s="60">
        <v>1160473</v>
      </c>
      <c r="J19" s="60">
        <v>24902774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24902774</v>
      </c>
      <c r="X19" s="60">
        <v>31174195</v>
      </c>
      <c r="Y19" s="60">
        <v>-6271421</v>
      </c>
      <c r="Z19" s="140">
        <v>-20.12</v>
      </c>
      <c r="AA19" s="155">
        <v>124696780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12015630</v>
      </c>
      <c r="F20" s="54">
        <v>12015630</v>
      </c>
      <c r="G20" s="54">
        <v>588832</v>
      </c>
      <c r="H20" s="54">
        <v>443422</v>
      </c>
      <c r="I20" s="54">
        <v>443354</v>
      </c>
      <c r="J20" s="54">
        <v>1475608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1475608</v>
      </c>
      <c r="X20" s="54">
        <v>3003908</v>
      </c>
      <c r="Y20" s="54">
        <v>-1528300</v>
      </c>
      <c r="Z20" s="184">
        <v>-50.88</v>
      </c>
      <c r="AA20" s="130">
        <v>12015630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851104698</v>
      </c>
      <c r="F22" s="190">
        <f t="shared" si="0"/>
        <v>851104698</v>
      </c>
      <c r="G22" s="190">
        <f t="shared" si="0"/>
        <v>86721505</v>
      </c>
      <c r="H22" s="190">
        <f t="shared" si="0"/>
        <v>58513969</v>
      </c>
      <c r="I22" s="190">
        <f t="shared" si="0"/>
        <v>57982034</v>
      </c>
      <c r="J22" s="190">
        <f t="shared" si="0"/>
        <v>203217508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203217508</v>
      </c>
      <c r="X22" s="190">
        <f t="shared" si="0"/>
        <v>212776176</v>
      </c>
      <c r="Y22" s="190">
        <f t="shared" si="0"/>
        <v>-9558668</v>
      </c>
      <c r="Z22" s="191">
        <f>+IF(X22&lt;&gt;0,+(Y22/X22)*100,0)</f>
        <v>-4.492358204614035</v>
      </c>
      <c r="AA22" s="188">
        <f>SUM(AA5:AA21)</f>
        <v>851104698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216102736</v>
      </c>
      <c r="F25" s="60">
        <v>216102736</v>
      </c>
      <c r="G25" s="60">
        <v>16894919</v>
      </c>
      <c r="H25" s="60">
        <v>15077464</v>
      </c>
      <c r="I25" s="60">
        <v>15405060</v>
      </c>
      <c r="J25" s="60">
        <v>47377443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47377443</v>
      </c>
      <c r="X25" s="60">
        <v>54025684</v>
      </c>
      <c r="Y25" s="60">
        <v>-6648241</v>
      </c>
      <c r="Z25" s="140">
        <v>-12.31</v>
      </c>
      <c r="AA25" s="155">
        <v>216102736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15193979</v>
      </c>
      <c r="F26" s="60">
        <v>15193979</v>
      </c>
      <c r="G26" s="60">
        <v>1126913</v>
      </c>
      <c r="H26" s="60">
        <v>1122351</v>
      </c>
      <c r="I26" s="60">
        <v>1131770</v>
      </c>
      <c r="J26" s="60">
        <v>3381034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3381034</v>
      </c>
      <c r="X26" s="60">
        <v>3798495</v>
      </c>
      <c r="Y26" s="60">
        <v>-417461</v>
      </c>
      <c r="Z26" s="140">
        <v>-10.99</v>
      </c>
      <c r="AA26" s="155">
        <v>15193979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60481035</v>
      </c>
      <c r="F27" s="60">
        <v>60481035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15120259</v>
      </c>
      <c r="Y27" s="60">
        <v>-15120259</v>
      </c>
      <c r="Z27" s="140">
        <v>-100</v>
      </c>
      <c r="AA27" s="155">
        <v>60481035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121325662</v>
      </c>
      <c r="F28" s="60">
        <v>121325662</v>
      </c>
      <c r="G28" s="60">
        <v>0</v>
      </c>
      <c r="H28" s="60">
        <v>0</v>
      </c>
      <c r="I28" s="60">
        <v>1600</v>
      </c>
      <c r="J28" s="60">
        <v>1600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1600</v>
      </c>
      <c r="X28" s="60">
        <v>30331416</v>
      </c>
      <c r="Y28" s="60">
        <v>-30329816</v>
      </c>
      <c r="Z28" s="140">
        <v>-99.99</v>
      </c>
      <c r="AA28" s="155">
        <v>121325662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8656740</v>
      </c>
      <c r="F29" s="60">
        <v>8656740</v>
      </c>
      <c r="G29" s="60">
        <v>0</v>
      </c>
      <c r="H29" s="60">
        <v>919170</v>
      </c>
      <c r="I29" s="60">
        <v>3316156</v>
      </c>
      <c r="J29" s="60">
        <v>4235326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4235326</v>
      </c>
      <c r="X29" s="60">
        <v>2164185</v>
      </c>
      <c r="Y29" s="60">
        <v>2071141</v>
      </c>
      <c r="Z29" s="140">
        <v>95.7</v>
      </c>
      <c r="AA29" s="155">
        <v>8656740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314396209</v>
      </c>
      <c r="F30" s="60">
        <v>314396209</v>
      </c>
      <c r="G30" s="60">
        <v>8107</v>
      </c>
      <c r="H30" s="60">
        <v>37183105</v>
      </c>
      <c r="I30" s="60">
        <v>32362120</v>
      </c>
      <c r="J30" s="60">
        <v>69553332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69553332</v>
      </c>
      <c r="X30" s="60">
        <v>78599052</v>
      </c>
      <c r="Y30" s="60">
        <v>-9045720</v>
      </c>
      <c r="Z30" s="140">
        <v>-11.51</v>
      </c>
      <c r="AA30" s="155">
        <v>314396209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26204268</v>
      </c>
      <c r="F32" s="60">
        <v>26204268</v>
      </c>
      <c r="G32" s="60">
        <v>10140</v>
      </c>
      <c r="H32" s="60">
        <v>209453</v>
      </c>
      <c r="I32" s="60">
        <v>1329675</v>
      </c>
      <c r="J32" s="60">
        <v>1549268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1549268</v>
      </c>
      <c r="X32" s="60">
        <v>6551067</v>
      </c>
      <c r="Y32" s="60">
        <v>-5001799</v>
      </c>
      <c r="Z32" s="140">
        <v>-76.35</v>
      </c>
      <c r="AA32" s="155">
        <v>26204268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420000</v>
      </c>
      <c r="F33" s="60">
        <v>420000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105000</v>
      </c>
      <c r="Y33" s="60">
        <v>-105000</v>
      </c>
      <c r="Z33" s="140">
        <v>-100</v>
      </c>
      <c r="AA33" s="155">
        <v>420000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148746794</v>
      </c>
      <c r="F34" s="60">
        <v>148746794</v>
      </c>
      <c r="G34" s="60">
        <v>4856799</v>
      </c>
      <c r="H34" s="60">
        <v>7463425</v>
      </c>
      <c r="I34" s="60">
        <v>7562242</v>
      </c>
      <c r="J34" s="60">
        <v>19882466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19882466</v>
      </c>
      <c r="X34" s="60">
        <v>37186699</v>
      </c>
      <c r="Y34" s="60">
        <v>-17304233</v>
      </c>
      <c r="Z34" s="140">
        <v>-46.53</v>
      </c>
      <c r="AA34" s="155">
        <v>148746794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911527423</v>
      </c>
      <c r="F36" s="190">
        <f t="shared" si="1"/>
        <v>911527423</v>
      </c>
      <c r="G36" s="190">
        <f t="shared" si="1"/>
        <v>22896878</v>
      </c>
      <c r="H36" s="190">
        <f t="shared" si="1"/>
        <v>61974968</v>
      </c>
      <c r="I36" s="190">
        <f t="shared" si="1"/>
        <v>61108623</v>
      </c>
      <c r="J36" s="190">
        <f t="shared" si="1"/>
        <v>145980469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145980469</v>
      </c>
      <c r="X36" s="190">
        <f t="shared" si="1"/>
        <v>227881857</v>
      </c>
      <c r="Y36" s="190">
        <f t="shared" si="1"/>
        <v>-81901388</v>
      </c>
      <c r="Z36" s="191">
        <f>+IF(X36&lt;&gt;0,+(Y36/X36)*100,0)</f>
        <v>-35.94028461862148</v>
      </c>
      <c r="AA36" s="188">
        <f>SUM(AA25:AA35)</f>
        <v>911527423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-60422725</v>
      </c>
      <c r="F38" s="106">
        <f t="shared" si="2"/>
        <v>-60422725</v>
      </c>
      <c r="G38" s="106">
        <f t="shared" si="2"/>
        <v>63824627</v>
      </c>
      <c r="H38" s="106">
        <f t="shared" si="2"/>
        <v>-3460999</v>
      </c>
      <c r="I38" s="106">
        <f t="shared" si="2"/>
        <v>-3126589</v>
      </c>
      <c r="J38" s="106">
        <f t="shared" si="2"/>
        <v>57237039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57237039</v>
      </c>
      <c r="X38" s="106">
        <f>IF(F22=F36,0,X22-X36)</f>
        <v>-15105681</v>
      </c>
      <c r="Y38" s="106">
        <f t="shared" si="2"/>
        <v>72342720</v>
      </c>
      <c r="Z38" s="201">
        <f>+IF(X38&lt;&gt;0,+(Y38/X38)*100,0)</f>
        <v>-478.9106826762726</v>
      </c>
      <c r="AA38" s="199">
        <f>+AA22-AA36</f>
        <v>-60422725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-60422725</v>
      </c>
      <c r="F42" s="88">
        <f t="shared" si="3"/>
        <v>-60422725</v>
      </c>
      <c r="G42" s="88">
        <f t="shared" si="3"/>
        <v>63824627</v>
      </c>
      <c r="H42" s="88">
        <f t="shared" si="3"/>
        <v>-3460999</v>
      </c>
      <c r="I42" s="88">
        <f t="shared" si="3"/>
        <v>-3126589</v>
      </c>
      <c r="J42" s="88">
        <f t="shared" si="3"/>
        <v>57237039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57237039</v>
      </c>
      <c r="X42" s="88">
        <f t="shared" si="3"/>
        <v>-15105681</v>
      </c>
      <c r="Y42" s="88">
        <f t="shared" si="3"/>
        <v>72342720</v>
      </c>
      <c r="Z42" s="208">
        <f>+IF(X42&lt;&gt;0,+(Y42/X42)*100,0)</f>
        <v>-478.9106826762726</v>
      </c>
      <c r="AA42" s="206">
        <f>SUM(AA38:AA41)</f>
        <v>-60422725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-60422725</v>
      </c>
      <c r="F44" s="77">
        <f t="shared" si="4"/>
        <v>-60422725</v>
      </c>
      <c r="G44" s="77">
        <f t="shared" si="4"/>
        <v>63824627</v>
      </c>
      <c r="H44" s="77">
        <f t="shared" si="4"/>
        <v>-3460999</v>
      </c>
      <c r="I44" s="77">
        <f t="shared" si="4"/>
        <v>-3126589</v>
      </c>
      <c r="J44" s="77">
        <f t="shared" si="4"/>
        <v>57237039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57237039</v>
      </c>
      <c r="X44" s="77">
        <f t="shared" si="4"/>
        <v>-15105681</v>
      </c>
      <c r="Y44" s="77">
        <f t="shared" si="4"/>
        <v>72342720</v>
      </c>
      <c r="Z44" s="212">
        <f>+IF(X44&lt;&gt;0,+(Y44/X44)*100,0)</f>
        <v>-478.9106826762726</v>
      </c>
      <c r="AA44" s="210">
        <f>+AA42-AA43</f>
        <v>-60422725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-60422725</v>
      </c>
      <c r="F46" s="88">
        <f t="shared" si="5"/>
        <v>-60422725</v>
      </c>
      <c r="G46" s="88">
        <f t="shared" si="5"/>
        <v>63824627</v>
      </c>
      <c r="H46" s="88">
        <f t="shared" si="5"/>
        <v>-3460999</v>
      </c>
      <c r="I46" s="88">
        <f t="shared" si="5"/>
        <v>-3126589</v>
      </c>
      <c r="J46" s="88">
        <f t="shared" si="5"/>
        <v>57237039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57237039</v>
      </c>
      <c r="X46" s="88">
        <f t="shared" si="5"/>
        <v>-15105681</v>
      </c>
      <c r="Y46" s="88">
        <f t="shared" si="5"/>
        <v>72342720</v>
      </c>
      <c r="Z46" s="208">
        <f>+IF(X46&lt;&gt;0,+(Y46/X46)*100,0)</f>
        <v>-478.9106826762726</v>
      </c>
      <c r="AA46" s="206">
        <f>SUM(AA44:AA45)</f>
        <v>-60422725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-60422725</v>
      </c>
      <c r="F48" s="219">
        <f t="shared" si="6"/>
        <v>-60422725</v>
      </c>
      <c r="G48" s="219">
        <f t="shared" si="6"/>
        <v>63824627</v>
      </c>
      <c r="H48" s="220">
        <f t="shared" si="6"/>
        <v>-3460999</v>
      </c>
      <c r="I48" s="220">
        <f t="shared" si="6"/>
        <v>-3126589</v>
      </c>
      <c r="J48" s="220">
        <f t="shared" si="6"/>
        <v>57237039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57237039</v>
      </c>
      <c r="X48" s="220">
        <f t="shared" si="6"/>
        <v>-15105681</v>
      </c>
      <c r="Y48" s="220">
        <f t="shared" si="6"/>
        <v>72342720</v>
      </c>
      <c r="Z48" s="221">
        <f>+IF(X48&lt;&gt;0,+(Y48/X48)*100,0)</f>
        <v>-478.9106826762726</v>
      </c>
      <c r="AA48" s="222">
        <f>SUM(AA46:AA47)</f>
        <v>-60422725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5857957</v>
      </c>
      <c r="F5" s="100">
        <f t="shared" si="0"/>
        <v>5857957</v>
      </c>
      <c r="G5" s="100">
        <f t="shared" si="0"/>
        <v>40663</v>
      </c>
      <c r="H5" s="100">
        <f t="shared" si="0"/>
        <v>2294377</v>
      </c>
      <c r="I5" s="100">
        <f t="shared" si="0"/>
        <v>40663</v>
      </c>
      <c r="J5" s="100">
        <f t="shared" si="0"/>
        <v>2375703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2375703</v>
      </c>
      <c r="X5" s="100">
        <f t="shared" si="0"/>
        <v>1464489</v>
      </c>
      <c r="Y5" s="100">
        <f t="shared" si="0"/>
        <v>911214</v>
      </c>
      <c r="Z5" s="137">
        <f>+IF(X5&lt;&gt;0,+(Y5/X5)*100,0)</f>
        <v>62.220610738626235</v>
      </c>
      <c r="AA5" s="153">
        <f>SUM(AA6:AA8)</f>
        <v>5857957</v>
      </c>
    </row>
    <row r="6" spans="1:27" ht="13.5">
      <c r="A6" s="138" t="s">
        <v>75</v>
      </c>
      <c r="B6" s="136"/>
      <c r="C6" s="155"/>
      <c r="D6" s="155"/>
      <c r="E6" s="156">
        <v>370737</v>
      </c>
      <c r="F6" s="60">
        <v>370737</v>
      </c>
      <c r="G6" s="60">
        <v>30895</v>
      </c>
      <c r="H6" s="60">
        <v>30895</v>
      </c>
      <c r="I6" s="60">
        <v>30895</v>
      </c>
      <c r="J6" s="60">
        <v>92685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92685</v>
      </c>
      <c r="X6" s="60">
        <v>92684</v>
      </c>
      <c r="Y6" s="60">
        <v>1</v>
      </c>
      <c r="Z6" s="140"/>
      <c r="AA6" s="62">
        <v>370737</v>
      </c>
    </row>
    <row r="7" spans="1:27" ht="13.5">
      <c r="A7" s="138" t="s">
        <v>76</v>
      </c>
      <c r="B7" s="136"/>
      <c r="C7" s="157"/>
      <c r="D7" s="157"/>
      <c r="E7" s="158">
        <v>50000</v>
      </c>
      <c r="F7" s="159">
        <v>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12500</v>
      </c>
      <c r="Y7" s="159">
        <v>-12500</v>
      </c>
      <c r="Z7" s="141">
        <v>-100</v>
      </c>
      <c r="AA7" s="225">
        <v>50000</v>
      </c>
    </row>
    <row r="8" spans="1:27" ht="13.5">
      <c r="A8" s="138" t="s">
        <v>77</v>
      </c>
      <c r="B8" s="136"/>
      <c r="C8" s="155"/>
      <c r="D8" s="155"/>
      <c r="E8" s="156">
        <v>5437220</v>
      </c>
      <c r="F8" s="60">
        <v>5437220</v>
      </c>
      <c r="G8" s="60">
        <v>9768</v>
      </c>
      <c r="H8" s="60">
        <v>2263482</v>
      </c>
      <c r="I8" s="60">
        <v>9768</v>
      </c>
      <c r="J8" s="60">
        <v>2283018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2283018</v>
      </c>
      <c r="X8" s="60">
        <v>1359305</v>
      </c>
      <c r="Y8" s="60">
        <v>923713</v>
      </c>
      <c r="Z8" s="140">
        <v>67.95</v>
      </c>
      <c r="AA8" s="62">
        <v>5437220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27819304</v>
      </c>
      <c r="F9" s="100">
        <f t="shared" si="1"/>
        <v>27819304</v>
      </c>
      <c r="G9" s="100">
        <f t="shared" si="1"/>
        <v>504942</v>
      </c>
      <c r="H9" s="100">
        <f t="shared" si="1"/>
        <v>504942</v>
      </c>
      <c r="I9" s="100">
        <f t="shared" si="1"/>
        <v>504942</v>
      </c>
      <c r="J9" s="100">
        <f t="shared" si="1"/>
        <v>1514826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1514826</v>
      </c>
      <c r="X9" s="100">
        <f t="shared" si="1"/>
        <v>6954827</v>
      </c>
      <c r="Y9" s="100">
        <f t="shared" si="1"/>
        <v>-5440001</v>
      </c>
      <c r="Z9" s="137">
        <f>+IF(X9&lt;&gt;0,+(Y9/X9)*100,0)</f>
        <v>-78.21907000706129</v>
      </c>
      <c r="AA9" s="102">
        <f>SUM(AA10:AA14)</f>
        <v>27819304</v>
      </c>
    </row>
    <row r="10" spans="1:27" ht="13.5">
      <c r="A10" s="138" t="s">
        <v>79</v>
      </c>
      <c r="B10" s="136"/>
      <c r="C10" s="155"/>
      <c r="D10" s="155"/>
      <c r="E10" s="156">
        <v>22079259</v>
      </c>
      <c r="F10" s="60">
        <v>22079259</v>
      </c>
      <c r="G10" s="60">
        <v>233271</v>
      </c>
      <c r="H10" s="60">
        <v>233271</v>
      </c>
      <c r="I10" s="60">
        <v>233271</v>
      </c>
      <c r="J10" s="60">
        <v>699813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699813</v>
      </c>
      <c r="X10" s="60">
        <v>5519815</v>
      </c>
      <c r="Y10" s="60">
        <v>-4820002</v>
      </c>
      <c r="Z10" s="140">
        <v>-87.32</v>
      </c>
      <c r="AA10" s="62">
        <v>22079259</v>
      </c>
    </row>
    <row r="11" spans="1:27" ht="13.5">
      <c r="A11" s="138" t="s">
        <v>80</v>
      </c>
      <c r="B11" s="136"/>
      <c r="C11" s="155"/>
      <c r="D11" s="155"/>
      <c r="E11" s="156">
        <v>353754</v>
      </c>
      <c r="F11" s="60">
        <v>353754</v>
      </c>
      <c r="G11" s="60">
        <v>21980</v>
      </c>
      <c r="H11" s="60">
        <v>21980</v>
      </c>
      <c r="I11" s="60">
        <v>21980</v>
      </c>
      <c r="J11" s="60">
        <v>65940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65940</v>
      </c>
      <c r="X11" s="60">
        <v>88439</v>
      </c>
      <c r="Y11" s="60">
        <v>-22499</v>
      </c>
      <c r="Z11" s="140">
        <v>-25.44</v>
      </c>
      <c r="AA11" s="62">
        <v>353754</v>
      </c>
    </row>
    <row r="12" spans="1:27" ht="13.5">
      <c r="A12" s="138" t="s">
        <v>81</v>
      </c>
      <c r="B12" s="136"/>
      <c r="C12" s="155"/>
      <c r="D12" s="155"/>
      <c r="E12" s="156">
        <v>5386291</v>
      </c>
      <c r="F12" s="60">
        <v>5386291</v>
      </c>
      <c r="G12" s="60">
        <v>249691</v>
      </c>
      <c r="H12" s="60">
        <v>249691</v>
      </c>
      <c r="I12" s="60">
        <v>249691</v>
      </c>
      <c r="J12" s="60">
        <v>749073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749073</v>
      </c>
      <c r="X12" s="60">
        <v>1346573</v>
      </c>
      <c r="Y12" s="60">
        <v>-597500</v>
      </c>
      <c r="Z12" s="140">
        <v>-44.37</v>
      </c>
      <c r="AA12" s="62">
        <v>5386291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41680897</v>
      </c>
      <c r="F15" s="100">
        <f t="shared" si="2"/>
        <v>41680897</v>
      </c>
      <c r="G15" s="100">
        <f t="shared" si="2"/>
        <v>364175</v>
      </c>
      <c r="H15" s="100">
        <f t="shared" si="2"/>
        <v>364175</v>
      </c>
      <c r="I15" s="100">
        <f t="shared" si="2"/>
        <v>364175</v>
      </c>
      <c r="J15" s="100">
        <f t="shared" si="2"/>
        <v>1092525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1092525</v>
      </c>
      <c r="X15" s="100">
        <f t="shared" si="2"/>
        <v>10420224</v>
      </c>
      <c r="Y15" s="100">
        <f t="shared" si="2"/>
        <v>-9327699</v>
      </c>
      <c r="Z15" s="137">
        <f>+IF(X15&lt;&gt;0,+(Y15/X15)*100,0)</f>
        <v>-89.51534055313974</v>
      </c>
      <c r="AA15" s="102">
        <f>SUM(AA16:AA18)</f>
        <v>41680897</v>
      </c>
    </row>
    <row r="16" spans="1:27" ht="13.5">
      <c r="A16" s="138" t="s">
        <v>85</v>
      </c>
      <c r="B16" s="136"/>
      <c r="C16" s="155"/>
      <c r="D16" s="155"/>
      <c r="E16" s="156">
        <v>1200000</v>
      </c>
      <c r="F16" s="60">
        <v>1200000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300000</v>
      </c>
      <c r="Y16" s="60">
        <v>-300000</v>
      </c>
      <c r="Z16" s="140">
        <v>-100</v>
      </c>
      <c r="AA16" s="62">
        <v>1200000</v>
      </c>
    </row>
    <row r="17" spans="1:27" ht="13.5">
      <c r="A17" s="138" t="s">
        <v>86</v>
      </c>
      <c r="B17" s="136"/>
      <c r="C17" s="155"/>
      <c r="D17" s="155"/>
      <c r="E17" s="156">
        <v>40480897</v>
      </c>
      <c r="F17" s="60">
        <v>40480897</v>
      </c>
      <c r="G17" s="60">
        <v>364175</v>
      </c>
      <c r="H17" s="60">
        <v>364175</v>
      </c>
      <c r="I17" s="60">
        <v>364175</v>
      </c>
      <c r="J17" s="60">
        <v>1092525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1092525</v>
      </c>
      <c r="X17" s="60">
        <v>10120224</v>
      </c>
      <c r="Y17" s="60">
        <v>-9027699</v>
      </c>
      <c r="Z17" s="140">
        <v>-89.2</v>
      </c>
      <c r="AA17" s="62">
        <v>40480897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39493689</v>
      </c>
      <c r="F19" s="100">
        <f t="shared" si="3"/>
        <v>39493689</v>
      </c>
      <c r="G19" s="100">
        <f t="shared" si="3"/>
        <v>923213</v>
      </c>
      <c r="H19" s="100">
        <f t="shared" si="3"/>
        <v>2424429</v>
      </c>
      <c r="I19" s="100">
        <f t="shared" si="3"/>
        <v>1489572</v>
      </c>
      <c r="J19" s="100">
        <f t="shared" si="3"/>
        <v>4837214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4837214</v>
      </c>
      <c r="X19" s="100">
        <f t="shared" si="3"/>
        <v>9873422</v>
      </c>
      <c r="Y19" s="100">
        <f t="shared" si="3"/>
        <v>-5036208</v>
      </c>
      <c r="Z19" s="137">
        <f>+IF(X19&lt;&gt;0,+(Y19/X19)*100,0)</f>
        <v>-51.00772558895994</v>
      </c>
      <c r="AA19" s="102">
        <f>SUM(AA20:AA23)</f>
        <v>39493689</v>
      </c>
    </row>
    <row r="20" spans="1:27" ht="13.5">
      <c r="A20" s="138" t="s">
        <v>89</v>
      </c>
      <c r="B20" s="136"/>
      <c r="C20" s="155"/>
      <c r="D20" s="155"/>
      <c r="E20" s="156">
        <v>25549595</v>
      </c>
      <c r="F20" s="60">
        <v>25549595</v>
      </c>
      <c r="G20" s="60">
        <v>234133</v>
      </c>
      <c r="H20" s="60">
        <v>1712549</v>
      </c>
      <c r="I20" s="60">
        <v>703911</v>
      </c>
      <c r="J20" s="60">
        <v>2650593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2650593</v>
      </c>
      <c r="X20" s="60">
        <v>6387399</v>
      </c>
      <c r="Y20" s="60">
        <v>-3736806</v>
      </c>
      <c r="Z20" s="140">
        <v>-58.5</v>
      </c>
      <c r="AA20" s="62">
        <v>25549595</v>
      </c>
    </row>
    <row r="21" spans="1:27" ht="13.5">
      <c r="A21" s="138" t="s">
        <v>90</v>
      </c>
      <c r="B21" s="136"/>
      <c r="C21" s="155"/>
      <c r="D21" s="155"/>
      <c r="E21" s="156">
        <v>4017405</v>
      </c>
      <c r="F21" s="60">
        <v>4017405</v>
      </c>
      <c r="G21" s="60">
        <v>101450</v>
      </c>
      <c r="H21" s="60">
        <v>124250</v>
      </c>
      <c r="I21" s="60">
        <v>198031</v>
      </c>
      <c r="J21" s="60">
        <v>423731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423731</v>
      </c>
      <c r="X21" s="60">
        <v>1004351</v>
      </c>
      <c r="Y21" s="60">
        <v>-580620</v>
      </c>
      <c r="Z21" s="140">
        <v>-57.81</v>
      </c>
      <c r="AA21" s="62">
        <v>4017405</v>
      </c>
    </row>
    <row r="22" spans="1:27" ht="13.5">
      <c r="A22" s="138" t="s">
        <v>91</v>
      </c>
      <c r="B22" s="136"/>
      <c r="C22" s="157"/>
      <c r="D22" s="157"/>
      <c r="E22" s="158">
        <v>252000</v>
      </c>
      <c r="F22" s="159">
        <v>252000</v>
      </c>
      <c r="G22" s="159">
        <v>95539</v>
      </c>
      <c r="H22" s="159">
        <v>95539</v>
      </c>
      <c r="I22" s="159">
        <v>95539</v>
      </c>
      <c r="J22" s="159">
        <v>286617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286617</v>
      </c>
      <c r="X22" s="159">
        <v>63000</v>
      </c>
      <c r="Y22" s="159">
        <v>223617</v>
      </c>
      <c r="Z22" s="141">
        <v>354.95</v>
      </c>
      <c r="AA22" s="225">
        <v>252000</v>
      </c>
    </row>
    <row r="23" spans="1:27" ht="13.5">
      <c r="A23" s="138" t="s">
        <v>92</v>
      </c>
      <c r="B23" s="136"/>
      <c r="C23" s="155"/>
      <c r="D23" s="155"/>
      <c r="E23" s="156">
        <v>9674689</v>
      </c>
      <c r="F23" s="60">
        <v>9674689</v>
      </c>
      <c r="G23" s="60">
        <v>492091</v>
      </c>
      <c r="H23" s="60">
        <v>492091</v>
      </c>
      <c r="I23" s="60">
        <v>492091</v>
      </c>
      <c r="J23" s="60">
        <v>1476273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1476273</v>
      </c>
      <c r="X23" s="60">
        <v>2418672</v>
      </c>
      <c r="Y23" s="60">
        <v>-942399</v>
      </c>
      <c r="Z23" s="140">
        <v>-38.96</v>
      </c>
      <c r="AA23" s="62">
        <v>9674689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114851847</v>
      </c>
      <c r="F25" s="219">
        <f t="shared" si="4"/>
        <v>114851847</v>
      </c>
      <c r="G25" s="219">
        <f t="shared" si="4"/>
        <v>1832993</v>
      </c>
      <c r="H25" s="219">
        <f t="shared" si="4"/>
        <v>5587923</v>
      </c>
      <c r="I25" s="219">
        <f t="shared" si="4"/>
        <v>2399352</v>
      </c>
      <c r="J25" s="219">
        <f t="shared" si="4"/>
        <v>9820268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9820268</v>
      </c>
      <c r="X25" s="219">
        <f t="shared" si="4"/>
        <v>28712962</v>
      </c>
      <c r="Y25" s="219">
        <f t="shared" si="4"/>
        <v>-18892694</v>
      </c>
      <c r="Z25" s="231">
        <f>+IF(X25&lt;&gt;0,+(Y25/X25)*100,0)</f>
        <v>-65.79848501871733</v>
      </c>
      <c r="AA25" s="232">
        <f>+AA5+AA9+AA15+AA19+AA24</f>
        <v>114851847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48460800</v>
      </c>
      <c r="F28" s="60">
        <v>48460800</v>
      </c>
      <c r="G28" s="60"/>
      <c r="H28" s="60">
        <v>1478416</v>
      </c>
      <c r="I28" s="60">
        <v>469778</v>
      </c>
      <c r="J28" s="60">
        <v>1948194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1948194</v>
      </c>
      <c r="X28" s="60">
        <v>12115200</v>
      </c>
      <c r="Y28" s="60">
        <v>-10167006</v>
      </c>
      <c r="Z28" s="140">
        <v>-83.92</v>
      </c>
      <c r="AA28" s="155">
        <v>48460800</v>
      </c>
    </row>
    <row r="29" spans="1:27" ht="13.5">
      <c r="A29" s="234" t="s">
        <v>134</v>
      </c>
      <c r="B29" s="136"/>
      <c r="C29" s="155"/>
      <c r="D29" s="155"/>
      <c r="E29" s="156">
        <v>14040030</v>
      </c>
      <c r="F29" s="60">
        <v>14040030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3510008</v>
      </c>
      <c r="Y29" s="60">
        <v>-3510008</v>
      </c>
      <c r="Z29" s="140">
        <v>-100</v>
      </c>
      <c r="AA29" s="62">
        <v>14040030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62500830</v>
      </c>
      <c r="F32" s="77">
        <f t="shared" si="5"/>
        <v>62500830</v>
      </c>
      <c r="G32" s="77">
        <f t="shared" si="5"/>
        <v>0</v>
      </c>
      <c r="H32" s="77">
        <f t="shared" si="5"/>
        <v>1478416</v>
      </c>
      <c r="I32" s="77">
        <f t="shared" si="5"/>
        <v>469778</v>
      </c>
      <c r="J32" s="77">
        <f t="shared" si="5"/>
        <v>1948194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1948194</v>
      </c>
      <c r="X32" s="77">
        <f t="shared" si="5"/>
        <v>15625208</v>
      </c>
      <c r="Y32" s="77">
        <f t="shared" si="5"/>
        <v>-13677014</v>
      </c>
      <c r="Z32" s="212">
        <f>+IF(X32&lt;&gt;0,+(Y32/X32)*100,0)</f>
        <v>-87.53172437768508</v>
      </c>
      <c r="AA32" s="79">
        <f>SUM(AA28:AA31)</f>
        <v>62500830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52351017</v>
      </c>
      <c r="F35" s="60">
        <v>52351017</v>
      </c>
      <c r="G35" s="60">
        <v>1832993</v>
      </c>
      <c r="H35" s="60">
        <v>4109507</v>
      </c>
      <c r="I35" s="60">
        <v>1929574</v>
      </c>
      <c r="J35" s="60">
        <v>7872074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7872074</v>
      </c>
      <c r="X35" s="60">
        <v>13087754</v>
      </c>
      <c r="Y35" s="60">
        <v>-5215680</v>
      </c>
      <c r="Z35" s="140">
        <v>-39.85</v>
      </c>
      <c r="AA35" s="62">
        <v>52351017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114851847</v>
      </c>
      <c r="F36" s="220">
        <f t="shared" si="6"/>
        <v>114851847</v>
      </c>
      <c r="G36" s="220">
        <f t="shared" si="6"/>
        <v>1832993</v>
      </c>
      <c r="H36" s="220">
        <f t="shared" si="6"/>
        <v>5587923</v>
      </c>
      <c r="I36" s="220">
        <f t="shared" si="6"/>
        <v>2399352</v>
      </c>
      <c r="J36" s="220">
        <f t="shared" si="6"/>
        <v>9820268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9820268</v>
      </c>
      <c r="X36" s="220">
        <f t="shared" si="6"/>
        <v>28712962</v>
      </c>
      <c r="Y36" s="220">
        <f t="shared" si="6"/>
        <v>-18892694</v>
      </c>
      <c r="Z36" s="221">
        <f>+IF(X36&lt;&gt;0,+(Y36/X36)*100,0)</f>
        <v>-65.79848501871733</v>
      </c>
      <c r="AA36" s="239">
        <f>SUM(AA32:AA35)</f>
        <v>114851847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3000209</v>
      </c>
      <c r="F6" s="60">
        <v>3000209</v>
      </c>
      <c r="G6" s="60">
        <v>48003480</v>
      </c>
      <c r="H6" s="60">
        <v>65562893</v>
      </c>
      <c r="I6" s="60">
        <v>70395093</v>
      </c>
      <c r="J6" s="60">
        <v>70395093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70395093</v>
      </c>
      <c r="X6" s="60">
        <v>750052</v>
      </c>
      <c r="Y6" s="60">
        <v>69645041</v>
      </c>
      <c r="Z6" s="140">
        <v>9285.36</v>
      </c>
      <c r="AA6" s="62">
        <v>3000209</v>
      </c>
    </row>
    <row r="7" spans="1:27" ht="13.5">
      <c r="A7" s="249" t="s">
        <v>144</v>
      </c>
      <c r="B7" s="182"/>
      <c r="C7" s="155"/>
      <c r="D7" s="155"/>
      <c r="E7" s="59">
        <v>156841</v>
      </c>
      <c r="F7" s="60">
        <v>156841</v>
      </c>
      <c r="G7" s="60">
        <v>149127</v>
      </c>
      <c r="H7" s="60">
        <v>149127</v>
      </c>
      <c r="I7" s="60">
        <v>149127</v>
      </c>
      <c r="J7" s="60">
        <v>149127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149127</v>
      </c>
      <c r="X7" s="60">
        <v>39210</v>
      </c>
      <c r="Y7" s="60">
        <v>109917</v>
      </c>
      <c r="Z7" s="140">
        <v>280.33</v>
      </c>
      <c r="AA7" s="62">
        <v>156841</v>
      </c>
    </row>
    <row r="8" spans="1:27" ht="13.5">
      <c r="A8" s="249" t="s">
        <v>145</v>
      </c>
      <c r="B8" s="182"/>
      <c r="C8" s="155"/>
      <c r="D8" s="155"/>
      <c r="E8" s="59">
        <v>191694321</v>
      </c>
      <c r="F8" s="60">
        <v>191694321</v>
      </c>
      <c r="G8" s="60">
        <v>81966801</v>
      </c>
      <c r="H8" s="60">
        <v>66945278</v>
      </c>
      <c r="I8" s="60">
        <v>58814959</v>
      </c>
      <c r="J8" s="60">
        <v>58814959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58814959</v>
      </c>
      <c r="X8" s="60">
        <v>47923580</v>
      </c>
      <c r="Y8" s="60">
        <v>10891379</v>
      </c>
      <c r="Z8" s="140">
        <v>22.73</v>
      </c>
      <c r="AA8" s="62">
        <v>191694321</v>
      </c>
    </row>
    <row r="9" spans="1:27" ht="13.5">
      <c r="A9" s="249" t="s">
        <v>146</v>
      </c>
      <c r="B9" s="182"/>
      <c r="C9" s="155"/>
      <c r="D9" s="155"/>
      <c r="E9" s="59">
        <v>9459692</v>
      </c>
      <c r="F9" s="60">
        <v>9459692</v>
      </c>
      <c r="G9" s="60">
        <v>6065253</v>
      </c>
      <c r="H9" s="60">
        <v>19009080</v>
      </c>
      <c r="I9" s="60">
        <v>14703740</v>
      </c>
      <c r="J9" s="60">
        <v>14703740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14703740</v>
      </c>
      <c r="X9" s="60">
        <v>2364923</v>
      </c>
      <c r="Y9" s="60">
        <v>12338817</v>
      </c>
      <c r="Z9" s="140">
        <v>521.74</v>
      </c>
      <c r="AA9" s="62">
        <v>9459692</v>
      </c>
    </row>
    <row r="10" spans="1:27" ht="13.5">
      <c r="A10" s="249" t="s">
        <v>147</v>
      </c>
      <c r="B10" s="182"/>
      <c r="C10" s="155"/>
      <c r="D10" s="155"/>
      <c r="E10" s="59">
        <v>19772487</v>
      </c>
      <c r="F10" s="60">
        <v>19772487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4943122</v>
      </c>
      <c r="Y10" s="159">
        <v>-4943122</v>
      </c>
      <c r="Z10" s="141">
        <v>-100</v>
      </c>
      <c r="AA10" s="225">
        <v>19772487</v>
      </c>
    </row>
    <row r="11" spans="1:27" ht="13.5">
      <c r="A11" s="249" t="s">
        <v>148</v>
      </c>
      <c r="B11" s="182"/>
      <c r="C11" s="155"/>
      <c r="D11" s="155"/>
      <c r="E11" s="59">
        <v>8674543</v>
      </c>
      <c r="F11" s="60">
        <v>8674543</v>
      </c>
      <c r="G11" s="60">
        <v>8786825</v>
      </c>
      <c r="H11" s="60">
        <v>8802545</v>
      </c>
      <c r="I11" s="60">
        <v>8479575</v>
      </c>
      <c r="J11" s="60">
        <v>8479575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8479575</v>
      </c>
      <c r="X11" s="60">
        <v>2168636</v>
      </c>
      <c r="Y11" s="60">
        <v>6310939</v>
      </c>
      <c r="Z11" s="140">
        <v>291.01</v>
      </c>
      <c r="AA11" s="62">
        <v>8674543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232758093</v>
      </c>
      <c r="F12" s="73">
        <f t="shared" si="0"/>
        <v>232758093</v>
      </c>
      <c r="G12" s="73">
        <f t="shared" si="0"/>
        <v>144971486</v>
      </c>
      <c r="H12" s="73">
        <f t="shared" si="0"/>
        <v>160468923</v>
      </c>
      <c r="I12" s="73">
        <f t="shared" si="0"/>
        <v>152542494</v>
      </c>
      <c r="J12" s="73">
        <f t="shared" si="0"/>
        <v>152542494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152542494</v>
      </c>
      <c r="X12" s="73">
        <f t="shared" si="0"/>
        <v>58189523</v>
      </c>
      <c r="Y12" s="73">
        <f t="shared" si="0"/>
        <v>94352971</v>
      </c>
      <c r="Z12" s="170">
        <f>+IF(X12&lt;&gt;0,+(Y12/X12)*100,0)</f>
        <v>162.14769624421908</v>
      </c>
      <c r="AA12" s="74">
        <f>SUM(AA6:AA11)</f>
        <v>232758093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88189987</v>
      </c>
      <c r="F15" s="60">
        <v>88189987</v>
      </c>
      <c r="G15" s="60">
        <v>198558554</v>
      </c>
      <c r="H15" s="60">
        <v>200544140</v>
      </c>
      <c r="I15" s="60">
        <v>214981590</v>
      </c>
      <c r="J15" s="60">
        <v>214981590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214981590</v>
      </c>
      <c r="X15" s="60">
        <v>22047497</v>
      </c>
      <c r="Y15" s="60">
        <v>192934093</v>
      </c>
      <c r="Z15" s="140">
        <v>875.08</v>
      </c>
      <c r="AA15" s="62">
        <v>88189987</v>
      </c>
    </row>
    <row r="16" spans="1:27" ht="13.5">
      <c r="A16" s="249" t="s">
        <v>151</v>
      </c>
      <c r="B16" s="182"/>
      <c r="C16" s="155"/>
      <c r="D16" s="155"/>
      <c r="E16" s="59">
        <v>8941439</v>
      </c>
      <c r="F16" s="60">
        <v>8941439</v>
      </c>
      <c r="G16" s="159">
        <v>9710229</v>
      </c>
      <c r="H16" s="159">
        <v>9710229</v>
      </c>
      <c r="I16" s="159">
        <v>9710229</v>
      </c>
      <c r="J16" s="60">
        <v>9710229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9710229</v>
      </c>
      <c r="X16" s="60">
        <v>2235360</v>
      </c>
      <c r="Y16" s="159">
        <v>7474869</v>
      </c>
      <c r="Z16" s="141">
        <v>334.39</v>
      </c>
      <c r="AA16" s="225">
        <v>8941439</v>
      </c>
    </row>
    <row r="17" spans="1:27" ht="13.5">
      <c r="A17" s="249" t="s">
        <v>152</v>
      </c>
      <c r="B17" s="182"/>
      <c r="C17" s="155"/>
      <c r="D17" s="155"/>
      <c r="E17" s="59">
        <v>14222800</v>
      </c>
      <c r="F17" s="60">
        <v>14222800</v>
      </c>
      <c r="G17" s="60">
        <v>120170093</v>
      </c>
      <c r="H17" s="60">
        <v>120170093</v>
      </c>
      <c r="I17" s="60">
        <v>120170093</v>
      </c>
      <c r="J17" s="60">
        <v>120170093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120170093</v>
      </c>
      <c r="X17" s="60">
        <v>3555700</v>
      </c>
      <c r="Y17" s="60">
        <v>116614393</v>
      </c>
      <c r="Z17" s="140">
        <v>3279.65</v>
      </c>
      <c r="AA17" s="62">
        <v>14222800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2579575347</v>
      </c>
      <c r="F19" s="60">
        <v>2579575347</v>
      </c>
      <c r="G19" s="60">
        <v>2570619766</v>
      </c>
      <c r="H19" s="60">
        <v>2570619766</v>
      </c>
      <c r="I19" s="60">
        <v>2570619766</v>
      </c>
      <c r="J19" s="60">
        <v>2570619766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2570619766</v>
      </c>
      <c r="X19" s="60">
        <v>644893837</v>
      </c>
      <c r="Y19" s="60">
        <v>1925725929</v>
      </c>
      <c r="Z19" s="140">
        <v>298.61</v>
      </c>
      <c r="AA19" s="62">
        <v>2579575347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1780000</v>
      </c>
      <c r="F21" s="60">
        <v>1780000</v>
      </c>
      <c r="G21" s="60">
        <v>972350</v>
      </c>
      <c r="H21" s="60">
        <v>972350</v>
      </c>
      <c r="I21" s="60">
        <v>972350</v>
      </c>
      <c r="J21" s="60">
        <v>972350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972350</v>
      </c>
      <c r="X21" s="60">
        <v>445000</v>
      </c>
      <c r="Y21" s="60">
        <v>527350</v>
      </c>
      <c r="Z21" s="140">
        <v>118.51</v>
      </c>
      <c r="AA21" s="62">
        <v>1780000</v>
      </c>
    </row>
    <row r="22" spans="1:27" ht="13.5">
      <c r="A22" s="249" t="s">
        <v>157</v>
      </c>
      <c r="B22" s="182"/>
      <c r="C22" s="155"/>
      <c r="D22" s="155"/>
      <c r="E22" s="59">
        <v>15000000</v>
      </c>
      <c r="F22" s="60">
        <v>15000000</v>
      </c>
      <c r="G22" s="60">
        <v>36039722</v>
      </c>
      <c r="H22" s="60">
        <v>36039722</v>
      </c>
      <c r="I22" s="60">
        <v>36039722</v>
      </c>
      <c r="J22" s="60">
        <v>36039722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36039722</v>
      </c>
      <c r="X22" s="60">
        <v>3750000</v>
      </c>
      <c r="Y22" s="60">
        <v>32289722</v>
      </c>
      <c r="Z22" s="140">
        <v>861.06</v>
      </c>
      <c r="AA22" s="62">
        <v>15000000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2244000</v>
      </c>
      <c r="H23" s="159">
        <v>2244000</v>
      </c>
      <c r="I23" s="159">
        <v>2244000</v>
      </c>
      <c r="J23" s="60">
        <v>2244000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2244000</v>
      </c>
      <c r="X23" s="60"/>
      <c r="Y23" s="159">
        <v>2244000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2707709573</v>
      </c>
      <c r="F24" s="77">
        <f t="shared" si="1"/>
        <v>2707709573</v>
      </c>
      <c r="G24" s="77">
        <f t="shared" si="1"/>
        <v>2938314714</v>
      </c>
      <c r="H24" s="77">
        <f t="shared" si="1"/>
        <v>2940300300</v>
      </c>
      <c r="I24" s="77">
        <f t="shared" si="1"/>
        <v>2954737750</v>
      </c>
      <c r="J24" s="77">
        <f t="shared" si="1"/>
        <v>2954737750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2954737750</v>
      </c>
      <c r="X24" s="77">
        <f t="shared" si="1"/>
        <v>676927394</v>
      </c>
      <c r="Y24" s="77">
        <f t="shared" si="1"/>
        <v>2277810356</v>
      </c>
      <c r="Z24" s="212">
        <f>+IF(X24&lt;&gt;0,+(Y24/X24)*100,0)</f>
        <v>336.49256570048044</v>
      </c>
      <c r="AA24" s="79">
        <f>SUM(AA15:AA23)</f>
        <v>2707709573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2940467666</v>
      </c>
      <c r="F25" s="73">
        <f t="shared" si="2"/>
        <v>2940467666</v>
      </c>
      <c r="G25" s="73">
        <f t="shared" si="2"/>
        <v>3083286200</v>
      </c>
      <c r="H25" s="73">
        <f t="shared" si="2"/>
        <v>3100769223</v>
      </c>
      <c r="I25" s="73">
        <f t="shared" si="2"/>
        <v>3107280244</v>
      </c>
      <c r="J25" s="73">
        <f t="shared" si="2"/>
        <v>3107280244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3107280244</v>
      </c>
      <c r="X25" s="73">
        <f t="shared" si="2"/>
        <v>735116917</v>
      </c>
      <c r="Y25" s="73">
        <f t="shared" si="2"/>
        <v>2372163327</v>
      </c>
      <c r="Z25" s="170">
        <f>+IF(X25&lt;&gt;0,+(Y25/X25)*100,0)</f>
        <v>322.691978941358</v>
      </c>
      <c r="AA25" s="74">
        <f>+AA12+AA24</f>
        <v>2940467666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1300000</v>
      </c>
      <c r="F30" s="60">
        <v>1300000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325000</v>
      </c>
      <c r="Y30" s="60">
        <v>-325000</v>
      </c>
      <c r="Z30" s="140">
        <v>-100</v>
      </c>
      <c r="AA30" s="62">
        <v>1300000</v>
      </c>
    </row>
    <row r="31" spans="1:27" ht="13.5">
      <c r="A31" s="249" t="s">
        <v>163</v>
      </c>
      <c r="B31" s="182"/>
      <c r="C31" s="155"/>
      <c r="D31" s="155"/>
      <c r="E31" s="59">
        <v>25847500</v>
      </c>
      <c r="F31" s="60">
        <v>25847500</v>
      </c>
      <c r="G31" s="60">
        <v>24771483</v>
      </c>
      <c r="H31" s="60">
        <v>26495233</v>
      </c>
      <c r="I31" s="60">
        <v>25448134</v>
      </c>
      <c r="J31" s="60">
        <v>25448134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25448134</v>
      </c>
      <c r="X31" s="60">
        <v>6461875</v>
      </c>
      <c r="Y31" s="60">
        <v>18986259</v>
      </c>
      <c r="Z31" s="140">
        <v>293.82</v>
      </c>
      <c r="AA31" s="62">
        <v>25847500</v>
      </c>
    </row>
    <row r="32" spans="1:27" ht="13.5">
      <c r="A32" s="249" t="s">
        <v>164</v>
      </c>
      <c r="B32" s="182"/>
      <c r="C32" s="155"/>
      <c r="D32" s="155"/>
      <c r="E32" s="59">
        <v>207236615</v>
      </c>
      <c r="F32" s="60">
        <v>207236615</v>
      </c>
      <c r="G32" s="60">
        <v>158365950</v>
      </c>
      <c r="H32" s="60">
        <v>213264244</v>
      </c>
      <c r="I32" s="60">
        <v>215159204</v>
      </c>
      <c r="J32" s="60">
        <v>215159204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215159204</v>
      </c>
      <c r="X32" s="60">
        <v>51809154</v>
      </c>
      <c r="Y32" s="60">
        <v>163350050</v>
      </c>
      <c r="Z32" s="140">
        <v>315.29</v>
      </c>
      <c r="AA32" s="62">
        <v>207236615</v>
      </c>
    </row>
    <row r="33" spans="1:27" ht="13.5">
      <c r="A33" s="249" t="s">
        <v>165</v>
      </c>
      <c r="B33" s="182"/>
      <c r="C33" s="155"/>
      <c r="D33" s="155"/>
      <c r="E33" s="59">
        <v>15660732</v>
      </c>
      <c r="F33" s="60">
        <v>15660732</v>
      </c>
      <c r="G33" s="60">
        <v>22290939</v>
      </c>
      <c r="H33" s="60">
        <v>22290939</v>
      </c>
      <c r="I33" s="60">
        <v>22290939</v>
      </c>
      <c r="J33" s="60">
        <v>22290939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22290939</v>
      </c>
      <c r="X33" s="60">
        <v>3915183</v>
      </c>
      <c r="Y33" s="60">
        <v>18375756</v>
      </c>
      <c r="Z33" s="140">
        <v>469.35</v>
      </c>
      <c r="AA33" s="62">
        <v>15660732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250044847</v>
      </c>
      <c r="F34" s="73">
        <f t="shared" si="3"/>
        <v>250044847</v>
      </c>
      <c r="G34" s="73">
        <f t="shared" si="3"/>
        <v>205428372</v>
      </c>
      <c r="H34" s="73">
        <f t="shared" si="3"/>
        <v>262050416</v>
      </c>
      <c r="I34" s="73">
        <f t="shared" si="3"/>
        <v>262898277</v>
      </c>
      <c r="J34" s="73">
        <f t="shared" si="3"/>
        <v>262898277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262898277</v>
      </c>
      <c r="X34" s="73">
        <f t="shared" si="3"/>
        <v>62511212</v>
      </c>
      <c r="Y34" s="73">
        <f t="shared" si="3"/>
        <v>200387065</v>
      </c>
      <c r="Z34" s="170">
        <f>+IF(X34&lt;&gt;0,+(Y34/X34)*100,0)</f>
        <v>320.561797777973</v>
      </c>
      <c r="AA34" s="74">
        <f>SUM(AA29:AA33)</f>
        <v>250044847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30226123</v>
      </c>
      <c r="F37" s="60">
        <v>30226123</v>
      </c>
      <c r="G37" s="60">
        <v>42469631</v>
      </c>
      <c r="H37" s="60">
        <v>42436609</v>
      </c>
      <c r="I37" s="60">
        <v>37128494</v>
      </c>
      <c r="J37" s="60">
        <v>37128494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37128494</v>
      </c>
      <c r="X37" s="60">
        <v>7556531</v>
      </c>
      <c r="Y37" s="60">
        <v>29571963</v>
      </c>
      <c r="Z37" s="140">
        <v>391.34</v>
      </c>
      <c r="AA37" s="62">
        <v>30226123</v>
      </c>
    </row>
    <row r="38" spans="1:27" ht="13.5">
      <c r="A38" s="249" t="s">
        <v>165</v>
      </c>
      <c r="B38" s="182"/>
      <c r="C38" s="155"/>
      <c r="D38" s="155"/>
      <c r="E38" s="59">
        <v>55170176</v>
      </c>
      <c r="F38" s="60">
        <v>55170176</v>
      </c>
      <c r="G38" s="60">
        <v>50291612</v>
      </c>
      <c r="H38" s="60">
        <v>50291612</v>
      </c>
      <c r="I38" s="60">
        <v>50291612</v>
      </c>
      <c r="J38" s="60">
        <v>50291612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50291612</v>
      </c>
      <c r="X38" s="60">
        <v>13792544</v>
      </c>
      <c r="Y38" s="60">
        <v>36499068</v>
      </c>
      <c r="Z38" s="140">
        <v>264.63</v>
      </c>
      <c r="AA38" s="62">
        <v>55170176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85396299</v>
      </c>
      <c r="F39" s="77">
        <f t="shared" si="4"/>
        <v>85396299</v>
      </c>
      <c r="G39" s="77">
        <f t="shared" si="4"/>
        <v>92761243</v>
      </c>
      <c r="H39" s="77">
        <f t="shared" si="4"/>
        <v>92728221</v>
      </c>
      <c r="I39" s="77">
        <f t="shared" si="4"/>
        <v>87420106</v>
      </c>
      <c r="J39" s="77">
        <f t="shared" si="4"/>
        <v>87420106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87420106</v>
      </c>
      <c r="X39" s="77">
        <f t="shared" si="4"/>
        <v>21349075</v>
      </c>
      <c r="Y39" s="77">
        <f t="shared" si="4"/>
        <v>66071031</v>
      </c>
      <c r="Z39" s="212">
        <f>+IF(X39&lt;&gt;0,+(Y39/X39)*100,0)</f>
        <v>309.4795957201893</v>
      </c>
      <c r="AA39" s="79">
        <f>SUM(AA37:AA38)</f>
        <v>85396299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335441146</v>
      </c>
      <c r="F40" s="73">
        <f t="shared" si="5"/>
        <v>335441146</v>
      </c>
      <c r="G40" s="73">
        <f t="shared" si="5"/>
        <v>298189615</v>
      </c>
      <c r="H40" s="73">
        <f t="shared" si="5"/>
        <v>354778637</v>
      </c>
      <c r="I40" s="73">
        <f t="shared" si="5"/>
        <v>350318383</v>
      </c>
      <c r="J40" s="73">
        <f t="shared" si="5"/>
        <v>350318383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350318383</v>
      </c>
      <c r="X40" s="73">
        <f t="shared" si="5"/>
        <v>83860287</v>
      </c>
      <c r="Y40" s="73">
        <f t="shared" si="5"/>
        <v>266458096</v>
      </c>
      <c r="Z40" s="170">
        <f>+IF(X40&lt;&gt;0,+(Y40/X40)*100,0)</f>
        <v>317.7405009358005</v>
      </c>
      <c r="AA40" s="74">
        <f>+AA34+AA39</f>
        <v>335441146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2605026520</v>
      </c>
      <c r="F42" s="259">
        <f t="shared" si="6"/>
        <v>2605026520</v>
      </c>
      <c r="G42" s="259">
        <f t="shared" si="6"/>
        <v>2785096585</v>
      </c>
      <c r="H42" s="259">
        <f t="shared" si="6"/>
        <v>2745990586</v>
      </c>
      <c r="I42" s="259">
        <f t="shared" si="6"/>
        <v>2756961861</v>
      </c>
      <c r="J42" s="259">
        <f t="shared" si="6"/>
        <v>2756961861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2756961861</v>
      </c>
      <c r="X42" s="259">
        <f t="shared" si="6"/>
        <v>651256630</v>
      </c>
      <c r="Y42" s="259">
        <f t="shared" si="6"/>
        <v>2105705231</v>
      </c>
      <c r="Z42" s="260">
        <f>+IF(X42&lt;&gt;0,+(Y42/X42)*100,0)</f>
        <v>323.3295653358646</v>
      </c>
      <c r="AA42" s="261">
        <f>+AA25-AA40</f>
        <v>2605026520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2589046500</v>
      </c>
      <c r="F45" s="60">
        <v>2589046500</v>
      </c>
      <c r="G45" s="60">
        <v>2781263239</v>
      </c>
      <c r="H45" s="60">
        <v>2742157240</v>
      </c>
      <c r="I45" s="60">
        <v>2753128515</v>
      </c>
      <c r="J45" s="60">
        <v>2753128515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2753128515</v>
      </c>
      <c r="X45" s="60">
        <v>647261625</v>
      </c>
      <c r="Y45" s="60">
        <v>2105866890</v>
      </c>
      <c r="Z45" s="139">
        <v>325.35</v>
      </c>
      <c r="AA45" s="62">
        <v>2589046500</v>
      </c>
    </row>
    <row r="46" spans="1:27" ht="13.5">
      <c r="A46" s="249" t="s">
        <v>171</v>
      </c>
      <c r="B46" s="182"/>
      <c r="C46" s="155"/>
      <c r="D46" s="155"/>
      <c r="E46" s="59">
        <v>15980020</v>
      </c>
      <c r="F46" s="60">
        <v>15980020</v>
      </c>
      <c r="G46" s="60">
        <v>3833346</v>
      </c>
      <c r="H46" s="60">
        <v>3833346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3995005</v>
      </c>
      <c r="Y46" s="60">
        <v>-3995005</v>
      </c>
      <c r="Z46" s="139">
        <v>-100</v>
      </c>
      <c r="AA46" s="62">
        <v>15980020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>
        <v>3833346</v>
      </c>
      <c r="J47" s="60">
        <v>3833346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>
        <v>3833346</v>
      </c>
      <c r="X47" s="60"/>
      <c r="Y47" s="60">
        <v>3833346</v>
      </c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2605026520</v>
      </c>
      <c r="F48" s="219">
        <f t="shared" si="7"/>
        <v>2605026520</v>
      </c>
      <c r="G48" s="219">
        <f t="shared" si="7"/>
        <v>2785096585</v>
      </c>
      <c r="H48" s="219">
        <f t="shared" si="7"/>
        <v>2745990586</v>
      </c>
      <c r="I48" s="219">
        <f t="shared" si="7"/>
        <v>2756961861</v>
      </c>
      <c r="J48" s="219">
        <f t="shared" si="7"/>
        <v>2756961861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2756961861</v>
      </c>
      <c r="X48" s="219">
        <f t="shared" si="7"/>
        <v>651256630</v>
      </c>
      <c r="Y48" s="219">
        <f t="shared" si="7"/>
        <v>2105705231</v>
      </c>
      <c r="Z48" s="265">
        <f>+IF(X48&lt;&gt;0,+(Y48/X48)*100,0)</f>
        <v>323.3295653358646</v>
      </c>
      <c r="AA48" s="232">
        <f>SUM(AA45:AA47)</f>
        <v>2605026520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494364213</v>
      </c>
      <c r="F6" s="60">
        <v>494364213</v>
      </c>
      <c r="G6" s="60">
        <v>47592232</v>
      </c>
      <c r="H6" s="60">
        <v>67931853</v>
      </c>
      <c r="I6" s="60">
        <v>63645563</v>
      </c>
      <c r="J6" s="60">
        <v>179169648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179169648</v>
      </c>
      <c r="X6" s="60">
        <v>125152295</v>
      </c>
      <c r="Y6" s="60">
        <v>54017353</v>
      </c>
      <c r="Z6" s="140">
        <v>43.16</v>
      </c>
      <c r="AA6" s="62">
        <v>494364213</v>
      </c>
    </row>
    <row r="7" spans="1:27" ht="13.5">
      <c r="A7" s="249" t="s">
        <v>178</v>
      </c>
      <c r="B7" s="182"/>
      <c r="C7" s="155"/>
      <c r="D7" s="155"/>
      <c r="E7" s="59">
        <v>124696781</v>
      </c>
      <c r="F7" s="60">
        <v>124696781</v>
      </c>
      <c r="G7" s="60">
        <v>25028000</v>
      </c>
      <c r="H7" s="60">
        <v>3740000</v>
      </c>
      <c r="I7" s="60">
        <v>1600000</v>
      </c>
      <c r="J7" s="60">
        <v>30368000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30368000</v>
      </c>
      <c r="X7" s="60">
        <v>44319292</v>
      </c>
      <c r="Y7" s="60">
        <v>-13951292</v>
      </c>
      <c r="Z7" s="140">
        <v>-31.48</v>
      </c>
      <c r="AA7" s="62">
        <v>124696781</v>
      </c>
    </row>
    <row r="8" spans="1:27" ht="13.5">
      <c r="A8" s="249" t="s">
        <v>179</v>
      </c>
      <c r="B8" s="182"/>
      <c r="C8" s="155"/>
      <c r="D8" s="155"/>
      <c r="E8" s="59">
        <v>62500992</v>
      </c>
      <c r="F8" s="60">
        <v>62500992</v>
      </c>
      <c r="G8" s="60">
        <v>5000000</v>
      </c>
      <c r="H8" s="60">
        <v>50000</v>
      </c>
      <c r="I8" s="60">
        <v>500000</v>
      </c>
      <c r="J8" s="60">
        <v>5550000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5550000</v>
      </c>
      <c r="X8" s="60">
        <v>15625248</v>
      </c>
      <c r="Y8" s="60">
        <v>-10075248</v>
      </c>
      <c r="Z8" s="140">
        <v>-64.48</v>
      </c>
      <c r="AA8" s="62">
        <v>62500992</v>
      </c>
    </row>
    <row r="9" spans="1:27" ht="13.5">
      <c r="A9" s="249" t="s">
        <v>180</v>
      </c>
      <c r="B9" s="182"/>
      <c r="C9" s="155"/>
      <c r="D9" s="155"/>
      <c r="E9" s="59">
        <v>9439992</v>
      </c>
      <c r="F9" s="60">
        <v>9439992</v>
      </c>
      <c r="G9" s="60">
        <v>786667</v>
      </c>
      <c r="H9" s="60">
        <v>1271320</v>
      </c>
      <c r="I9" s="60">
        <v>1159747</v>
      </c>
      <c r="J9" s="60">
        <v>3217734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3217734</v>
      </c>
      <c r="X9" s="60">
        <v>2359998</v>
      </c>
      <c r="Y9" s="60">
        <v>857736</v>
      </c>
      <c r="Z9" s="140">
        <v>36.34</v>
      </c>
      <c r="AA9" s="62">
        <v>9439992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-617607032</v>
      </c>
      <c r="F12" s="60">
        <v>-617607032</v>
      </c>
      <c r="G12" s="60">
        <v>-64477595</v>
      </c>
      <c r="H12" s="60">
        <v>-60242534</v>
      </c>
      <c r="I12" s="60">
        <v>-53817017</v>
      </c>
      <c r="J12" s="60">
        <v>-178537146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-178537146</v>
      </c>
      <c r="X12" s="60">
        <v>-163128713</v>
      </c>
      <c r="Y12" s="60">
        <v>-15408433</v>
      </c>
      <c r="Z12" s="140">
        <v>9.45</v>
      </c>
      <c r="AA12" s="62">
        <v>-617607032</v>
      </c>
    </row>
    <row r="13" spans="1:27" ht="13.5">
      <c r="A13" s="249" t="s">
        <v>40</v>
      </c>
      <c r="B13" s="182"/>
      <c r="C13" s="155"/>
      <c r="D13" s="155"/>
      <c r="E13" s="59">
        <v>-8656740</v>
      </c>
      <c r="F13" s="60">
        <v>-8656740</v>
      </c>
      <c r="G13" s="60">
        <v>-818145</v>
      </c>
      <c r="H13" s="60">
        <v>-919166</v>
      </c>
      <c r="I13" s="60">
        <v>-2641089</v>
      </c>
      <c r="J13" s="60">
        <v>-4378400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-4378400</v>
      </c>
      <c r="X13" s="60"/>
      <c r="Y13" s="60">
        <v>-4378400</v>
      </c>
      <c r="Z13" s="140"/>
      <c r="AA13" s="62">
        <v>-8656740</v>
      </c>
    </row>
    <row r="14" spans="1:27" ht="13.5">
      <c r="A14" s="249" t="s">
        <v>42</v>
      </c>
      <c r="B14" s="182"/>
      <c r="C14" s="155"/>
      <c r="D14" s="155"/>
      <c r="E14" s="59">
        <v>-420000</v>
      </c>
      <c r="F14" s="60">
        <v>-420000</v>
      </c>
      <c r="G14" s="60">
        <v>-35000</v>
      </c>
      <c r="H14" s="60">
        <v>-149777</v>
      </c>
      <c r="I14" s="60">
        <v>-753803</v>
      </c>
      <c r="J14" s="60">
        <v>-938580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-938580</v>
      </c>
      <c r="X14" s="60">
        <v>-105000</v>
      </c>
      <c r="Y14" s="60">
        <v>-833580</v>
      </c>
      <c r="Z14" s="140">
        <v>793.89</v>
      </c>
      <c r="AA14" s="62">
        <v>-420000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64318206</v>
      </c>
      <c r="F15" s="73">
        <f t="shared" si="0"/>
        <v>64318206</v>
      </c>
      <c r="G15" s="73">
        <f t="shared" si="0"/>
        <v>13076159</v>
      </c>
      <c r="H15" s="73">
        <f t="shared" si="0"/>
        <v>11681696</v>
      </c>
      <c r="I15" s="73">
        <f t="shared" si="0"/>
        <v>9693401</v>
      </c>
      <c r="J15" s="73">
        <f t="shared" si="0"/>
        <v>34451256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34451256</v>
      </c>
      <c r="X15" s="73">
        <f t="shared" si="0"/>
        <v>24223120</v>
      </c>
      <c r="Y15" s="73">
        <f t="shared" si="0"/>
        <v>10228136</v>
      </c>
      <c r="Z15" s="170">
        <f>+IF(X15&lt;&gt;0,+(Y15/X15)*100,0)</f>
        <v>42.22468451628031</v>
      </c>
      <c r="AA15" s="74">
        <f>SUM(AA6:AA14)</f>
        <v>64318206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5574000</v>
      </c>
      <c r="F19" s="60">
        <v>5574000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1393500</v>
      </c>
      <c r="Y19" s="159">
        <v>-1393500</v>
      </c>
      <c r="Z19" s="141">
        <v>-100</v>
      </c>
      <c r="AA19" s="225">
        <v>5574000</v>
      </c>
    </row>
    <row r="20" spans="1:27" ht="13.5">
      <c r="A20" s="249" t="s">
        <v>187</v>
      </c>
      <c r="B20" s="182"/>
      <c r="C20" s="155"/>
      <c r="D20" s="155"/>
      <c r="E20" s="268">
        <v>-3816408</v>
      </c>
      <c r="F20" s="159">
        <v>-3816408</v>
      </c>
      <c r="G20" s="60">
        <v>-2129076</v>
      </c>
      <c r="H20" s="60">
        <v>-1985585</v>
      </c>
      <c r="I20" s="60">
        <v>-2005441</v>
      </c>
      <c r="J20" s="60">
        <v>-6120102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-6120102</v>
      </c>
      <c r="X20" s="60">
        <v>-954102</v>
      </c>
      <c r="Y20" s="60">
        <v>-5166000</v>
      </c>
      <c r="Z20" s="140">
        <v>541.45</v>
      </c>
      <c r="AA20" s="62">
        <v>-3816408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1228404</v>
      </c>
      <c r="F22" s="60">
        <v>1228404</v>
      </c>
      <c r="G22" s="60">
        <v>-628281</v>
      </c>
      <c r="H22" s="60"/>
      <c r="I22" s="60"/>
      <c r="J22" s="60">
        <v>-628281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-628281</v>
      </c>
      <c r="X22" s="60">
        <v>307101</v>
      </c>
      <c r="Y22" s="60">
        <v>-935382</v>
      </c>
      <c r="Z22" s="140">
        <v>-304.58</v>
      </c>
      <c r="AA22" s="62">
        <v>1228404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-62500800</v>
      </c>
      <c r="F24" s="60">
        <v>-62500800</v>
      </c>
      <c r="G24" s="60"/>
      <c r="H24" s="60">
        <v>-2876202</v>
      </c>
      <c r="I24" s="60">
        <v>-2399353</v>
      </c>
      <c r="J24" s="60">
        <v>-5275555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-5275555</v>
      </c>
      <c r="X24" s="60">
        <v>-10958986</v>
      </c>
      <c r="Y24" s="60">
        <v>5683431</v>
      </c>
      <c r="Z24" s="140">
        <v>-51.86</v>
      </c>
      <c r="AA24" s="62">
        <v>-62500800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-59514804</v>
      </c>
      <c r="F25" s="73">
        <f t="shared" si="1"/>
        <v>-59514804</v>
      </c>
      <c r="G25" s="73">
        <f t="shared" si="1"/>
        <v>-2757357</v>
      </c>
      <c r="H25" s="73">
        <f t="shared" si="1"/>
        <v>-4861787</v>
      </c>
      <c r="I25" s="73">
        <f t="shared" si="1"/>
        <v>-4404794</v>
      </c>
      <c r="J25" s="73">
        <f t="shared" si="1"/>
        <v>-12023938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-12023938</v>
      </c>
      <c r="X25" s="73">
        <f t="shared" si="1"/>
        <v>-10212487</v>
      </c>
      <c r="Y25" s="73">
        <f t="shared" si="1"/>
        <v>-1811451</v>
      </c>
      <c r="Z25" s="170">
        <f>+IF(X25&lt;&gt;0,+(Y25/X25)*100,0)</f>
        <v>17.737608870395626</v>
      </c>
      <c r="AA25" s="74">
        <f>SUM(AA19:AA24)</f>
        <v>-59514804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1347504</v>
      </c>
      <c r="F31" s="60">
        <v>1347504</v>
      </c>
      <c r="G31" s="60">
        <v>196828</v>
      </c>
      <c r="H31" s="159">
        <v>223873</v>
      </c>
      <c r="I31" s="159">
        <v>218657</v>
      </c>
      <c r="J31" s="159">
        <v>639358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639358</v>
      </c>
      <c r="X31" s="159">
        <v>336876</v>
      </c>
      <c r="Y31" s="60">
        <v>302482</v>
      </c>
      <c r="Z31" s="140">
        <v>89.79</v>
      </c>
      <c r="AA31" s="62">
        <v>1347504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-3400000</v>
      </c>
      <c r="F33" s="60">
        <v>-3400000</v>
      </c>
      <c r="G33" s="60"/>
      <c r="H33" s="60"/>
      <c r="I33" s="60">
        <v>-675063</v>
      </c>
      <c r="J33" s="60">
        <v>-675063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-675063</v>
      </c>
      <c r="X33" s="60">
        <v>-1700000</v>
      </c>
      <c r="Y33" s="60">
        <v>1024937</v>
      </c>
      <c r="Z33" s="140">
        <v>-60.29</v>
      </c>
      <c r="AA33" s="62">
        <v>-3400000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-2052496</v>
      </c>
      <c r="F34" s="73">
        <f t="shared" si="2"/>
        <v>-2052496</v>
      </c>
      <c r="G34" s="73">
        <f t="shared" si="2"/>
        <v>196828</v>
      </c>
      <c r="H34" s="73">
        <f t="shared" si="2"/>
        <v>223873</v>
      </c>
      <c r="I34" s="73">
        <f t="shared" si="2"/>
        <v>-456406</v>
      </c>
      <c r="J34" s="73">
        <f t="shared" si="2"/>
        <v>-35705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-35705</v>
      </c>
      <c r="X34" s="73">
        <f t="shared" si="2"/>
        <v>-1363124</v>
      </c>
      <c r="Y34" s="73">
        <f t="shared" si="2"/>
        <v>1327419</v>
      </c>
      <c r="Z34" s="170">
        <f>+IF(X34&lt;&gt;0,+(Y34/X34)*100,0)</f>
        <v>-97.38064915590951</v>
      </c>
      <c r="AA34" s="74">
        <f>SUM(AA29:AA33)</f>
        <v>-2052496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2750906</v>
      </c>
      <c r="F36" s="100">
        <f t="shared" si="3"/>
        <v>2750906</v>
      </c>
      <c r="G36" s="100">
        <f t="shared" si="3"/>
        <v>10515630</v>
      </c>
      <c r="H36" s="100">
        <f t="shared" si="3"/>
        <v>7043782</v>
      </c>
      <c r="I36" s="100">
        <f t="shared" si="3"/>
        <v>4832201</v>
      </c>
      <c r="J36" s="100">
        <f t="shared" si="3"/>
        <v>22391613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22391613</v>
      </c>
      <c r="X36" s="100">
        <f t="shared" si="3"/>
        <v>12647509</v>
      </c>
      <c r="Y36" s="100">
        <f t="shared" si="3"/>
        <v>9744104</v>
      </c>
      <c r="Z36" s="137">
        <f>+IF(X36&lt;&gt;0,+(Y36/X36)*100,0)</f>
        <v>77.04366132492967</v>
      </c>
      <c r="AA36" s="102">
        <f>+AA15+AA25+AA34</f>
        <v>2750906</v>
      </c>
    </row>
    <row r="37" spans="1:27" ht="13.5">
      <c r="A37" s="249" t="s">
        <v>199</v>
      </c>
      <c r="B37" s="182"/>
      <c r="C37" s="153"/>
      <c r="D37" s="153"/>
      <c r="E37" s="99">
        <v>250000</v>
      </c>
      <c r="F37" s="100">
        <v>250000</v>
      </c>
      <c r="G37" s="100">
        <v>48003480</v>
      </c>
      <c r="H37" s="100">
        <v>58519110</v>
      </c>
      <c r="I37" s="100">
        <v>65562892</v>
      </c>
      <c r="J37" s="100">
        <v>48003480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48003480</v>
      </c>
      <c r="X37" s="100">
        <v>250000</v>
      </c>
      <c r="Y37" s="100">
        <v>47753480</v>
      </c>
      <c r="Z37" s="137">
        <v>19101.39</v>
      </c>
      <c r="AA37" s="102">
        <v>250000</v>
      </c>
    </row>
    <row r="38" spans="1:27" ht="13.5">
      <c r="A38" s="269" t="s">
        <v>200</v>
      </c>
      <c r="B38" s="256"/>
      <c r="C38" s="257"/>
      <c r="D38" s="257"/>
      <c r="E38" s="258">
        <v>3000908</v>
      </c>
      <c r="F38" s="259">
        <v>3000908</v>
      </c>
      <c r="G38" s="259">
        <v>58519110</v>
      </c>
      <c r="H38" s="259">
        <v>65562892</v>
      </c>
      <c r="I38" s="259">
        <v>70395093</v>
      </c>
      <c r="J38" s="259">
        <v>70395093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70395093</v>
      </c>
      <c r="X38" s="259">
        <v>12897511</v>
      </c>
      <c r="Y38" s="259">
        <v>57497582</v>
      </c>
      <c r="Z38" s="260">
        <v>445.8</v>
      </c>
      <c r="AA38" s="261">
        <v>3000908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86570918</v>
      </c>
      <c r="F5" s="106">
        <f t="shared" si="0"/>
        <v>86570918</v>
      </c>
      <c r="G5" s="106">
        <f t="shared" si="0"/>
        <v>1832993</v>
      </c>
      <c r="H5" s="106">
        <f t="shared" si="0"/>
        <v>5587923</v>
      </c>
      <c r="I5" s="106">
        <f t="shared" si="0"/>
        <v>2399352</v>
      </c>
      <c r="J5" s="106">
        <f t="shared" si="0"/>
        <v>9820268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9820268</v>
      </c>
      <c r="X5" s="106">
        <f t="shared" si="0"/>
        <v>21642730</v>
      </c>
      <c r="Y5" s="106">
        <f t="shared" si="0"/>
        <v>-11822462</v>
      </c>
      <c r="Z5" s="201">
        <f>+IF(X5&lt;&gt;0,+(Y5/X5)*100,0)</f>
        <v>-54.625557866313535</v>
      </c>
      <c r="AA5" s="199">
        <f>SUM(AA11:AA18)</f>
        <v>86570918</v>
      </c>
    </row>
    <row r="6" spans="1:27" ht="13.5">
      <c r="A6" s="291" t="s">
        <v>204</v>
      </c>
      <c r="B6" s="142"/>
      <c r="C6" s="62"/>
      <c r="D6" s="156"/>
      <c r="E6" s="60">
        <v>15500000</v>
      </c>
      <c r="F6" s="60">
        <v>15500000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3875000</v>
      </c>
      <c r="Y6" s="60">
        <v>-3875000</v>
      </c>
      <c r="Z6" s="140">
        <v>-100</v>
      </c>
      <c r="AA6" s="155">
        <v>15500000</v>
      </c>
    </row>
    <row r="7" spans="1:27" ht="13.5">
      <c r="A7" s="291" t="s">
        <v>205</v>
      </c>
      <c r="B7" s="142"/>
      <c r="C7" s="62"/>
      <c r="D7" s="156"/>
      <c r="E7" s="60">
        <v>11949595</v>
      </c>
      <c r="F7" s="60">
        <v>11949595</v>
      </c>
      <c r="G7" s="60"/>
      <c r="H7" s="60">
        <v>1478416</v>
      </c>
      <c r="I7" s="60">
        <v>469778</v>
      </c>
      <c r="J7" s="60">
        <v>1948194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1948194</v>
      </c>
      <c r="X7" s="60">
        <v>2987399</v>
      </c>
      <c r="Y7" s="60">
        <v>-1039205</v>
      </c>
      <c r="Z7" s="140">
        <v>-34.79</v>
      </c>
      <c r="AA7" s="155">
        <v>11949595</v>
      </c>
    </row>
    <row r="8" spans="1:27" ht="13.5">
      <c r="A8" s="291" t="s">
        <v>206</v>
      </c>
      <c r="B8" s="142"/>
      <c r="C8" s="62"/>
      <c r="D8" s="156"/>
      <c r="E8" s="60">
        <v>14220737</v>
      </c>
      <c r="F8" s="60">
        <v>14220737</v>
      </c>
      <c r="G8" s="60"/>
      <c r="H8" s="60">
        <v>22800</v>
      </c>
      <c r="I8" s="60"/>
      <c r="J8" s="60">
        <v>22800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22800</v>
      </c>
      <c r="X8" s="60">
        <v>3555184</v>
      </c>
      <c r="Y8" s="60">
        <v>-3532384</v>
      </c>
      <c r="Z8" s="140">
        <v>-99.36</v>
      </c>
      <c r="AA8" s="155">
        <v>14220737</v>
      </c>
    </row>
    <row r="9" spans="1:27" ht="13.5">
      <c r="A9" s="291" t="s">
        <v>207</v>
      </c>
      <c r="B9" s="142"/>
      <c r="C9" s="62"/>
      <c r="D9" s="156"/>
      <c r="E9" s="60">
        <v>1000000</v>
      </c>
      <c r="F9" s="60">
        <v>1000000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250000</v>
      </c>
      <c r="Y9" s="60">
        <v>-250000</v>
      </c>
      <c r="Z9" s="140">
        <v>-100</v>
      </c>
      <c r="AA9" s="155">
        <v>1000000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>
        <v>96581</v>
      </c>
      <c r="J10" s="60">
        <v>96581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96581</v>
      </c>
      <c r="X10" s="60"/>
      <c r="Y10" s="60">
        <v>96581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42670332</v>
      </c>
      <c r="F11" s="295">
        <f t="shared" si="1"/>
        <v>42670332</v>
      </c>
      <c r="G11" s="295">
        <f t="shared" si="1"/>
        <v>0</v>
      </c>
      <c r="H11" s="295">
        <f t="shared" si="1"/>
        <v>1501216</v>
      </c>
      <c r="I11" s="295">
        <f t="shared" si="1"/>
        <v>566359</v>
      </c>
      <c r="J11" s="295">
        <f t="shared" si="1"/>
        <v>2067575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2067575</v>
      </c>
      <c r="X11" s="295">
        <f t="shared" si="1"/>
        <v>10667583</v>
      </c>
      <c r="Y11" s="295">
        <f t="shared" si="1"/>
        <v>-8600008</v>
      </c>
      <c r="Z11" s="296">
        <f>+IF(X11&lt;&gt;0,+(Y11/X11)*100,0)</f>
        <v>-80.61814939710335</v>
      </c>
      <c r="AA11" s="297">
        <f>SUM(AA6:AA10)</f>
        <v>42670332</v>
      </c>
    </row>
    <row r="12" spans="1:27" ht="13.5">
      <c r="A12" s="298" t="s">
        <v>210</v>
      </c>
      <c r="B12" s="136"/>
      <c r="C12" s="62"/>
      <c r="D12" s="156"/>
      <c r="E12" s="60">
        <v>15863754</v>
      </c>
      <c r="F12" s="60">
        <v>15863754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3965939</v>
      </c>
      <c r="Y12" s="60">
        <v>-3965939</v>
      </c>
      <c r="Z12" s="140">
        <v>-100</v>
      </c>
      <c r="AA12" s="155">
        <v>15863754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28036832</v>
      </c>
      <c r="F15" s="60">
        <v>28036832</v>
      </c>
      <c r="G15" s="60">
        <v>1832993</v>
      </c>
      <c r="H15" s="60">
        <v>1832993</v>
      </c>
      <c r="I15" s="60">
        <v>1832993</v>
      </c>
      <c r="J15" s="60">
        <v>5498979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5498979</v>
      </c>
      <c r="X15" s="60">
        <v>7009208</v>
      </c>
      <c r="Y15" s="60">
        <v>-1510229</v>
      </c>
      <c r="Z15" s="140">
        <v>-21.55</v>
      </c>
      <c r="AA15" s="155">
        <v>28036832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>
        <v>2253714</v>
      </c>
      <c r="I18" s="82"/>
      <c r="J18" s="82">
        <v>2253714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2253714</v>
      </c>
      <c r="X18" s="82"/>
      <c r="Y18" s="82">
        <v>2253714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28280929</v>
      </c>
      <c r="F20" s="100">
        <f t="shared" si="2"/>
        <v>28280929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7070232</v>
      </c>
      <c r="Y20" s="100">
        <f t="shared" si="2"/>
        <v>-7070232</v>
      </c>
      <c r="Z20" s="137">
        <f>+IF(X20&lt;&gt;0,+(Y20/X20)*100,0)</f>
        <v>-100</v>
      </c>
      <c r="AA20" s="153">
        <f>SUM(AA26:AA33)</f>
        <v>28280929</v>
      </c>
    </row>
    <row r="21" spans="1:27" ht="13.5">
      <c r="A21" s="291" t="s">
        <v>204</v>
      </c>
      <c r="B21" s="142"/>
      <c r="C21" s="62"/>
      <c r="D21" s="156"/>
      <c r="E21" s="60">
        <v>20310800</v>
      </c>
      <c r="F21" s="60">
        <v>20310800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5077700</v>
      </c>
      <c r="Y21" s="60">
        <v>-5077700</v>
      </c>
      <c r="Z21" s="140">
        <v>-100</v>
      </c>
      <c r="AA21" s="155">
        <v>20310800</v>
      </c>
    </row>
    <row r="22" spans="1:27" ht="13.5">
      <c r="A22" s="291" t="s">
        <v>205</v>
      </c>
      <c r="B22" s="142"/>
      <c r="C22" s="62"/>
      <c r="D22" s="156"/>
      <c r="E22" s="60">
        <v>1600000</v>
      </c>
      <c r="F22" s="60">
        <v>1600000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400000</v>
      </c>
      <c r="Y22" s="60">
        <v>-400000</v>
      </c>
      <c r="Z22" s="140">
        <v>-100</v>
      </c>
      <c r="AA22" s="155">
        <v>1600000</v>
      </c>
    </row>
    <row r="23" spans="1:27" ht="13.5">
      <c r="A23" s="291" t="s">
        <v>206</v>
      </c>
      <c r="B23" s="142"/>
      <c r="C23" s="62"/>
      <c r="D23" s="156"/>
      <c r="E23" s="60">
        <v>1900000</v>
      </c>
      <c r="F23" s="60">
        <v>1900000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475000</v>
      </c>
      <c r="Y23" s="60">
        <v>-475000</v>
      </c>
      <c r="Z23" s="140">
        <v>-100</v>
      </c>
      <c r="AA23" s="155">
        <v>1900000</v>
      </c>
    </row>
    <row r="24" spans="1:27" ht="13.5">
      <c r="A24" s="291" t="s">
        <v>207</v>
      </c>
      <c r="B24" s="142"/>
      <c r="C24" s="62"/>
      <c r="D24" s="156"/>
      <c r="E24" s="60">
        <v>1000129</v>
      </c>
      <c r="F24" s="60">
        <v>1000129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250032</v>
      </c>
      <c r="Y24" s="60">
        <v>-250032</v>
      </c>
      <c r="Z24" s="140">
        <v>-100</v>
      </c>
      <c r="AA24" s="155">
        <v>1000129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24810929</v>
      </c>
      <c r="F26" s="295">
        <f t="shared" si="3"/>
        <v>24810929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6202732</v>
      </c>
      <c r="Y26" s="295">
        <f t="shared" si="3"/>
        <v>-6202732</v>
      </c>
      <c r="Z26" s="296">
        <f>+IF(X26&lt;&gt;0,+(Y26/X26)*100,0)</f>
        <v>-100</v>
      </c>
      <c r="AA26" s="297">
        <f>SUM(AA21:AA25)</f>
        <v>24810929</v>
      </c>
    </row>
    <row r="27" spans="1:27" ht="13.5">
      <c r="A27" s="298" t="s">
        <v>210</v>
      </c>
      <c r="B27" s="147"/>
      <c r="C27" s="62"/>
      <c r="D27" s="156"/>
      <c r="E27" s="60">
        <v>2270000</v>
      </c>
      <c r="F27" s="60">
        <v>2270000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567500</v>
      </c>
      <c r="Y27" s="60">
        <v>-567500</v>
      </c>
      <c r="Z27" s="140">
        <v>-100</v>
      </c>
      <c r="AA27" s="155">
        <v>2270000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1200000</v>
      </c>
      <c r="F30" s="60">
        <v>1200000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300000</v>
      </c>
      <c r="Y30" s="60">
        <v>-300000</v>
      </c>
      <c r="Z30" s="140">
        <v>-100</v>
      </c>
      <c r="AA30" s="155">
        <v>1200000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35810800</v>
      </c>
      <c r="F36" s="60">
        <f t="shared" si="4"/>
        <v>35810800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8952700</v>
      </c>
      <c r="Y36" s="60">
        <f t="shared" si="4"/>
        <v>-8952700</v>
      </c>
      <c r="Z36" s="140">
        <f aca="true" t="shared" si="5" ref="Z36:Z49">+IF(X36&lt;&gt;0,+(Y36/X36)*100,0)</f>
        <v>-100</v>
      </c>
      <c r="AA36" s="155">
        <f>AA6+AA21</f>
        <v>35810800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13549595</v>
      </c>
      <c r="F37" s="60">
        <f t="shared" si="4"/>
        <v>13549595</v>
      </c>
      <c r="G37" s="60">
        <f t="shared" si="4"/>
        <v>0</v>
      </c>
      <c r="H37" s="60">
        <f t="shared" si="4"/>
        <v>1478416</v>
      </c>
      <c r="I37" s="60">
        <f t="shared" si="4"/>
        <v>469778</v>
      </c>
      <c r="J37" s="60">
        <f t="shared" si="4"/>
        <v>1948194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1948194</v>
      </c>
      <c r="X37" s="60">
        <f t="shared" si="4"/>
        <v>3387399</v>
      </c>
      <c r="Y37" s="60">
        <f t="shared" si="4"/>
        <v>-1439205</v>
      </c>
      <c r="Z37" s="140">
        <f t="shared" si="5"/>
        <v>-42.48702322932728</v>
      </c>
      <c r="AA37" s="155">
        <f>AA7+AA22</f>
        <v>13549595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16120737</v>
      </c>
      <c r="F38" s="60">
        <f t="shared" si="4"/>
        <v>16120737</v>
      </c>
      <c r="G38" s="60">
        <f t="shared" si="4"/>
        <v>0</v>
      </c>
      <c r="H38" s="60">
        <f t="shared" si="4"/>
        <v>22800</v>
      </c>
      <c r="I38" s="60">
        <f t="shared" si="4"/>
        <v>0</v>
      </c>
      <c r="J38" s="60">
        <f t="shared" si="4"/>
        <v>22800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22800</v>
      </c>
      <c r="X38" s="60">
        <f t="shared" si="4"/>
        <v>4030184</v>
      </c>
      <c r="Y38" s="60">
        <f t="shared" si="4"/>
        <v>-4007384</v>
      </c>
      <c r="Z38" s="140">
        <f t="shared" si="5"/>
        <v>-99.43426900608013</v>
      </c>
      <c r="AA38" s="155">
        <f>AA8+AA23</f>
        <v>16120737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2000129</v>
      </c>
      <c r="F39" s="60">
        <f t="shared" si="4"/>
        <v>2000129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500032</v>
      </c>
      <c r="Y39" s="60">
        <f t="shared" si="4"/>
        <v>-500032</v>
      </c>
      <c r="Z39" s="140">
        <f t="shared" si="5"/>
        <v>-100</v>
      </c>
      <c r="AA39" s="155">
        <f>AA9+AA24</f>
        <v>2000129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96581</v>
      </c>
      <c r="J40" s="60">
        <f t="shared" si="4"/>
        <v>96581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96581</v>
      </c>
      <c r="X40" s="60">
        <f t="shared" si="4"/>
        <v>0</v>
      </c>
      <c r="Y40" s="60">
        <f t="shared" si="4"/>
        <v>96581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67481261</v>
      </c>
      <c r="F41" s="295">
        <f t="shared" si="6"/>
        <v>67481261</v>
      </c>
      <c r="G41" s="295">
        <f t="shared" si="6"/>
        <v>0</v>
      </c>
      <c r="H41" s="295">
        <f t="shared" si="6"/>
        <v>1501216</v>
      </c>
      <c r="I41" s="295">
        <f t="shared" si="6"/>
        <v>566359</v>
      </c>
      <c r="J41" s="295">
        <f t="shared" si="6"/>
        <v>2067575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2067575</v>
      </c>
      <c r="X41" s="295">
        <f t="shared" si="6"/>
        <v>16870315</v>
      </c>
      <c r="Y41" s="295">
        <f t="shared" si="6"/>
        <v>-14802740</v>
      </c>
      <c r="Z41" s="296">
        <f t="shared" si="5"/>
        <v>-87.7443011585735</v>
      </c>
      <c r="AA41" s="297">
        <f>SUM(AA36:AA40)</f>
        <v>67481261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18133754</v>
      </c>
      <c r="F42" s="54">
        <f t="shared" si="7"/>
        <v>18133754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4533439</v>
      </c>
      <c r="Y42" s="54">
        <f t="shared" si="7"/>
        <v>-4533439</v>
      </c>
      <c r="Z42" s="184">
        <f t="shared" si="5"/>
        <v>-100</v>
      </c>
      <c r="AA42" s="130">
        <f aca="true" t="shared" si="8" ref="AA42:AA48">AA12+AA27</f>
        <v>18133754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29236832</v>
      </c>
      <c r="F45" s="54">
        <f t="shared" si="7"/>
        <v>29236832</v>
      </c>
      <c r="G45" s="54">
        <f t="shared" si="7"/>
        <v>1832993</v>
      </c>
      <c r="H45" s="54">
        <f t="shared" si="7"/>
        <v>1832993</v>
      </c>
      <c r="I45" s="54">
        <f t="shared" si="7"/>
        <v>1832993</v>
      </c>
      <c r="J45" s="54">
        <f t="shared" si="7"/>
        <v>5498979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5498979</v>
      </c>
      <c r="X45" s="54">
        <f t="shared" si="7"/>
        <v>7309208</v>
      </c>
      <c r="Y45" s="54">
        <f t="shared" si="7"/>
        <v>-1810229</v>
      </c>
      <c r="Z45" s="184">
        <f t="shared" si="5"/>
        <v>-24.76641792106614</v>
      </c>
      <c r="AA45" s="130">
        <f t="shared" si="8"/>
        <v>29236832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2253714</v>
      </c>
      <c r="I48" s="54">
        <f t="shared" si="7"/>
        <v>0</v>
      </c>
      <c r="J48" s="54">
        <f t="shared" si="7"/>
        <v>2253714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2253714</v>
      </c>
      <c r="X48" s="54">
        <f t="shared" si="7"/>
        <v>0</v>
      </c>
      <c r="Y48" s="54">
        <f t="shared" si="7"/>
        <v>2253714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114851847</v>
      </c>
      <c r="F49" s="220">
        <f t="shared" si="9"/>
        <v>114851847</v>
      </c>
      <c r="G49" s="220">
        <f t="shared" si="9"/>
        <v>1832993</v>
      </c>
      <c r="H49" s="220">
        <f t="shared" si="9"/>
        <v>5587923</v>
      </c>
      <c r="I49" s="220">
        <f t="shared" si="9"/>
        <v>2399352</v>
      </c>
      <c r="J49" s="220">
        <f t="shared" si="9"/>
        <v>9820268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9820268</v>
      </c>
      <c r="X49" s="220">
        <f t="shared" si="9"/>
        <v>28712962</v>
      </c>
      <c r="Y49" s="220">
        <f t="shared" si="9"/>
        <v>-18892694</v>
      </c>
      <c r="Z49" s="221">
        <f t="shared" si="5"/>
        <v>-65.79848501871733</v>
      </c>
      <c r="AA49" s="222">
        <f>SUM(AA41:AA48)</f>
        <v>114851847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29717846</v>
      </c>
      <c r="F51" s="54">
        <f t="shared" si="10"/>
        <v>29717846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7429461</v>
      </c>
      <c r="Y51" s="54">
        <f t="shared" si="10"/>
        <v>-7429461</v>
      </c>
      <c r="Z51" s="184">
        <f>+IF(X51&lt;&gt;0,+(Y51/X51)*100,0)</f>
        <v>-100</v>
      </c>
      <c r="AA51" s="130">
        <f>SUM(AA57:AA61)</f>
        <v>29717846</v>
      </c>
    </row>
    <row r="52" spans="1:27" ht="13.5">
      <c r="A52" s="310" t="s">
        <v>204</v>
      </c>
      <c r="B52" s="142"/>
      <c r="C52" s="62"/>
      <c r="D52" s="156"/>
      <c r="E52" s="60">
        <v>7017100</v>
      </c>
      <c r="F52" s="60">
        <v>7017100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1754275</v>
      </c>
      <c r="Y52" s="60">
        <v>-1754275</v>
      </c>
      <c r="Z52" s="140">
        <v>-100</v>
      </c>
      <c r="AA52" s="155">
        <v>7017100</v>
      </c>
    </row>
    <row r="53" spans="1:27" ht="13.5">
      <c r="A53" s="310" t="s">
        <v>205</v>
      </c>
      <c r="B53" s="142"/>
      <c r="C53" s="62"/>
      <c r="D53" s="156"/>
      <c r="E53" s="60">
        <v>5611000</v>
      </c>
      <c r="F53" s="60">
        <v>5611000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1402750</v>
      </c>
      <c r="Y53" s="60">
        <v>-1402750</v>
      </c>
      <c r="Z53" s="140">
        <v>-100</v>
      </c>
      <c r="AA53" s="155">
        <v>5611000</v>
      </c>
    </row>
    <row r="54" spans="1:27" ht="13.5">
      <c r="A54" s="310" t="s">
        <v>206</v>
      </c>
      <c r="B54" s="142"/>
      <c r="C54" s="62"/>
      <c r="D54" s="156"/>
      <c r="E54" s="60">
        <v>2771688</v>
      </c>
      <c r="F54" s="60">
        <v>2771688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692922</v>
      </c>
      <c r="Y54" s="60">
        <v>-692922</v>
      </c>
      <c r="Z54" s="140">
        <v>-100</v>
      </c>
      <c r="AA54" s="155">
        <v>2771688</v>
      </c>
    </row>
    <row r="55" spans="1:27" ht="13.5">
      <c r="A55" s="310" t="s">
        <v>207</v>
      </c>
      <c r="B55" s="142"/>
      <c r="C55" s="62"/>
      <c r="D55" s="156"/>
      <c r="E55" s="60">
        <v>2104737</v>
      </c>
      <c r="F55" s="60">
        <v>2104737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526184</v>
      </c>
      <c r="Y55" s="60">
        <v>-526184</v>
      </c>
      <c r="Z55" s="140">
        <v>-100</v>
      </c>
      <c r="AA55" s="155">
        <v>2104737</v>
      </c>
    </row>
    <row r="56" spans="1:27" ht="13.5">
      <c r="A56" s="310" t="s">
        <v>208</v>
      </c>
      <c r="B56" s="142"/>
      <c r="C56" s="62"/>
      <c r="D56" s="156"/>
      <c r="E56" s="60">
        <v>3058812</v>
      </c>
      <c r="F56" s="60">
        <v>3058812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764703</v>
      </c>
      <c r="Y56" s="60">
        <v>-764703</v>
      </c>
      <c r="Z56" s="140">
        <v>-100</v>
      </c>
      <c r="AA56" s="155">
        <v>3058812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20563337</v>
      </c>
      <c r="F57" s="295">
        <f t="shared" si="11"/>
        <v>20563337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5140834</v>
      </c>
      <c r="Y57" s="295">
        <f t="shared" si="11"/>
        <v>-5140834</v>
      </c>
      <c r="Z57" s="296">
        <f>+IF(X57&lt;&gt;0,+(Y57/X57)*100,0)</f>
        <v>-100</v>
      </c>
      <c r="AA57" s="297">
        <f>SUM(AA52:AA56)</f>
        <v>20563337</v>
      </c>
    </row>
    <row r="58" spans="1:27" ht="13.5">
      <c r="A58" s="311" t="s">
        <v>210</v>
      </c>
      <c r="B58" s="136"/>
      <c r="C58" s="62"/>
      <c r="D58" s="156"/>
      <c r="E58" s="60">
        <v>4023280</v>
      </c>
      <c r="F58" s="60">
        <v>4023280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1005820</v>
      </c>
      <c r="Y58" s="60">
        <v>-1005820</v>
      </c>
      <c r="Z58" s="140">
        <v>-100</v>
      </c>
      <c r="AA58" s="155">
        <v>4023280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5131229</v>
      </c>
      <c r="F61" s="60">
        <v>5131229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1282807</v>
      </c>
      <c r="Y61" s="60">
        <v>-1282807</v>
      </c>
      <c r="Z61" s="140">
        <v>-100</v>
      </c>
      <c r="AA61" s="155">
        <v>5131229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42670332</v>
      </c>
      <c r="F5" s="358">
        <f t="shared" si="0"/>
        <v>42670332</v>
      </c>
      <c r="G5" s="358">
        <f t="shared" si="0"/>
        <v>0</v>
      </c>
      <c r="H5" s="356">
        <f t="shared" si="0"/>
        <v>1501216</v>
      </c>
      <c r="I5" s="356">
        <f t="shared" si="0"/>
        <v>566359</v>
      </c>
      <c r="J5" s="358">
        <f t="shared" si="0"/>
        <v>2067575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2067575</v>
      </c>
      <c r="X5" s="356">
        <f t="shared" si="0"/>
        <v>10667583</v>
      </c>
      <c r="Y5" s="358">
        <f t="shared" si="0"/>
        <v>-8600008</v>
      </c>
      <c r="Z5" s="359">
        <f>+IF(X5&lt;&gt;0,+(Y5/X5)*100,0)</f>
        <v>-80.61814939710335</v>
      </c>
      <c r="AA5" s="360">
        <f>+AA6+AA8+AA11+AA13+AA15</f>
        <v>42670332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15500000</v>
      </c>
      <c r="F6" s="59">
        <f t="shared" si="1"/>
        <v>15500000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3875000</v>
      </c>
      <c r="Y6" s="59">
        <f t="shared" si="1"/>
        <v>-3875000</v>
      </c>
      <c r="Z6" s="61">
        <f>+IF(X6&lt;&gt;0,+(Y6/X6)*100,0)</f>
        <v>-100</v>
      </c>
      <c r="AA6" s="62">
        <f t="shared" si="1"/>
        <v>15500000</v>
      </c>
    </row>
    <row r="7" spans="1:27" ht="13.5">
      <c r="A7" s="291" t="s">
        <v>228</v>
      </c>
      <c r="B7" s="142"/>
      <c r="C7" s="60"/>
      <c r="D7" s="340"/>
      <c r="E7" s="60">
        <v>15500000</v>
      </c>
      <c r="F7" s="59">
        <v>15500000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3875000</v>
      </c>
      <c r="Y7" s="59">
        <v>-3875000</v>
      </c>
      <c r="Z7" s="61">
        <v>-100</v>
      </c>
      <c r="AA7" s="62">
        <v>15500000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11949595</v>
      </c>
      <c r="F8" s="59">
        <f t="shared" si="2"/>
        <v>11949595</v>
      </c>
      <c r="G8" s="59">
        <f t="shared" si="2"/>
        <v>0</v>
      </c>
      <c r="H8" s="60">
        <f t="shared" si="2"/>
        <v>1478416</v>
      </c>
      <c r="I8" s="60">
        <f t="shared" si="2"/>
        <v>469778</v>
      </c>
      <c r="J8" s="59">
        <f t="shared" si="2"/>
        <v>1948194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1948194</v>
      </c>
      <c r="X8" s="60">
        <f t="shared" si="2"/>
        <v>2987399</v>
      </c>
      <c r="Y8" s="59">
        <f t="shared" si="2"/>
        <v>-1039205</v>
      </c>
      <c r="Z8" s="61">
        <f>+IF(X8&lt;&gt;0,+(Y8/X8)*100,0)</f>
        <v>-34.786280640784845</v>
      </c>
      <c r="AA8" s="62">
        <f>SUM(AA9:AA10)</f>
        <v>11949595</v>
      </c>
    </row>
    <row r="9" spans="1:27" ht="13.5">
      <c r="A9" s="291" t="s">
        <v>229</v>
      </c>
      <c r="B9" s="142"/>
      <c r="C9" s="60"/>
      <c r="D9" s="340"/>
      <c r="E9" s="60">
        <v>11949595</v>
      </c>
      <c r="F9" s="59">
        <v>11949595</v>
      </c>
      <c r="G9" s="59"/>
      <c r="H9" s="60">
        <v>1478416</v>
      </c>
      <c r="I9" s="60">
        <v>469778</v>
      </c>
      <c r="J9" s="59">
        <v>1948194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1948194</v>
      </c>
      <c r="X9" s="60">
        <v>2987399</v>
      </c>
      <c r="Y9" s="59">
        <v>-1039205</v>
      </c>
      <c r="Z9" s="61">
        <v>-34.79</v>
      </c>
      <c r="AA9" s="62">
        <v>11949595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14220737</v>
      </c>
      <c r="F11" s="364">
        <f t="shared" si="3"/>
        <v>14220737</v>
      </c>
      <c r="G11" s="364">
        <f t="shared" si="3"/>
        <v>0</v>
      </c>
      <c r="H11" s="362">
        <f t="shared" si="3"/>
        <v>22800</v>
      </c>
      <c r="I11" s="362">
        <f t="shared" si="3"/>
        <v>0</v>
      </c>
      <c r="J11" s="364">
        <f t="shared" si="3"/>
        <v>22800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22800</v>
      </c>
      <c r="X11" s="362">
        <f t="shared" si="3"/>
        <v>3555184</v>
      </c>
      <c r="Y11" s="364">
        <f t="shared" si="3"/>
        <v>-3532384</v>
      </c>
      <c r="Z11" s="365">
        <f>+IF(X11&lt;&gt;0,+(Y11/X11)*100,0)</f>
        <v>-99.35868298237166</v>
      </c>
      <c r="AA11" s="366">
        <f t="shared" si="3"/>
        <v>14220737</v>
      </c>
    </row>
    <row r="12" spans="1:27" ht="13.5">
      <c r="A12" s="291" t="s">
        <v>231</v>
      </c>
      <c r="B12" s="136"/>
      <c r="C12" s="60"/>
      <c r="D12" s="340"/>
      <c r="E12" s="60">
        <v>14220737</v>
      </c>
      <c r="F12" s="59">
        <v>14220737</v>
      </c>
      <c r="G12" s="59"/>
      <c r="H12" s="60">
        <v>22800</v>
      </c>
      <c r="I12" s="60"/>
      <c r="J12" s="59">
        <v>22800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22800</v>
      </c>
      <c r="X12" s="60">
        <v>3555184</v>
      </c>
      <c r="Y12" s="59">
        <v>-3532384</v>
      </c>
      <c r="Z12" s="61">
        <v>-99.36</v>
      </c>
      <c r="AA12" s="62">
        <v>14220737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1000000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250000</v>
      </c>
      <c r="Y13" s="342">
        <f t="shared" si="4"/>
        <v>-250000</v>
      </c>
      <c r="Z13" s="335">
        <f>+IF(X13&lt;&gt;0,+(Y13/X13)*100,0)</f>
        <v>-100</v>
      </c>
      <c r="AA13" s="273">
        <f t="shared" si="4"/>
        <v>1000000</v>
      </c>
    </row>
    <row r="14" spans="1:27" ht="13.5">
      <c r="A14" s="291" t="s">
        <v>232</v>
      </c>
      <c r="B14" s="136"/>
      <c r="C14" s="60"/>
      <c r="D14" s="340"/>
      <c r="E14" s="60">
        <v>1000000</v>
      </c>
      <c r="F14" s="59">
        <v>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250000</v>
      </c>
      <c r="Y14" s="59">
        <v>-250000</v>
      </c>
      <c r="Z14" s="61">
        <v>-100</v>
      </c>
      <c r="AA14" s="62">
        <v>1000000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96581</v>
      </c>
      <c r="J15" s="59">
        <f t="shared" si="5"/>
        <v>96581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96581</v>
      </c>
      <c r="X15" s="60">
        <f t="shared" si="5"/>
        <v>0</v>
      </c>
      <c r="Y15" s="59">
        <f t="shared" si="5"/>
        <v>96581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96581</v>
      </c>
      <c r="J20" s="59">
        <v>96581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96581</v>
      </c>
      <c r="X20" s="60"/>
      <c r="Y20" s="59">
        <v>96581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15863754</v>
      </c>
      <c r="F22" s="345">
        <f t="shared" si="6"/>
        <v>15863754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3965940</v>
      </c>
      <c r="Y22" s="345">
        <f t="shared" si="6"/>
        <v>-3965940</v>
      </c>
      <c r="Z22" s="336">
        <f>+IF(X22&lt;&gt;0,+(Y22/X22)*100,0)</f>
        <v>-100</v>
      </c>
      <c r="AA22" s="350">
        <f>SUM(AA23:AA32)</f>
        <v>15863754</v>
      </c>
    </row>
    <row r="23" spans="1:27" ht="13.5">
      <c r="A23" s="361" t="s">
        <v>236</v>
      </c>
      <c r="B23" s="142"/>
      <c r="C23" s="60"/>
      <c r="D23" s="340"/>
      <c r="E23" s="60">
        <v>1000000</v>
      </c>
      <c r="F23" s="59">
        <v>1000000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250000</v>
      </c>
      <c r="Y23" s="59">
        <v>-250000</v>
      </c>
      <c r="Z23" s="61">
        <v>-100</v>
      </c>
      <c r="AA23" s="62">
        <v>1000000</v>
      </c>
    </row>
    <row r="24" spans="1:27" ht="13.5">
      <c r="A24" s="361" t="s">
        <v>237</v>
      </c>
      <c r="B24" s="142"/>
      <c r="C24" s="60"/>
      <c r="D24" s="340"/>
      <c r="E24" s="60">
        <v>353754</v>
      </c>
      <c r="F24" s="59">
        <v>353754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88439</v>
      </c>
      <c r="Y24" s="59">
        <v>-88439</v>
      </c>
      <c r="Z24" s="61">
        <v>-100</v>
      </c>
      <c r="AA24" s="62">
        <v>353754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6378203</v>
      </c>
      <c r="F26" s="364">
        <v>6378203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1594551</v>
      </c>
      <c r="Y26" s="364">
        <v>-1594551</v>
      </c>
      <c r="Z26" s="365">
        <v>-100</v>
      </c>
      <c r="AA26" s="366">
        <v>6378203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4186291</v>
      </c>
      <c r="F28" s="342">
        <v>4186291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1046573</v>
      </c>
      <c r="Y28" s="342">
        <v>-1046573</v>
      </c>
      <c r="Z28" s="335">
        <v>-100</v>
      </c>
      <c r="AA28" s="273">
        <v>4186291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3945506</v>
      </c>
      <c r="F32" s="59">
        <v>3945506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986377</v>
      </c>
      <c r="Y32" s="59">
        <v>-986377</v>
      </c>
      <c r="Z32" s="61">
        <v>-100</v>
      </c>
      <c r="AA32" s="62">
        <v>3945506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28036832</v>
      </c>
      <c r="F40" s="345">
        <f t="shared" si="9"/>
        <v>28036832</v>
      </c>
      <c r="G40" s="345">
        <f t="shared" si="9"/>
        <v>1832993</v>
      </c>
      <c r="H40" s="343">
        <f t="shared" si="9"/>
        <v>1832993</v>
      </c>
      <c r="I40" s="343">
        <f t="shared" si="9"/>
        <v>1832993</v>
      </c>
      <c r="J40" s="345">
        <f t="shared" si="9"/>
        <v>5498979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5498979</v>
      </c>
      <c r="X40" s="343">
        <f t="shared" si="9"/>
        <v>7009208</v>
      </c>
      <c r="Y40" s="345">
        <f t="shared" si="9"/>
        <v>-1510229</v>
      </c>
      <c r="Z40" s="336">
        <f>+IF(X40&lt;&gt;0,+(Y40/X40)*100,0)</f>
        <v>-21.546357305989492</v>
      </c>
      <c r="AA40" s="350">
        <f>SUM(AA41:AA49)</f>
        <v>28036832</v>
      </c>
    </row>
    <row r="41" spans="1:27" ht="13.5">
      <c r="A41" s="361" t="s">
        <v>247</v>
      </c>
      <c r="B41" s="142"/>
      <c r="C41" s="362"/>
      <c r="D41" s="363"/>
      <c r="E41" s="362">
        <v>9891909</v>
      </c>
      <c r="F41" s="364">
        <v>9891909</v>
      </c>
      <c r="G41" s="364">
        <v>1832993</v>
      </c>
      <c r="H41" s="362">
        <v>1832993</v>
      </c>
      <c r="I41" s="362">
        <v>1832993</v>
      </c>
      <c r="J41" s="364">
        <v>5498979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5498979</v>
      </c>
      <c r="X41" s="362">
        <v>2472977</v>
      </c>
      <c r="Y41" s="364">
        <v>3026002</v>
      </c>
      <c r="Z41" s="365">
        <v>122.36</v>
      </c>
      <c r="AA41" s="366">
        <v>9891909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2170000</v>
      </c>
      <c r="F43" s="370">
        <v>2170000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542500</v>
      </c>
      <c r="Y43" s="370">
        <v>-542500</v>
      </c>
      <c r="Z43" s="371">
        <v>-100</v>
      </c>
      <c r="AA43" s="303">
        <v>2170000</v>
      </c>
    </row>
    <row r="44" spans="1:27" ht="13.5">
      <c r="A44" s="361" t="s">
        <v>250</v>
      </c>
      <c r="B44" s="136"/>
      <c r="C44" s="60"/>
      <c r="D44" s="368"/>
      <c r="E44" s="54">
        <v>3420737</v>
      </c>
      <c r="F44" s="53">
        <v>3420737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855184</v>
      </c>
      <c r="Y44" s="53">
        <v>-855184</v>
      </c>
      <c r="Z44" s="94">
        <v>-100</v>
      </c>
      <c r="AA44" s="95">
        <v>3420737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12554186</v>
      </c>
      <c r="F49" s="53">
        <v>12554186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3138547</v>
      </c>
      <c r="Y49" s="53">
        <v>-3138547</v>
      </c>
      <c r="Z49" s="94">
        <v>-100</v>
      </c>
      <c r="AA49" s="95">
        <v>12554186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2253714</v>
      </c>
      <c r="I57" s="343">
        <f t="shared" si="13"/>
        <v>0</v>
      </c>
      <c r="J57" s="345">
        <f t="shared" si="13"/>
        <v>2253714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2253714</v>
      </c>
      <c r="X57" s="343">
        <f t="shared" si="13"/>
        <v>0</v>
      </c>
      <c r="Y57" s="345">
        <f t="shared" si="13"/>
        <v>2253714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>
        <v>2253714</v>
      </c>
      <c r="I58" s="60"/>
      <c r="J58" s="59">
        <v>2253714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2253714</v>
      </c>
      <c r="X58" s="60"/>
      <c r="Y58" s="59">
        <v>2253714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86570918</v>
      </c>
      <c r="F60" s="264">
        <f t="shared" si="14"/>
        <v>86570918</v>
      </c>
      <c r="G60" s="264">
        <f t="shared" si="14"/>
        <v>1832993</v>
      </c>
      <c r="H60" s="219">
        <f t="shared" si="14"/>
        <v>5587923</v>
      </c>
      <c r="I60" s="219">
        <f t="shared" si="14"/>
        <v>2399352</v>
      </c>
      <c r="J60" s="264">
        <f t="shared" si="14"/>
        <v>9820268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9820268</v>
      </c>
      <c r="X60" s="219">
        <f t="shared" si="14"/>
        <v>21642731</v>
      </c>
      <c r="Y60" s="264">
        <f t="shared" si="14"/>
        <v>-11822463</v>
      </c>
      <c r="Z60" s="337">
        <f>+IF(X60&lt;&gt;0,+(Y60/X60)*100,0)</f>
        <v>-54.625559962834636</v>
      </c>
      <c r="AA60" s="232">
        <f>+AA57+AA54+AA51+AA40+AA37+AA34+AA22+AA5</f>
        <v>86570918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24810929</v>
      </c>
      <c r="F5" s="358">
        <f t="shared" si="0"/>
        <v>24810929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6202732</v>
      </c>
      <c r="Y5" s="358">
        <f t="shared" si="0"/>
        <v>-6202732</v>
      </c>
      <c r="Z5" s="359">
        <f>+IF(X5&lt;&gt;0,+(Y5/X5)*100,0)</f>
        <v>-100</v>
      </c>
      <c r="AA5" s="360">
        <f>+AA6+AA8+AA11+AA13+AA15</f>
        <v>24810929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20310800</v>
      </c>
      <c r="F6" s="59">
        <f t="shared" si="1"/>
        <v>20310800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5077700</v>
      </c>
      <c r="Y6" s="59">
        <f t="shared" si="1"/>
        <v>-5077700</v>
      </c>
      <c r="Z6" s="61">
        <f>+IF(X6&lt;&gt;0,+(Y6/X6)*100,0)</f>
        <v>-100</v>
      </c>
      <c r="AA6" s="62">
        <f t="shared" si="1"/>
        <v>20310800</v>
      </c>
    </row>
    <row r="7" spans="1:27" ht="13.5">
      <c r="A7" s="291" t="s">
        <v>228</v>
      </c>
      <c r="B7" s="142"/>
      <c r="C7" s="60"/>
      <c r="D7" s="340"/>
      <c r="E7" s="60">
        <v>20310800</v>
      </c>
      <c r="F7" s="59">
        <v>20310800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5077700</v>
      </c>
      <c r="Y7" s="59">
        <v>-5077700</v>
      </c>
      <c r="Z7" s="61">
        <v>-100</v>
      </c>
      <c r="AA7" s="62">
        <v>20310800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1600000</v>
      </c>
      <c r="F8" s="59">
        <f t="shared" si="2"/>
        <v>1600000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400000</v>
      </c>
      <c r="Y8" s="59">
        <f t="shared" si="2"/>
        <v>-400000</v>
      </c>
      <c r="Z8" s="61">
        <f>+IF(X8&lt;&gt;0,+(Y8/X8)*100,0)</f>
        <v>-100</v>
      </c>
      <c r="AA8" s="62">
        <f>SUM(AA9:AA10)</f>
        <v>1600000</v>
      </c>
    </row>
    <row r="9" spans="1:27" ht="13.5">
      <c r="A9" s="291" t="s">
        <v>229</v>
      </c>
      <c r="B9" s="142"/>
      <c r="C9" s="60"/>
      <c r="D9" s="340"/>
      <c r="E9" s="60">
        <v>1600000</v>
      </c>
      <c r="F9" s="59">
        <v>1600000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400000</v>
      </c>
      <c r="Y9" s="59">
        <v>-400000</v>
      </c>
      <c r="Z9" s="61">
        <v>-100</v>
      </c>
      <c r="AA9" s="62">
        <v>1600000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1900000</v>
      </c>
      <c r="F11" s="364">
        <f t="shared" si="3"/>
        <v>1900000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475000</v>
      </c>
      <c r="Y11" s="364">
        <f t="shared" si="3"/>
        <v>-475000</v>
      </c>
      <c r="Z11" s="365">
        <f>+IF(X11&lt;&gt;0,+(Y11/X11)*100,0)</f>
        <v>-100</v>
      </c>
      <c r="AA11" s="366">
        <f t="shared" si="3"/>
        <v>1900000</v>
      </c>
    </row>
    <row r="12" spans="1:27" ht="13.5">
      <c r="A12" s="291" t="s">
        <v>231</v>
      </c>
      <c r="B12" s="136"/>
      <c r="C12" s="60"/>
      <c r="D12" s="340"/>
      <c r="E12" s="60">
        <v>1900000</v>
      </c>
      <c r="F12" s="59">
        <v>1900000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475000</v>
      </c>
      <c r="Y12" s="59">
        <v>-475000</v>
      </c>
      <c r="Z12" s="61">
        <v>-100</v>
      </c>
      <c r="AA12" s="62">
        <v>1900000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1000129</v>
      </c>
      <c r="F13" s="342">
        <f t="shared" si="4"/>
        <v>1000129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250032</v>
      </c>
      <c r="Y13" s="342">
        <f t="shared" si="4"/>
        <v>-250032</v>
      </c>
      <c r="Z13" s="335">
        <f>+IF(X13&lt;&gt;0,+(Y13/X13)*100,0)</f>
        <v>-100</v>
      </c>
      <c r="AA13" s="273">
        <f t="shared" si="4"/>
        <v>1000129</v>
      </c>
    </row>
    <row r="14" spans="1:27" ht="13.5">
      <c r="A14" s="291" t="s">
        <v>232</v>
      </c>
      <c r="B14" s="136"/>
      <c r="C14" s="60"/>
      <c r="D14" s="340"/>
      <c r="E14" s="60">
        <v>1000129</v>
      </c>
      <c r="F14" s="59">
        <v>1000129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250032</v>
      </c>
      <c r="Y14" s="59">
        <v>-250032</v>
      </c>
      <c r="Z14" s="61">
        <v>-100</v>
      </c>
      <c r="AA14" s="62">
        <v>1000129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2270000</v>
      </c>
      <c r="F22" s="345">
        <f t="shared" si="6"/>
        <v>2270000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567500</v>
      </c>
      <c r="Y22" s="345">
        <f t="shared" si="6"/>
        <v>-567500</v>
      </c>
      <c r="Z22" s="336">
        <f>+IF(X22&lt;&gt;0,+(Y22/X22)*100,0)</f>
        <v>-100</v>
      </c>
      <c r="AA22" s="350">
        <f>SUM(AA23:AA32)</f>
        <v>2270000</v>
      </c>
    </row>
    <row r="23" spans="1:27" ht="13.5">
      <c r="A23" s="361" t="s">
        <v>236</v>
      </c>
      <c r="B23" s="142"/>
      <c r="C23" s="60"/>
      <c r="D23" s="340"/>
      <c r="E23" s="60">
        <v>1230000</v>
      </c>
      <c r="F23" s="59">
        <v>1230000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307500</v>
      </c>
      <c r="Y23" s="59">
        <v>-307500</v>
      </c>
      <c r="Z23" s="61">
        <v>-100</v>
      </c>
      <c r="AA23" s="62">
        <v>1230000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1040000</v>
      </c>
      <c r="F26" s="364">
        <v>1040000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260000</v>
      </c>
      <c r="Y26" s="364">
        <v>-260000</v>
      </c>
      <c r="Z26" s="365">
        <v>-100</v>
      </c>
      <c r="AA26" s="366">
        <v>1040000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1200000</v>
      </c>
      <c r="F40" s="345">
        <f t="shared" si="9"/>
        <v>1200000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300000</v>
      </c>
      <c r="Y40" s="345">
        <f t="shared" si="9"/>
        <v>-300000</v>
      </c>
      <c r="Z40" s="336">
        <f>+IF(X40&lt;&gt;0,+(Y40/X40)*100,0)</f>
        <v>-100</v>
      </c>
      <c r="AA40" s="350">
        <f>SUM(AA41:AA49)</f>
        <v>1200000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300000</v>
      </c>
      <c r="F44" s="53">
        <v>300000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75000</v>
      </c>
      <c r="Y44" s="53">
        <v>-75000</v>
      </c>
      <c r="Z44" s="94">
        <v>-100</v>
      </c>
      <c r="AA44" s="95">
        <v>300000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500000</v>
      </c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125000</v>
      </c>
      <c r="Y48" s="53">
        <v>-125000</v>
      </c>
      <c r="Z48" s="94">
        <v>-100</v>
      </c>
      <c r="AA48" s="95">
        <v>500000</v>
      </c>
    </row>
    <row r="49" spans="1:27" ht="13.5">
      <c r="A49" s="361" t="s">
        <v>93</v>
      </c>
      <c r="B49" s="136"/>
      <c r="C49" s="54"/>
      <c r="D49" s="368"/>
      <c r="E49" s="54">
        <v>400000</v>
      </c>
      <c r="F49" s="53">
        <v>400000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100000</v>
      </c>
      <c r="Y49" s="53">
        <v>-100000</v>
      </c>
      <c r="Z49" s="94">
        <v>-100</v>
      </c>
      <c r="AA49" s="95">
        <v>400000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28280929</v>
      </c>
      <c r="F60" s="264">
        <f t="shared" si="14"/>
        <v>28280929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7070232</v>
      </c>
      <c r="Y60" s="264">
        <f t="shared" si="14"/>
        <v>-7070232</v>
      </c>
      <c r="Z60" s="337">
        <f>+IF(X60&lt;&gt;0,+(Y60/X60)*100,0)</f>
        <v>-100</v>
      </c>
      <c r="AA60" s="232">
        <f>+AA57+AA54+AA51+AA40+AA37+AA34+AA22+AA5</f>
        <v>28280929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2013-11-05T10:24:50Z</dcterms:created>
  <dcterms:modified xsi:type="dcterms:W3CDTF">2013-11-05T10:24:55Z</dcterms:modified>
  <cp:category/>
  <cp:version/>
  <cp:contentType/>
  <cp:contentStatus/>
</cp:coreProperties>
</file>