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<sst xmlns="http://schemas.openxmlformats.org/spreadsheetml/2006/main" count="855" uniqueCount="302">
  <si>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Gauteng: Westonaria(GT483)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</si>
  <si>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</si>
  <si>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</si>
  <si>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</si>
  <si>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</si>
  <si>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</si>
  <si>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</si>
  <si>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</si>
  <si>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</si>
  <si>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</si>
  <si>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</si>
  <si>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</si>
  <si>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</si>
  <si>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</si>
  <si>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</si>
  <si>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</si>
  <si>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</si>
  <si>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</si>
  <si>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</si>
  <si>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</si>
  <si>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</si>
  <si>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</si>
  <si>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</si>
  <si>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</si>
  <si>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</si>
  <si>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</si>
  <si>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</si>
  <si>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</si>
  <si>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</si>
  <si>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</si>
  <si>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</si>
  <si>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</si>
  <si>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</si>
  <si>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</si>
  <si>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</si>
  <si>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</si>
  <si>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</si>
  <si>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</si>
  <si>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</si>
  <si>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</si>
  <si>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</si>
  <si>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</si>
  <si>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</si>
  <si>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</si>
  <si>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</si>
  <si>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</si>
  <si>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</si>
  <si>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</si>
  <si>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</si>
  <si>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</si>
  <si>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</si>
  <si>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</si>
  <si>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</si>
  <si>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</si>
  <si>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</si>
  <si>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</si>
  <si>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</si>
  <si>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</si>
  <si>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</si>
  <si>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</si>
  <si>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</si>
  <si>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</si>
  <si>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</si>
  <si>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</si>
  <si>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</si>
  <si>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</si>
  <si>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</si>
  <si>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</si>
  <si>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</si>
  <si>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</si>
  <si>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Westonaria(GT483)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</si>
  <si>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</si>
  <si>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</si>
  <si>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</si>
  <si>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</si>
  <si>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</si>
  <si>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</si>
  <si>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</si>
  <si>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</si>
  <si>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</si>
  <si>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</si>
  <si>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</si>
  <si>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</si>
  <si>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</si>
  <si>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</si>
  <si>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</si>
  <si>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</si>
  <si>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</si>
  <si>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</si>
  <si>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</si>
  <si>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</si>
  <si>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</si>
  <si>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</si>
  <si>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</si>
  <si>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</si>
  <si>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</si>
  <si>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</si>
  <si>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</si>
  <si>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</si>
  <si>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</si>
  <si>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Westonaria(GT483)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</si>
  <si>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</si>
  <si>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</si>
  <si>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</si>
  <si>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</si>
  <si>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</si>
  <si>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</si>
  <si>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</si>
  <si>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</si>
  <si>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</si>
  <si>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</si>
  <si>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</si>
  <si>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</si>
  <si>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</si>
  <si>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</si>
  <si>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</si>
  <si>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</si>
  <si>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</si>
  <si>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</si>
  <si>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</si>
  <si>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</si>
  <si>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</si>
  <si>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</si>
  <si>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</si>
  <si>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</si>
  <si>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</si>
  <si>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</si>
  <si>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</si>
  <si>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</si>
  <si>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Westonaria(GT483)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</si>
  <si>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</si>
  <si>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</si>
  <si>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</si>
  <si>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</si>
  <si>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</si>
  <si>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</si>
  <si>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</si>
  <si>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</si>
  <si>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</si>
  <si>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</si>
  <si>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Westonaria(GT483)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</si>
  <si>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</si>
  <si>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</si>
  <si>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</si>
  <si>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</si>
  <si>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</si>
  <si>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</si>
  <si>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</si>
  <si>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</si>
  <si>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</si>
  <si>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</si>
  <si>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</si>
  <si>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</si>
  <si>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</si>
  <si>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</si>
  <si>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</si>
  <si>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</si>
  <si>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</si>
  <si>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</si>
  <si>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</si>
  <si>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</si>
  <si>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</si>
  <si>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</si>
  <si>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</si>
  <si>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</si>
  <si>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</si>
  <si>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</si>
  <si>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</si>
  <si>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</si>
  <si>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</si>
  <si>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</si>
  <si>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</si>
  <si>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</si>
  <si>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</si>
  <si>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Westonaria(GT483)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</si>
  <si>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</si>
  <si>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</si>
  <si>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</si>
  <si>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</si>
  <si>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</si>
  <si>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</si>
  <si>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</si>
  <si>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</si>
  <si>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</si>
  <si>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</si>
  <si>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</si>
  <si>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</si>
  <si>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</si>
  <si>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</si>
  <si>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</si>
  <si>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</si>
  <si>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</si>
  <si>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</si>
  <si>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</si>
  <si>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</si>
  <si>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</si>
  <si>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</si>
  <si>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</si>
  <si>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</si>
  <si>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</si>
  <si>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</si>
  <si>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Westonaria(GT483)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</si>
  <si>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</si>
  <si>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</si>
  <si>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</si>
  <si>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</si>
  <si>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</si>
  <si>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</si>
  <si>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</si>
  <si>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</si>
  <si>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</si>
  <si>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</si>
  <si>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</si>
  <si>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</si>
  <si>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</si>
  <si>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</si>
  <si>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</si>
  <si>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</si>
  <si>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</si>
  <si>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</si>
  <si>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</si>
  <si>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</si>
  <si>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</si>
  <si>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</si>
  <si>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</si>
  <si>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</si>
  <si>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Westonaria(GT483)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</si>
  <si>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</si>
  <si>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</si>
  <si>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</si>
  <si>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</si>
  <si>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</si>
  <si>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</si>
  <si>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</si>
  <si>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</si>
  <si>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</si>
  <si>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</si>
  <si>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</si>
  <si>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</si>
  <si>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</si>
  <si>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</si>
  <si>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</si>
  <si>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</si>
  <si>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</si>
  <si>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</si>
  <si>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</si>
  <si>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</si>
  <si>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</si>
  <si>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</si>
  <si>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</si>
  <si>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</si>
  <si>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</si>
  <si>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</si>
  <si>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</si>
  <si>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</si>
  <si>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</si>
  <si>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</si>
  <si>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</si>
  <si>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</si>
  <si>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</si>
  <si>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</si>
  <si>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</si>
  <si>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Westonaria(GT483)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</si>
  <si>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</si>
  <si>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</si>
  <si>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Gauteng: Westonaria(GT483)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</si>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</sst>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31401676</v>
      </c>
      <c r="C5" s="19">
        <v>0</v>
      </c>
      <c r="D5" s="59">
        <v>36195209</v>
      </c>
      <c r="E5" s="60">
        <v>34147077</v>
      </c>
      <c r="F5" s="60">
        <v>2371389</v>
      </c>
      <c r="G5" s="60">
        <v>2392687</v>
      </c>
      <c r="H5" s="60">
        <v>2514071</v>
      </c>
      <c r="I5" s="60">
        <v>7278147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7278147</v>
      </c>
      <c r="W5" s="60">
        <v>8536769</v>
      </c>
      <c r="X5" s="60">
        <v>-1258622</v>
      </c>
      <c r="Y5" s="61">
        <v>-14.74</v>
      </c>
      <c r="Z5" s="62">
        <v>34147077</v>
      </c>
    </row>
    <row r="6" spans="1:26" ht="13.5">
      <c r="A6" s="58" t="s">
        <v>32</v>
      </c>
      <c r="B6" s="19">
        <v>190182381</v>
      </c>
      <c r="C6" s="19">
        <v>0</v>
      </c>
      <c r="D6" s="59">
        <v>255630000</v>
      </c>
      <c r="E6" s="60">
        <v>234732356</v>
      </c>
      <c r="F6" s="60">
        <v>17351037</v>
      </c>
      <c r="G6" s="60">
        <v>16144226</v>
      </c>
      <c r="H6" s="60">
        <v>17177914</v>
      </c>
      <c r="I6" s="60">
        <v>50673177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50673177</v>
      </c>
      <c r="W6" s="60">
        <v>58683089</v>
      </c>
      <c r="X6" s="60">
        <v>-8009912</v>
      </c>
      <c r="Y6" s="61">
        <v>-13.65</v>
      </c>
      <c r="Z6" s="62">
        <v>234732356</v>
      </c>
    </row>
    <row r="7" spans="1:26" ht="13.5">
      <c r="A7" s="58" t="s">
        <v>33</v>
      </c>
      <c r="B7" s="19">
        <v>550750</v>
      </c>
      <c r="C7" s="19">
        <v>0</v>
      </c>
      <c r="D7" s="59">
        <v>578000</v>
      </c>
      <c r="E7" s="60">
        <v>545000</v>
      </c>
      <c r="F7" s="60">
        <v>0</v>
      </c>
      <c r="G7" s="60">
        <v>0</v>
      </c>
      <c r="H7" s="60">
        <v>1353005</v>
      </c>
      <c r="I7" s="60">
        <v>1353005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1353005</v>
      </c>
      <c r="W7" s="60">
        <v>136250</v>
      </c>
      <c r="X7" s="60">
        <v>1216755</v>
      </c>
      <c r="Y7" s="61">
        <v>893.03</v>
      </c>
      <c r="Z7" s="62">
        <v>545000</v>
      </c>
    </row>
    <row r="8" spans="1:26" ht="13.5">
      <c r="A8" s="58" t="s">
        <v>34</v>
      </c>
      <c r="B8" s="19">
        <v>102372582</v>
      </c>
      <c r="C8" s="19">
        <v>0</v>
      </c>
      <c r="D8" s="59">
        <v>115514001</v>
      </c>
      <c r="E8" s="60">
        <v>108261105</v>
      </c>
      <c r="F8" s="60">
        <v>45032000</v>
      </c>
      <c r="G8" s="60">
        <v>3490000</v>
      </c>
      <c r="H8" s="60">
        <v>888195</v>
      </c>
      <c r="I8" s="60">
        <v>49410195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49410195</v>
      </c>
      <c r="W8" s="60">
        <v>27065276</v>
      </c>
      <c r="X8" s="60">
        <v>22344919</v>
      </c>
      <c r="Y8" s="61">
        <v>82.56</v>
      </c>
      <c r="Z8" s="62">
        <v>108261105</v>
      </c>
    </row>
    <row r="9" spans="1:26" ht="13.5">
      <c r="A9" s="58" t="s">
        <v>35</v>
      </c>
      <c r="B9" s="19">
        <v>46941989</v>
      </c>
      <c r="C9" s="19">
        <v>0</v>
      </c>
      <c r="D9" s="59">
        <v>50471791</v>
      </c>
      <c r="E9" s="60">
        <v>40744236</v>
      </c>
      <c r="F9" s="60">
        <v>3046789</v>
      </c>
      <c r="G9" s="60">
        <v>1539556</v>
      </c>
      <c r="H9" s="60">
        <v>3455607</v>
      </c>
      <c r="I9" s="60">
        <v>8041952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8041952</v>
      </c>
      <c r="W9" s="60">
        <v>10186059</v>
      </c>
      <c r="X9" s="60">
        <v>-2144107</v>
      </c>
      <c r="Y9" s="61">
        <v>-21.05</v>
      </c>
      <c r="Z9" s="62">
        <v>40744236</v>
      </c>
    </row>
    <row r="10" spans="1:26" ht="25.5">
      <c r="A10" s="63" t="s">
        <v>277</v>
      </c>
      <c r="B10" s="64">
        <f>SUM(B5:B9)</f>
        <v>371449378</v>
      </c>
      <c r="C10" s="64">
        <f>SUM(C5:C9)</f>
        <v>0</v>
      </c>
      <c r="D10" s="65">
        <f aca="true" t="shared" si="0" ref="D10:Z10">SUM(D5:D9)</f>
        <v>458389001</v>
      </c>
      <c r="E10" s="66">
        <f t="shared" si="0"/>
        <v>418429774</v>
      </c>
      <c r="F10" s="66">
        <f t="shared" si="0"/>
        <v>67801215</v>
      </c>
      <c r="G10" s="66">
        <f t="shared" si="0"/>
        <v>23566469</v>
      </c>
      <c r="H10" s="66">
        <f t="shared" si="0"/>
        <v>25388792</v>
      </c>
      <c r="I10" s="66">
        <f t="shared" si="0"/>
        <v>116756476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116756476</v>
      </c>
      <c r="W10" s="66">
        <f t="shared" si="0"/>
        <v>104607443</v>
      </c>
      <c r="X10" s="66">
        <f t="shared" si="0"/>
        <v>12149033</v>
      </c>
      <c r="Y10" s="67">
        <f>+IF(W10&lt;&gt;0,(X10/W10)*100,0)</f>
        <v>11.613927892301126</v>
      </c>
      <c r="Z10" s="68">
        <f t="shared" si="0"/>
        <v>418429774</v>
      </c>
    </row>
    <row r="11" spans="1:26" ht="13.5">
      <c r="A11" s="58" t="s">
        <v>37</v>
      </c>
      <c r="B11" s="19">
        <v>125996409</v>
      </c>
      <c r="C11" s="19">
        <v>0</v>
      </c>
      <c r="D11" s="59">
        <v>126583968</v>
      </c>
      <c r="E11" s="60">
        <v>110412935</v>
      </c>
      <c r="F11" s="60">
        <v>9767962</v>
      </c>
      <c r="G11" s="60">
        <v>9997051</v>
      </c>
      <c r="H11" s="60">
        <v>9924597</v>
      </c>
      <c r="I11" s="60">
        <v>29689610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29689610</v>
      </c>
      <c r="W11" s="60">
        <v>27603234</v>
      </c>
      <c r="X11" s="60">
        <v>2086376</v>
      </c>
      <c r="Y11" s="61">
        <v>7.56</v>
      </c>
      <c r="Z11" s="62">
        <v>110412935</v>
      </c>
    </row>
    <row r="12" spans="1:26" ht="13.5">
      <c r="A12" s="58" t="s">
        <v>38</v>
      </c>
      <c r="B12" s="19">
        <v>6679097</v>
      </c>
      <c r="C12" s="19">
        <v>0</v>
      </c>
      <c r="D12" s="59">
        <v>10865000</v>
      </c>
      <c r="E12" s="60">
        <v>9145000</v>
      </c>
      <c r="F12" s="60">
        <v>472055</v>
      </c>
      <c r="G12" s="60">
        <v>507709</v>
      </c>
      <c r="H12" s="60">
        <v>484029</v>
      </c>
      <c r="I12" s="60">
        <v>1463793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1463793</v>
      </c>
      <c r="W12" s="60">
        <v>2286250</v>
      </c>
      <c r="X12" s="60">
        <v>-822457</v>
      </c>
      <c r="Y12" s="61">
        <v>-35.97</v>
      </c>
      <c r="Z12" s="62">
        <v>9145000</v>
      </c>
    </row>
    <row r="13" spans="1:26" ht="13.5">
      <c r="A13" s="58" t="s">
        <v>278</v>
      </c>
      <c r="B13" s="19">
        <v>52456947</v>
      </c>
      <c r="C13" s="19">
        <v>0</v>
      </c>
      <c r="D13" s="59">
        <v>8529060</v>
      </c>
      <c r="E13" s="60">
        <v>65031000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16257750</v>
      </c>
      <c r="X13" s="60">
        <v>-16257750</v>
      </c>
      <c r="Y13" s="61">
        <v>-100</v>
      </c>
      <c r="Z13" s="62">
        <v>65031000</v>
      </c>
    </row>
    <row r="14" spans="1:26" ht="13.5">
      <c r="A14" s="58" t="s">
        <v>40</v>
      </c>
      <c r="B14" s="19">
        <v>2890165</v>
      </c>
      <c r="C14" s="19">
        <v>0</v>
      </c>
      <c r="D14" s="59">
        <v>9301051</v>
      </c>
      <c r="E14" s="60">
        <v>10866000</v>
      </c>
      <c r="F14" s="60">
        <v>337727</v>
      </c>
      <c r="G14" s="60">
        <v>336408</v>
      </c>
      <c r="H14" s="60">
        <v>137371</v>
      </c>
      <c r="I14" s="60">
        <v>811506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811506</v>
      </c>
      <c r="W14" s="60">
        <v>2716500</v>
      </c>
      <c r="X14" s="60">
        <v>-1904994</v>
      </c>
      <c r="Y14" s="61">
        <v>-70.13</v>
      </c>
      <c r="Z14" s="62">
        <v>10866000</v>
      </c>
    </row>
    <row r="15" spans="1:26" ht="13.5">
      <c r="A15" s="58" t="s">
        <v>41</v>
      </c>
      <c r="B15" s="19">
        <v>166883435</v>
      </c>
      <c r="C15" s="19">
        <v>0</v>
      </c>
      <c r="D15" s="59">
        <v>195027762</v>
      </c>
      <c r="E15" s="60">
        <v>182970404</v>
      </c>
      <c r="F15" s="60">
        <v>16367146</v>
      </c>
      <c r="G15" s="60">
        <v>16765999</v>
      </c>
      <c r="H15" s="60">
        <v>14924720</v>
      </c>
      <c r="I15" s="60">
        <v>48057865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48057865</v>
      </c>
      <c r="W15" s="60">
        <v>45742601</v>
      </c>
      <c r="X15" s="60">
        <v>2315264</v>
      </c>
      <c r="Y15" s="61">
        <v>5.06</v>
      </c>
      <c r="Z15" s="62">
        <v>182970404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91579022</v>
      </c>
      <c r="C17" s="19">
        <v>0</v>
      </c>
      <c r="D17" s="59">
        <v>97627232</v>
      </c>
      <c r="E17" s="60">
        <v>92083635</v>
      </c>
      <c r="F17" s="60">
        <v>5597764</v>
      </c>
      <c r="G17" s="60">
        <v>8146571</v>
      </c>
      <c r="H17" s="60">
        <v>4210491</v>
      </c>
      <c r="I17" s="60">
        <v>17954826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17954826</v>
      </c>
      <c r="W17" s="60">
        <v>23020909</v>
      </c>
      <c r="X17" s="60">
        <v>-5066083</v>
      </c>
      <c r="Y17" s="61">
        <v>-22.01</v>
      </c>
      <c r="Z17" s="62">
        <v>92083635</v>
      </c>
    </row>
    <row r="18" spans="1:26" ht="13.5">
      <c r="A18" s="70" t="s">
        <v>44</v>
      </c>
      <c r="B18" s="71">
        <f>SUM(B11:B17)</f>
        <v>446485075</v>
      </c>
      <c r="C18" s="71">
        <f>SUM(C11:C17)</f>
        <v>0</v>
      </c>
      <c r="D18" s="72">
        <f aca="true" t="shared" si="1" ref="D18:Z18">SUM(D11:D17)</f>
        <v>447934073</v>
      </c>
      <c r="E18" s="73">
        <f t="shared" si="1"/>
        <v>470508974</v>
      </c>
      <c r="F18" s="73">
        <f t="shared" si="1"/>
        <v>32542654</v>
      </c>
      <c r="G18" s="73">
        <f t="shared" si="1"/>
        <v>35753738</v>
      </c>
      <c r="H18" s="73">
        <f t="shared" si="1"/>
        <v>29681208</v>
      </c>
      <c r="I18" s="73">
        <f t="shared" si="1"/>
        <v>97977600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97977600</v>
      </c>
      <c r="W18" s="73">
        <f t="shared" si="1"/>
        <v>117627244</v>
      </c>
      <c r="X18" s="73">
        <f t="shared" si="1"/>
        <v>-19649644</v>
      </c>
      <c r="Y18" s="67">
        <f>+IF(W18&lt;&gt;0,(X18/W18)*100,0)</f>
        <v>-16.70501095817564</v>
      </c>
      <c r="Z18" s="74">
        <f t="shared" si="1"/>
        <v>470508974</v>
      </c>
    </row>
    <row r="19" spans="1:26" ht="13.5">
      <c r="A19" s="70" t="s">
        <v>45</v>
      </c>
      <c r="B19" s="75">
        <f>+B10-B18</f>
        <v>-75035697</v>
      </c>
      <c r="C19" s="75">
        <f>+C10-C18</f>
        <v>0</v>
      </c>
      <c r="D19" s="76">
        <f aca="true" t="shared" si="2" ref="D19:Z19">+D10-D18</f>
        <v>10454928</v>
      </c>
      <c r="E19" s="77">
        <f t="shared" si="2"/>
        <v>-52079200</v>
      </c>
      <c r="F19" s="77">
        <f t="shared" si="2"/>
        <v>35258561</v>
      </c>
      <c r="G19" s="77">
        <f t="shared" si="2"/>
        <v>-12187269</v>
      </c>
      <c r="H19" s="77">
        <f t="shared" si="2"/>
        <v>-4292416</v>
      </c>
      <c r="I19" s="77">
        <f t="shared" si="2"/>
        <v>18778876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18778876</v>
      </c>
      <c r="W19" s="77">
        <f>IF(E10=E18,0,W10-W18)</f>
        <v>-13019801</v>
      </c>
      <c r="X19" s="77">
        <f t="shared" si="2"/>
        <v>31798677</v>
      </c>
      <c r="Y19" s="78">
        <f>+IF(W19&lt;&gt;0,(X19/W19)*100,0)</f>
        <v>-244.2332029498761</v>
      </c>
      <c r="Z19" s="79">
        <f t="shared" si="2"/>
        <v>-52079200</v>
      </c>
    </row>
    <row r="20" spans="1:26" ht="13.5">
      <c r="A20" s="58" t="s">
        <v>46</v>
      </c>
      <c r="B20" s="19">
        <v>63012592</v>
      </c>
      <c r="C20" s="19">
        <v>0</v>
      </c>
      <c r="D20" s="59">
        <v>72482000</v>
      </c>
      <c r="E20" s="60">
        <v>63756000</v>
      </c>
      <c r="F20" s="60">
        <v>10407000</v>
      </c>
      <c r="G20" s="60">
        <v>1575000</v>
      </c>
      <c r="H20" s="60">
        <v>0</v>
      </c>
      <c r="I20" s="60">
        <v>11982000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11982000</v>
      </c>
      <c r="W20" s="60">
        <v>15939000</v>
      </c>
      <c r="X20" s="60">
        <v>-3957000</v>
      </c>
      <c r="Y20" s="61">
        <v>-24.83</v>
      </c>
      <c r="Z20" s="62">
        <v>63756000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-12023105</v>
      </c>
      <c r="C22" s="86">
        <f>SUM(C19:C21)</f>
        <v>0</v>
      </c>
      <c r="D22" s="87">
        <f aca="true" t="shared" si="3" ref="D22:Z22">SUM(D19:D21)</f>
        <v>82936928</v>
      </c>
      <c r="E22" s="88">
        <f t="shared" si="3"/>
        <v>11676800</v>
      </c>
      <c r="F22" s="88">
        <f t="shared" si="3"/>
        <v>45665561</v>
      </c>
      <c r="G22" s="88">
        <f t="shared" si="3"/>
        <v>-10612269</v>
      </c>
      <c r="H22" s="88">
        <f t="shared" si="3"/>
        <v>-4292416</v>
      </c>
      <c r="I22" s="88">
        <f t="shared" si="3"/>
        <v>30760876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30760876</v>
      </c>
      <c r="W22" s="88">
        <f t="shared" si="3"/>
        <v>2919199</v>
      </c>
      <c r="X22" s="88">
        <f t="shared" si="3"/>
        <v>27841677</v>
      </c>
      <c r="Y22" s="89">
        <f>+IF(W22&lt;&gt;0,(X22/W22)*100,0)</f>
        <v>953.7437153136871</v>
      </c>
      <c r="Z22" s="90">
        <f t="shared" si="3"/>
        <v>11676800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-12023105</v>
      </c>
      <c r="C24" s="75">
        <f>SUM(C22:C23)</f>
        <v>0</v>
      </c>
      <c r="D24" s="76">
        <f aca="true" t="shared" si="4" ref="D24:Z24">SUM(D22:D23)</f>
        <v>82936928</v>
      </c>
      <c r="E24" s="77">
        <f t="shared" si="4"/>
        <v>11676800</v>
      </c>
      <c r="F24" s="77">
        <f t="shared" si="4"/>
        <v>45665561</v>
      </c>
      <c r="G24" s="77">
        <f t="shared" si="4"/>
        <v>-10612269</v>
      </c>
      <c r="H24" s="77">
        <f t="shared" si="4"/>
        <v>-4292416</v>
      </c>
      <c r="I24" s="77">
        <f t="shared" si="4"/>
        <v>30760876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30760876</v>
      </c>
      <c r="W24" s="77">
        <f t="shared" si="4"/>
        <v>2919199</v>
      </c>
      <c r="X24" s="77">
        <f t="shared" si="4"/>
        <v>27841677</v>
      </c>
      <c r="Y24" s="78">
        <f>+IF(W24&lt;&gt;0,(X24/W24)*100,0)</f>
        <v>953.7437153136871</v>
      </c>
      <c r="Z24" s="79">
        <f t="shared" si="4"/>
        <v>11676800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79220000</v>
      </c>
      <c r="C27" s="22">
        <v>0</v>
      </c>
      <c r="D27" s="99">
        <v>84901000</v>
      </c>
      <c r="E27" s="100">
        <v>84901000</v>
      </c>
      <c r="F27" s="100">
        <v>5484866</v>
      </c>
      <c r="G27" s="100">
        <v>2688085</v>
      </c>
      <c r="H27" s="100">
        <v>5166408</v>
      </c>
      <c r="I27" s="100">
        <v>13339359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13339359</v>
      </c>
      <c r="W27" s="100">
        <v>21225250</v>
      </c>
      <c r="X27" s="100">
        <v>-7885891</v>
      </c>
      <c r="Y27" s="101">
        <v>-37.15</v>
      </c>
      <c r="Z27" s="102">
        <v>84901000</v>
      </c>
    </row>
    <row r="28" spans="1:26" ht="13.5">
      <c r="A28" s="103" t="s">
        <v>46</v>
      </c>
      <c r="B28" s="19">
        <v>63756000</v>
      </c>
      <c r="C28" s="19">
        <v>0</v>
      </c>
      <c r="D28" s="59">
        <v>72482000</v>
      </c>
      <c r="E28" s="60">
        <v>72482000</v>
      </c>
      <c r="F28" s="60">
        <v>5484866</v>
      </c>
      <c r="G28" s="60">
        <v>2688085</v>
      </c>
      <c r="H28" s="60">
        <v>5166408</v>
      </c>
      <c r="I28" s="60">
        <v>13339359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13339359</v>
      </c>
      <c r="W28" s="60">
        <v>18120500</v>
      </c>
      <c r="X28" s="60">
        <v>-4781141</v>
      </c>
      <c r="Y28" s="61">
        <v>-26.39</v>
      </c>
      <c r="Z28" s="62">
        <v>72482000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14140000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1324000</v>
      </c>
      <c r="C31" s="19">
        <v>0</v>
      </c>
      <c r="D31" s="59">
        <v>12419000</v>
      </c>
      <c r="E31" s="60">
        <v>12419000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3104750</v>
      </c>
      <c r="X31" s="60">
        <v>-3104750</v>
      </c>
      <c r="Y31" s="61">
        <v>-100</v>
      </c>
      <c r="Z31" s="62">
        <v>12419000</v>
      </c>
    </row>
    <row r="32" spans="1:26" ht="13.5">
      <c r="A32" s="70" t="s">
        <v>54</v>
      </c>
      <c r="B32" s="22">
        <f>SUM(B28:B31)</f>
        <v>79220000</v>
      </c>
      <c r="C32" s="22">
        <f>SUM(C28:C31)</f>
        <v>0</v>
      </c>
      <c r="D32" s="99">
        <f aca="true" t="shared" si="5" ref="D32:Z32">SUM(D28:D31)</f>
        <v>84901000</v>
      </c>
      <c r="E32" s="100">
        <f t="shared" si="5"/>
        <v>84901000</v>
      </c>
      <c r="F32" s="100">
        <f t="shared" si="5"/>
        <v>5484866</v>
      </c>
      <c r="G32" s="100">
        <f t="shared" si="5"/>
        <v>2688085</v>
      </c>
      <c r="H32" s="100">
        <f t="shared" si="5"/>
        <v>5166408</v>
      </c>
      <c r="I32" s="100">
        <f t="shared" si="5"/>
        <v>13339359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13339359</v>
      </c>
      <c r="W32" s="100">
        <f t="shared" si="5"/>
        <v>21225250</v>
      </c>
      <c r="X32" s="100">
        <f t="shared" si="5"/>
        <v>-7885891</v>
      </c>
      <c r="Y32" s="101">
        <f>+IF(W32&lt;&gt;0,(X32/W32)*100,0)</f>
        <v>-37.153348017102275</v>
      </c>
      <c r="Z32" s="102">
        <f t="shared" si="5"/>
        <v>84901000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49258241</v>
      </c>
      <c r="C35" s="19">
        <v>0</v>
      </c>
      <c r="D35" s="59">
        <v>54455000</v>
      </c>
      <c r="E35" s="60">
        <v>54455000</v>
      </c>
      <c r="F35" s="60">
        <v>144108494</v>
      </c>
      <c r="G35" s="60">
        <v>77028320</v>
      </c>
      <c r="H35" s="60">
        <v>107524230</v>
      </c>
      <c r="I35" s="60">
        <v>107524230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107524230</v>
      </c>
      <c r="W35" s="60">
        <v>13613750</v>
      </c>
      <c r="X35" s="60">
        <v>93910480</v>
      </c>
      <c r="Y35" s="61">
        <v>689.82</v>
      </c>
      <c r="Z35" s="62">
        <v>54455000</v>
      </c>
    </row>
    <row r="36" spans="1:26" ht="13.5">
      <c r="A36" s="58" t="s">
        <v>57</v>
      </c>
      <c r="B36" s="19">
        <v>1341643112</v>
      </c>
      <c r="C36" s="19">
        <v>0</v>
      </c>
      <c r="D36" s="59">
        <v>1323291000</v>
      </c>
      <c r="E36" s="60">
        <v>1323291000</v>
      </c>
      <c r="F36" s="60">
        <v>1372533090</v>
      </c>
      <c r="G36" s="60">
        <v>1408237244</v>
      </c>
      <c r="H36" s="60">
        <v>1308527282</v>
      </c>
      <c r="I36" s="60">
        <v>1308527282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1308527282</v>
      </c>
      <c r="W36" s="60">
        <v>330822750</v>
      </c>
      <c r="X36" s="60">
        <v>977704532</v>
      </c>
      <c r="Y36" s="61">
        <v>295.54</v>
      </c>
      <c r="Z36" s="62">
        <v>1323291000</v>
      </c>
    </row>
    <row r="37" spans="1:26" ht="13.5">
      <c r="A37" s="58" t="s">
        <v>58</v>
      </c>
      <c r="B37" s="19">
        <v>114029571</v>
      </c>
      <c r="C37" s="19">
        <v>0</v>
      </c>
      <c r="D37" s="59">
        <v>44575000</v>
      </c>
      <c r="E37" s="60">
        <v>44575000</v>
      </c>
      <c r="F37" s="60">
        <v>105998774</v>
      </c>
      <c r="G37" s="60">
        <v>108407679</v>
      </c>
      <c r="H37" s="60">
        <v>105009981</v>
      </c>
      <c r="I37" s="60">
        <v>105009981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105009981</v>
      </c>
      <c r="W37" s="60">
        <v>11143750</v>
      </c>
      <c r="X37" s="60">
        <v>93866231</v>
      </c>
      <c r="Y37" s="61">
        <v>842.32</v>
      </c>
      <c r="Z37" s="62">
        <v>44575000</v>
      </c>
    </row>
    <row r="38" spans="1:26" ht="13.5">
      <c r="A38" s="58" t="s">
        <v>59</v>
      </c>
      <c r="B38" s="19">
        <v>57897997</v>
      </c>
      <c r="C38" s="19">
        <v>0</v>
      </c>
      <c r="D38" s="59">
        <v>42068000</v>
      </c>
      <c r="E38" s="60">
        <v>42068000</v>
      </c>
      <c r="F38" s="60">
        <v>22508789</v>
      </c>
      <c r="G38" s="60">
        <v>16475338</v>
      </c>
      <c r="H38" s="60">
        <v>16769491</v>
      </c>
      <c r="I38" s="60">
        <v>16769491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16769491</v>
      </c>
      <c r="W38" s="60">
        <v>10517000</v>
      </c>
      <c r="X38" s="60">
        <v>6252491</v>
      </c>
      <c r="Y38" s="61">
        <v>59.45</v>
      </c>
      <c r="Z38" s="62">
        <v>42068000</v>
      </c>
    </row>
    <row r="39" spans="1:26" ht="13.5">
      <c r="A39" s="58" t="s">
        <v>60</v>
      </c>
      <c r="B39" s="19">
        <v>1218973785</v>
      </c>
      <c r="C39" s="19">
        <v>0</v>
      </c>
      <c r="D39" s="59">
        <v>1291103000</v>
      </c>
      <c r="E39" s="60">
        <v>1291103000</v>
      </c>
      <c r="F39" s="60">
        <v>1388134021</v>
      </c>
      <c r="G39" s="60">
        <v>1360382547</v>
      </c>
      <c r="H39" s="60">
        <v>1294272040</v>
      </c>
      <c r="I39" s="60">
        <v>1294272040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1294272040</v>
      </c>
      <c r="W39" s="60">
        <v>322775750</v>
      </c>
      <c r="X39" s="60">
        <v>971496290</v>
      </c>
      <c r="Y39" s="61">
        <v>300.98</v>
      </c>
      <c r="Z39" s="62">
        <v>1291103000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707700237</v>
      </c>
      <c r="C42" s="19">
        <v>0</v>
      </c>
      <c r="D42" s="59">
        <v>81951996</v>
      </c>
      <c r="E42" s="60">
        <v>81951996</v>
      </c>
      <c r="F42" s="60">
        <v>34455977</v>
      </c>
      <c r="G42" s="60">
        <v>-10772017</v>
      </c>
      <c r="H42" s="60">
        <v>-9361202</v>
      </c>
      <c r="I42" s="60">
        <v>14322758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14322758</v>
      </c>
      <c r="W42" s="60">
        <v>34285499</v>
      </c>
      <c r="X42" s="60">
        <v>-19962741</v>
      </c>
      <c r="Y42" s="61">
        <v>-58.23</v>
      </c>
      <c r="Z42" s="62">
        <v>81951996</v>
      </c>
    </row>
    <row r="43" spans="1:26" ht="13.5">
      <c r="A43" s="58" t="s">
        <v>63</v>
      </c>
      <c r="B43" s="19">
        <v>19120949</v>
      </c>
      <c r="C43" s="19">
        <v>0</v>
      </c>
      <c r="D43" s="59">
        <v>-61073976</v>
      </c>
      <c r="E43" s="60">
        <v>-61073976</v>
      </c>
      <c r="F43" s="60">
        <v>-5626323</v>
      </c>
      <c r="G43" s="60">
        <v>-2688084</v>
      </c>
      <c r="H43" s="60">
        <v>-5166408</v>
      </c>
      <c r="I43" s="60">
        <v>-13480815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-13480815</v>
      </c>
      <c r="W43" s="60">
        <v>-15268494</v>
      </c>
      <c r="X43" s="60">
        <v>1787679</v>
      </c>
      <c r="Y43" s="61">
        <v>-11.71</v>
      </c>
      <c r="Z43" s="62">
        <v>-61073976</v>
      </c>
    </row>
    <row r="44" spans="1:26" ht="13.5">
      <c r="A44" s="58" t="s">
        <v>64</v>
      </c>
      <c r="B44" s="19">
        <v>-4878952</v>
      </c>
      <c r="C44" s="19">
        <v>0</v>
      </c>
      <c r="D44" s="59">
        <v>-6507000</v>
      </c>
      <c r="E44" s="60">
        <v>-6507000</v>
      </c>
      <c r="F44" s="60">
        <v>-1819636</v>
      </c>
      <c r="G44" s="60">
        <v>-632366</v>
      </c>
      <c r="H44" s="60">
        <v>-313015</v>
      </c>
      <c r="I44" s="60">
        <v>-2765017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-2765017</v>
      </c>
      <c r="W44" s="60">
        <v>-1626750</v>
      </c>
      <c r="X44" s="60">
        <v>-1138267</v>
      </c>
      <c r="Y44" s="61">
        <v>69.97</v>
      </c>
      <c r="Z44" s="62">
        <v>-6507000</v>
      </c>
    </row>
    <row r="45" spans="1:26" ht="13.5">
      <c r="A45" s="70" t="s">
        <v>65</v>
      </c>
      <c r="B45" s="22">
        <v>691945442</v>
      </c>
      <c r="C45" s="22">
        <v>0</v>
      </c>
      <c r="D45" s="99">
        <v>46436020</v>
      </c>
      <c r="E45" s="100">
        <v>46436020</v>
      </c>
      <c r="F45" s="100">
        <v>32338018</v>
      </c>
      <c r="G45" s="100">
        <v>18245551</v>
      </c>
      <c r="H45" s="100">
        <v>3404926</v>
      </c>
      <c r="I45" s="100">
        <v>3404926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3404926</v>
      </c>
      <c r="W45" s="100">
        <v>49455255</v>
      </c>
      <c r="X45" s="100">
        <v>-46050329</v>
      </c>
      <c r="Y45" s="101">
        <v>-93.12</v>
      </c>
      <c r="Z45" s="102">
        <v>46436020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20194583</v>
      </c>
      <c r="C49" s="52">
        <v>0</v>
      </c>
      <c r="D49" s="129">
        <v>6946908</v>
      </c>
      <c r="E49" s="54">
        <v>4086379</v>
      </c>
      <c r="F49" s="54">
        <v>0</v>
      </c>
      <c r="G49" s="54">
        <v>0</v>
      </c>
      <c r="H49" s="54">
        <v>0</v>
      </c>
      <c r="I49" s="54">
        <v>3789458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3580824</v>
      </c>
      <c r="W49" s="54">
        <v>14101041</v>
      </c>
      <c r="X49" s="54">
        <v>32325788</v>
      </c>
      <c r="Y49" s="54">
        <v>107267480</v>
      </c>
      <c r="Z49" s="130">
        <v>192292461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10859165</v>
      </c>
      <c r="C51" s="52">
        <v>0</v>
      </c>
      <c r="D51" s="129">
        <v>11781204</v>
      </c>
      <c r="E51" s="54">
        <v>6058527</v>
      </c>
      <c r="F51" s="54">
        <v>0</v>
      </c>
      <c r="G51" s="54">
        <v>0</v>
      </c>
      <c r="H51" s="54">
        <v>0</v>
      </c>
      <c r="I51" s="54">
        <v>7094695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6760034</v>
      </c>
      <c r="W51" s="54">
        <v>4939444</v>
      </c>
      <c r="X51" s="54">
        <v>8336588</v>
      </c>
      <c r="Y51" s="54">
        <v>16036161</v>
      </c>
      <c r="Z51" s="130">
        <v>71865818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99.99999957596899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100.0000472947095</v>
      </c>
      <c r="G58" s="7">
        <f t="shared" si="6"/>
        <v>99.77543692870971</v>
      </c>
      <c r="H58" s="7">
        <f t="shared" si="6"/>
        <v>106.80467205312212</v>
      </c>
      <c r="I58" s="7">
        <f t="shared" si="6"/>
        <v>102.13061356790922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102.13061356790922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99.99999947418894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100.00005763344288</v>
      </c>
      <c r="G60" s="13">
        <f t="shared" si="7"/>
        <v>99.72245804784943</v>
      </c>
      <c r="H60" s="13">
        <f t="shared" si="7"/>
        <v>99.92414678522665</v>
      </c>
      <c r="I60" s="13">
        <f t="shared" si="7"/>
        <v>99.88588242651531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99.88588242651531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99.99999399180831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108.18143255902253</v>
      </c>
      <c r="G64" s="13">
        <f t="shared" si="7"/>
        <v>100</v>
      </c>
      <c r="H64" s="13">
        <f t="shared" si="7"/>
        <v>100</v>
      </c>
      <c r="I64" s="13">
        <f t="shared" si="7"/>
        <v>102.76297665379394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102.76297665379394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100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100</v>
      </c>
      <c r="H66" s="16">
        <f t="shared" si="7"/>
        <v>0</v>
      </c>
      <c r="I66" s="16">
        <f t="shared" si="7"/>
        <v>147.6805758580005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147.6805758580005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235831808</v>
      </c>
      <c r="C67" s="24"/>
      <c r="D67" s="25">
        <v>309348465</v>
      </c>
      <c r="E67" s="26">
        <v>286909433</v>
      </c>
      <c r="F67" s="26">
        <v>21144014</v>
      </c>
      <c r="G67" s="26">
        <v>19952969</v>
      </c>
      <c r="H67" s="26">
        <v>19691985</v>
      </c>
      <c r="I67" s="26">
        <v>60788968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60788968</v>
      </c>
      <c r="W67" s="26">
        <v>71727358</v>
      </c>
      <c r="X67" s="26"/>
      <c r="Y67" s="25"/>
      <c r="Z67" s="27">
        <v>286909433</v>
      </c>
    </row>
    <row r="68" spans="1:26" ht="13.5" hidden="1">
      <c r="A68" s="37" t="s">
        <v>31</v>
      </c>
      <c r="B68" s="19">
        <v>31401676</v>
      </c>
      <c r="C68" s="19"/>
      <c r="D68" s="20">
        <v>36195209</v>
      </c>
      <c r="E68" s="21">
        <v>34147077</v>
      </c>
      <c r="F68" s="21">
        <v>2371389</v>
      </c>
      <c r="G68" s="21">
        <v>2392687</v>
      </c>
      <c r="H68" s="21">
        <v>2514071</v>
      </c>
      <c r="I68" s="21">
        <v>7278147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7278147</v>
      </c>
      <c r="W68" s="21">
        <v>8536769</v>
      </c>
      <c r="X68" s="21"/>
      <c r="Y68" s="20"/>
      <c r="Z68" s="23">
        <v>34147077</v>
      </c>
    </row>
    <row r="69" spans="1:26" ht="13.5" hidden="1">
      <c r="A69" s="38" t="s">
        <v>32</v>
      </c>
      <c r="B69" s="19">
        <v>190182381</v>
      </c>
      <c r="C69" s="19"/>
      <c r="D69" s="20">
        <v>255630000</v>
      </c>
      <c r="E69" s="21">
        <v>234732356</v>
      </c>
      <c r="F69" s="21">
        <v>17351037</v>
      </c>
      <c r="G69" s="21">
        <v>16144226</v>
      </c>
      <c r="H69" s="21">
        <v>17177914</v>
      </c>
      <c r="I69" s="21">
        <v>50673177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50673177</v>
      </c>
      <c r="W69" s="21">
        <v>58683089</v>
      </c>
      <c r="X69" s="21"/>
      <c r="Y69" s="20"/>
      <c r="Z69" s="23">
        <v>234732356</v>
      </c>
    </row>
    <row r="70" spans="1:26" ht="13.5" hidden="1">
      <c r="A70" s="39" t="s">
        <v>103</v>
      </c>
      <c r="B70" s="19">
        <v>69820234</v>
      </c>
      <c r="C70" s="19"/>
      <c r="D70" s="20">
        <v>102599000</v>
      </c>
      <c r="E70" s="21">
        <v>95004132</v>
      </c>
      <c r="F70" s="21">
        <v>7163019</v>
      </c>
      <c r="G70" s="21">
        <v>6531781</v>
      </c>
      <c r="H70" s="21">
        <v>6352530</v>
      </c>
      <c r="I70" s="21">
        <v>20047330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20047330</v>
      </c>
      <c r="W70" s="21">
        <v>23751033</v>
      </c>
      <c r="X70" s="21"/>
      <c r="Y70" s="20"/>
      <c r="Z70" s="23">
        <v>95004132</v>
      </c>
    </row>
    <row r="71" spans="1:26" ht="13.5" hidden="1">
      <c r="A71" s="39" t="s">
        <v>104</v>
      </c>
      <c r="B71" s="19">
        <v>97026952</v>
      </c>
      <c r="C71" s="19"/>
      <c r="D71" s="20">
        <v>130085000</v>
      </c>
      <c r="E71" s="21">
        <v>118248877</v>
      </c>
      <c r="F71" s="21">
        <v>8998420</v>
      </c>
      <c r="G71" s="21">
        <v>8337982</v>
      </c>
      <c r="H71" s="21">
        <v>8391394</v>
      </c>
      <c r="I71" s="21">
        <v>25727796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25727796</v>
      </c>
      <c r="W71" s="21">
        <v>29562219</v>
      </c>
      <c r="X71" s="21"/>
      <c r="Y71" s="20"/>
      <c r="Z71" s="23">
        <v>118248877</v>
      </c>
    </row>
    <row r="72" spans="1:26" ht="13.5" hidden="1">
      <c r="A72" s="39" t="s">
        <v>105</v>
      </c>
      <c r="B72" s="19">
        <v>16643943</v>
      </c>
      <c r="C72" s="19"/>
      <c r="D72" s="20">
        <v>16853000</v>
      </c>
      <c r="E72" s="21">
        <v>15852631</v>
      </c>
      <c r="F72" s="21">
        <v>460212</v>
      </c>
      <c r="G72" s="21">
        <v>550772</v>
      </c>
      <c r="H72" s="21">
        <v>1777608</v>
      </c>
      <c r="I72" s="21">
        <v>2788592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2788592</v>
      </c>
      <c r="W72" s="21">
        <v>3963158</v>
      </c>
      <c r="X72" s="21"/>
      <c r="Y72" s="20"/>
      <c r="Z72" s="23">
        <v>15852631</v>
      </c>
    </row>
    <row r="73" spans="1:26" ht="13.5" hidden="1">
      <c r="A73" s="39" t="s">
        <v>106</v>
      </c>
      <c r="B73" s="19">
        <v>6546016</v>
      </c>
      <c r="C73" s="19"/>
      <c r="D73" s="20">
        <v>6093000</v>
      </c>
      <c r="E73" s="21">
        <v>5626716</v>
      </c>
      <c r="F73" s="21">
        <v>674234</v>
      </c>
      <c r="G73" s="21">
        <v>678884</v>
      </c>
      <c r="H73" s="21">
        <v>643352</v>
      </c>
      <c r="I73" s="21">
        <v>1996470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1996470</v>
      </c>
      <c r="W73" s="21">
        <v>1406679</v>
      </c>
      <c r="X73" s="21"/>
      <c r="Y73" s="20"/>
      <c r="Z73" s="23">
        <v>5626716</v>
      </c>
    </row>
    <row r="74" spans="1:26" ht="13.5" hidden="1">
      <c r="A74" s="39" t="s">
        <v>107</v>
      </c>
      <c r="B74" s="19">
        <v>145236</v>
      </c>
      <c r="C74" s="19"/>
      <c r="D74" s="20"/>
      <c r="E74" s="21"/>
      <c r="F74" s="21">
        <v>55152</v>
      </c>
      <c r="G74" s="21">
        <v>44807</v>
      </c>
      <c r="H74" s="21">
        <v>13030</v>
      </c>
      <c r="I74" s="21">
        <v>112989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112989</v>
      </c>
      <c r="W74" s="21"/>
      <c r="X74" s="21"/>
      <c r="Y74" s="20"/>
      <c r="Z74" s="23"/>
    </row>
    <row r="75" spans="1:26" ht="13.5" hidden="1">
      <c r="A75" s="40" t="s">
        <v>110</v>
      </c>
      <c r="B75" s="28">
        <v>14247751</v>
      </c>
      <c r="C75" s="28"/>
      <c r="D75" s="29">
        <v>17523256</v>
      </c>
      <c r="E75" s="30">
        <v>18030000</v>
      </c>
      <c r="F75" s="30">
        <v>1421588</v>
      </c>
      <c r="G75" s="30">
        <v>1416056</v>
      </c>
      <c r="H75" s="30"/>
      <c r="I75" s="30">
        <v>2837644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2837644</v>
      </c>
      <c r="W75" s="30">
        <v>4507500</v>
      </c>
      <c r="X75" s="30"/>
      <c r="Y75" s="29"/>
      <c r="Z75" s="31">
        <v>18030000</v>
      </c>
    </row>
    <row r="76" spans="1:26" ht="13.5" hidden="1">
      <c r="A76" s="42" t="s">
        <v>286</v>
      </c>
      <c r="B76" s="32">
        <v>235831807</v>
      </c>
      <c r="C76" s="32"/>
      <c r="D76" s="33"/>
      <c r="E76" s="34"/>
      <c r="F76" s="34">
        <v>21144024</v>
      </c>
      <c r="G76" s="34">
        <v>19908162</v>
      </c>
      <c r="H76" s="34">
        <v>21031960</v>
      </c>
      <c r="I76" s="34">
        <v>62084146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62084146</v>
      </c>
      <c r="W76" s="34"/>
      <c r="X76" s="34"/>
      <c r="Y76" s="33"/>
      <c r="Z76" s="35"/>
    </row>
    <row r="77" spans="1:26" ht="13.5" hidden="1">
      <c r="A77" s="37" t="s">
        <v>31</v>
      </c>
      <c r="B77" s="19">
        <v>31401676</v>
      </c>
      <c r="C77" s="19"/>
      <c r="D77" s="20"/>
      <c r="E77" s="21"/>
      <c r="F77" s="21">
        <v>2371389</v>
      </c>
      <c r="G77" s="21">
        <v>2392687</v>
      </c>
      <c r="H77" s="21">
        <v>2514071</v>
      </c>
      <c r="I77" s="21">
        <v>7278147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7278147</v>
      </c>
      <c r="W77" s="21"/>
      <c r="X77" s="21"/>
      <c r="Y77" s="20"/>
      <c r="Z77" s="23"/>
    </row>
    <row r="78" spans="1:26" ht="13.5" hidden="1">
      <c r="A78" s="38" t="s">
        <v>32</v>
      </c>
      <c r="B78" s="19">
        <v>190182380</v>
      </c>
      <c r="C78" s="19"/>
      <c r="D78" s="20"/>
      <c r="E78" s="21"/>
      <c r="F78" s="21">
        <v>17351047</v>
      </c>
      <c r="G78" s="21">
        <v>16099419</v>
      </c>
      <c r="H78" s="21">
        <v>17164884</v>
      </c>
      <c r="I78" s="21">
        <v>50615350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50615350</v>
      </c>
      <c r="W78" s="21"/>
      <c r="X78" s="21"/>
      <c r="Y78" s="20"/>
      <c r="Z78" s="23"/>
    </row>
    <row r="79" spans="1:26" ht="13.5" hidden="1">
      <c r="A79" s="39" t="s">
        <v>103</v>
      </c>
      <c r="B79" s="19">
        <v>69820234</v>
      </c>
      <c r="C79" s="19"/>
      <c r="D79" s="20"/>
      <c r="E79" s="21"/>
      <c r="F79" s="21">
        <v>7163019</v>
      </c>
      <c r="G79" s="21">
        <v>6531781</v>
      </c>
      <c r="H79" s="21">
        <v>6352530</v>
      </c>
      <c r="I79" s="21">
        <v>20047330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20047330</v>
      </c>
      <c r="W79" s="21"/>
      <c r="X79" s="21"/>
      <c r="Y79" s="20"/>
      <c r="Z79" s="23"/>
    </row>
    <row r="80" spans="1:26" ht="13.5" hidden="1">
      <c r="A80" s="39" t="s">
        <v>104</v>
      </c>
      <c r="B80" s="19">
        <v>97026952</v>
      </c>
      <c r="C80" s="19"/>
      <c r="D80" s="20"/>
      <c r="E80" s="21"/>
      <c r="F80" s="21">
        <v>8998420</v>
      </c>
      <c r="G80" s="21">
        <v>8337982</v>
      </c>
      <c r="H80" s="21">
        <v>8391394</v>
      </c>
      <c r="I80" s="21">
        <v>25727796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25727796</v>
      </c>
      <c r="W80" s="21"/>
      <c r="X80" s="21"/>
      <c r="Y80" s="20"/>
      <c r="Z80" s="23"/>
    </row>
    <row r="81" spans="1:26" ht="13.5" hidden="1">
      <c r="A81" s="39" t="s">
        <v>105</v>
      </c>
      <c r="B81" s="19">
        <v>16643942</v>
      </c>
      <c r="C81" s="19"/>
      <c r="D81" s="20"/>
      <c r="E81" s="21"/>
      <c r="F81" s="21">
        <v>460212</v>
      </c>
      <c r="G81" s="21">
        <v>550772</v>
      </c>
      <c r="H81" s="21">
        <v>1777608</v>
      </c>
      <c r="I81" s="21">
        <v>2788592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2788592</v>
      </c>
      <c r="W81" s="21"/>
      <c r="X81" s="21"/>
      <c r="Y81" s="20"/>
      <c r="Z81" s="23"/>
    </row>
    <row r="82" spans="1:26" ht="13.5" hidden="1">
      <c r="A82" s="39" t="s">
        <v>106</v>
      </c>
      <c r="B82" s="19">
        <v>6546016</v>
      </c>
      <c r="C82" s="19"/>
      <c r="D82" s="20"/>
      <c r="E82" s="21"/>
      <c r="F82" s="21">
        <v>729396</v>
      </c>
      <c r="G82" s="21">
        <v>678884</v>
      </c>
      <c r="H82" s="21">
        <v>643352</v>
      </c>
      <c r="I82" s="21">
        <v>2051632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2051632</v>
      </c>
      <c r="W82" s="21"/>
      <c r="X82" s="21"/>
      <c r="Y82" s="20"/>
      <c r="Z82" s="23"/>
    </row>
    <row r="83" spans="1:26" ht="13.5" hidden="1">
      <c r="A83" s="39" t="s">
        <v>107</v>
      </c>
      <c r="B83" s="19">
        <v>145236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14247751</v>
      </c>
      <c r="C84" s="28"/>
      <c r="D84" s="29"/>
      <c r="E84" s="30"/>
      <c r="F84" s="30">
        <v>1421588</v>
      </c>
      <c r="G84" s="30">
        <v>1416056</v>
      </c>
      <c r="H84" s="30">
        <v>1353005</v>
      </c>
      <c r="I84" s="30">
        <v>4190649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4190649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4803336</v>
      </c>
      <c r="F5" s="358">
        <f t="shared" si="0"/>
        <v>4803336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1200834</v>
      </c>
      <c r="Y5" s="358">
        <f t="shared" si="0"/>
        <v>-1200834</v>
      </c>
      <c r="Z5" s="359">
        <f>+IF(X5&lt;&gt;0,+(Y5/X5)*100,0)</f>
        <v>-100</v>
      </c>
      <c r="AA5" s="360">
        <f>+AA6+AA8+AA11+AA13+AA15</f>
        <v>4803336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677365</v>
      </c>
      <c r="F6" s="59">
        <f t="shared" si="1"/>
        <v>677365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169341</v>
      </c>
      <c r="Y6" s="59">
        <f t="shared" si="1"/>
        <v>-169341</v>
      </c>
      <c r="Z6" s="61">
        <f>+IF(X6&lt;&gt;0,+(Y6/X6)*100,0)</f>
        <v>-100</v>
      </c>
      <c r="AA6" s="62">
        <f t="shared" si="1"/>
        <v>677365</v>
      </c>
    </row>
    <row r="7" spans="1:27" ht="13.5">
      <c r="A7" s="291" t="s">
        <v>228</v>
      </c>
      <c r="B7" s="142"/>
      <c r="C7" s="60"/>
      <c r="D7" s="340"/>
      <c r="E7" s="60">
        <v>677365</v>
      </c>
      <c r="F7" s="59">
        <v>677365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169341</v>
      </c>
      <c r="Y7" s="59">
        <v>-169341</v>
      </c>
      <c r="Z7" s="61">
        <v>-100</v>
      </c>
      <c r="AA7" s="62">
        <v>677365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1394903</v>
      </c>
      <c r="F8" s="59">
        <f t="shared" si="2"/>
        <v>1394903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348726</v>
      </c>
      <c r="Y8" s="59">
        <f t="shared" si="2"/>
        <v>-348726</v>
      </c>
      <c r="Z8" s="61">
        <f>+IF(X8&lt;&gt;0,+(Y8/X8)*100,0)</f>
        <v>-100</v>
      </c>
      <c r="AA8" s="62">
        <f>SUM(AA9:AA10)</f>
        <v>1394903</v>
      </c>
    </row>
    <row r="9" spans="1:27" ht="13.5">
      <c r="A9" s="291" t="s">
        <v>229</v>
      </c>
      <c r="B9" s="142"/>
      <c r="C9" s="60"/>
      <c r="D9" s="340"/>
      <c r="E9" s="60">
        <v>1194903</v>
      </c>
      <c r="F9" s="59">
        <v>1194903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298726</v>
      </c>
      <c r="Y9" s="59">
        <v>-298726</v>
      </c>
      <c r="Z9" s="61">
        <v>-100</v>
      </c>
      <c r="AA9" s="62">
        <v>1194903</v>
      </c>
    </row>
    <row r="10" spans="1:27" ht="13.5">
      <c r="A10" s="291" t="s">
        <v>230</v>
      </c>
      <c r="B10" s="142"/>
      <c r="C10" s="60"/>
      <c r="D10" s="340"/>
      <c r="E10" s="60">
        <v>200000</v>
      </c>
      <c r="F10" s="59">
        <v>200000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50000</v>
      </c>
      <c r="Y10" s="59">
        <v>-50000</v>
      </c>
      <c r="Z10" s="61">
        <v>-100</v>
      </c>
      <c r="AA10" s="62">
        <v>200000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620071</v>
      </c>
      <c r="F11" s="364">
        <f t="shared" si="3"/>
        <v>620071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155018</v>
      </c>
      <c r="Y11" s="364">
        <f t="shared" si="3"/>
        <v>-155018</v>
      </c>
      <c r="Z11" s="365">
        <f>+IF(X11&lt;&gt;0,+(Y11/X11)*100,0)</f>
        <v>-100</v>
      </c>
      <c r="AA11" s="366">
        <f t="shared" si="3"/>
        <v>620071</v>
      </c>
    </row>
    <row r="12" spans="1:27" ht="13.5">
      <c r="A12" s="291" t="s">
        <v>231</v>
      </c>
      <c r="B12" s="136"/>
      <c r="C12" s="60"/>
      <c r="D12" s="340"/>
      <c r="E12" s="60">
        <v>620071</v>
      </c>
      <c r="F12" s="59">
        <v>620071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155018</v>
      </c>
      <c r="Y12" s="59">
        <v>-155018</v>
      </c>
      <c r="Z12" s="61">
        <v>-100</v>
      </c>
      <c r="AA12" s="62">
        <v>620071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813236</v>
      </c>
      <c r="F13" s="342">
        <f t="shared" si="4"/>
        <v>813236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203309</v>
      </c>
      <c r="Y13" s="342">
        <f t="shared" si="4"/>
        <v>-203309</v>
      </c>
      <c r="Z13" s="335">
        <f>+IF(X13&lt;&gt;0,+(Y13/X13)*100,0)</f>
        <v>-100</v>
      </c>
      <c r="AA13" s="273">
        <f t="shared" si="4"/>
        <v>813236</v>
      </c>
    </row>
    <row r="14" spans="1:27" ht="13.5">
      <c r="A14" s="291" t="s">
        <v>232</v>
      </c>
      <c r="B14" s="136"/>
      <c r="C14" s="60"/>
      <c r="D14" s="340"/>
      <c r="E14" s="60">
        <v>813236</v>
      </c>
      <c r="F14" s="59">
        <v>813236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203309</v>
      </c>
      <c r="Y14" s="59">
        <v>-203309</v>
      </c>
      <c r="Z14" s="61">
        <v>-100</v>
      </c>
      <c r="AA14" s="62">
        <v>813236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1297761</v>
      </c>
      <c r="F15" s="59">
        <f t="shared" si="5"/>
        <v>1297761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324440</v>
      </c>
      <c r="Y15" s="59">
        <f t="shared" si="5"/>
        <v>-324440</v>
      </c>
      <c r="Z15" s="61">
        <f>+IF(X15&lt;&gt;0,+(Y15/X15)*100,0)</f>
        <v>-100</v>
      </c>
      <c r="AA15" s="62">
        <f>SUM(AA16:AA20)</f>
        <v>1297761</v>
      </c>
    </row>
    <row r="16" spans="1:27" ht="13.5">
      <c r="A16" s="291" t="s">
        <v>233</v>
      </c>
      <c r="B16" s="300"/>
      <c r="C16" s="60"/>
      <c r="D16" s="340"/>
      <c r="E16" s="60">
        <v>1297761</v>
      </c>
      <c r="F16" s="59">
        <v>1297761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324440</v>
      </c>
      <c r="Y16" s="59">
        <v>-324440</v>
      </c>
      <c r="Z16" s="61">
        <v>-100</v>
      </c>
      <c r="AA16" s="62">
        <v>1297761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1378000</v>
      </c>
      <c r="F22" s="345">
        <f t="shared" si="6"/>
        <v>1378000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344500</v>
      </c>
      <c r="Y22" s="345">
        <f t="shared" si="6"/>
        <v>-344500</v>
      </c>
      <c r="Z22" s="336">
        <f>+IF(X22&lt;&gt;0,+(Y22/X22)*100,0)</f>
        <v>-100</v>
      </c>
      <c r="AA22" s="350">
        <f>SUM(AA23:AA32)</f>
        <v>1378000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1378000</v>
      </c>
      <c r="F32" s="59">
        <v>1378000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344500</v>
      </c>
      <c r="Y32" s="59">
        <v>-344500</v>
      </c>
      <c r="Z32" s="61">
        <v>-100</v>
      </c>
      <c r="AA32" s="62">
        <v>1378000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5376320</v>
      </c>
      <c r="F40" s="345">
        <f t="shared" si="9"/>
        <v>5376320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1344080</v>
      </c>
      <c r="Y40" s="345">
        <f t="shared" si="9"/>
        <v>-1344080</v>
      </c>
      <c r="Z40" s="336">
        <f>+IF(X40&lt;&gt;0,+(Y40/X40)*100,0)</f>
        <v>-100</v>
      </c>
      <c r="AA40" s="350">
        <f>SUM(AA41:AA49)</f>
        <v>5376320</v>
      </c>
    </row>
    <row r="41" spans="1:27" ht="13.5">
      <c r="A41" s="361" t="s">
        <v>247</v>
      </c>
      <c r="B41" s="142"/>
      <c r="C41" s="362"/>
      <c r="D41" s="363"/>
      <c r="E41" s="362">
        <v>2736189</v>
      </c>
      <c r="F41" s="364">
        <v>2736189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684047</v>
      </c>
      <c r="Y41" s="364">
        <v>-684047</v>
      </c>
      <c r="Z41" s="365">
        <v>-100</v>
      </c>
      <c r="AA41" s="366">
        <v>2736189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316115</v>
      </c>
      <c r="F43" s="370">
        <v>316115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79029</v>
      </c>
      <c r="Y43" s="370">
        <v>-79029</v>
      </c>
      <c r="Z43" s="371">
        <v>-100</v>
      </c>
      <c r="AA43" s="303">
        <v>316115</v>
      </c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359016</v>
      </c>
      <c r="F48" s="53">
        <v>359016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89754</v>
      </c>
      <c r="Y48" s="53">
        <v>-89754</v>
      </c>
      <c r="Z48" s="94">
        <v>-100</v>
      </c>
      <c r="AA48" s="95">
        <v>359016</v>
      </c>
    </row>
    <row r="49" spans="1:27" ht="13.5">
      <c r="A49" s="361" t="s">
        <v>93</v>
      </c>
      <c r="B49" s="136"/>
      <c r="C49" s="54"/>
      <c r="D49" s="368"/>
      <c r="E49" s="54">
        <v>1965000</v>
      </c>
      <c r="F49" s="53">
        <v>1965000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491250</v>
      </c>
      <c r="Y49" s="53">
        <v>-491250</v>
      </c>
      <c r="Z49" s="94">
        <v>-100</v>
      </c>
      <c r="AA49" s="95">
        <v>1965000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11557656</v>
      </c>
      <c r="F60" s="264">
        <f t="shared" si="14"/>
        <v>11557656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2889414</v>
      </c>
      <c r="Y60" s="264">
        <f t="shared" si="14"/>
        <v>-2889414</v>
      </c>
      <c r="Z60" s="337">
        <f>+IF(X60&lt;&gt;0,+(Y60/X60)*100,0)</f>
        <v>-100</v>
      </c>
      <c r="AA60" s="232">
        <f>+AA57+AA54+AA51+AA40+AA37+AA34+AA22+AA5</f>
        <v>11557656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116950654</v>
      </c>
      <c r="D5" s="153">
        <f>SUM(D6:D8)</f>
        <v>0</v>
      </c>
      <c r="E5" s="154">
        <f t="shared" si="0"/>
        <v>129812555</v>
      </c>
      <c r="F5" s="100">
        <f t="shared" si="0"/>
        <v>124374684</v>
      </c>
      <c r="G5" s="100">
        <f t="shared" si="0"/>
        <v>60692685</v>
      </c>
      <c r="H5" s="100">
        <f t="shared" si="0"/>
        <v>8922779</v>
      </c>
      <c r="I5" s="100">
        <f t="shared" si="0"/>
        <v>4808684</v>
      </c>
      <c r="J5" s="100">
        <f t="shared" si="0"/>
        <v>74424148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74424148</v>
      </c>
      <c r="X5" s="100">
        <f t="shared" si="0"/>
        <v>31093672</v>
      </c>
      <c r="Y5" s="100">
        <f t="shared" si="0"/>
        <v>43330476</v>
      </c>
      <c r="Z5" s="137">
        <f>+IF(X5&lt;&gt;0,+(Y5/X5)*100,0)</f>
        <v>139.35464425044427</v>
      </c>
      <c r="AA5" s="153">
        <f>SUM(AA6:AA8)</f>
        <v>124374684</v>
      </c>
    </row>
    <row r="6" spans="1:27" ht="13.5">
      <c r="A6" s="138" t="s">
        <v>75</v>
      </c>
      <c r="B6" s="136"/>
      <c r="C6" s="155">
        <v>67372112</v>
      </c>
      <c r="D6" s="155"/>
      <c r="E6" s="156">
        <v>71157760</v>
      </c>
      <c r="F6" s="60">
        <v>67374242</v>
      </c>
      <c r="G6" s="60">
        <v>43758824</v>
      </c>
      <c r="H6" s="60">
        <v>20305</v>
      </c>
      <c r="I6" s="60">
        <v>26588</v>
      </c>
      <c r="J6" s="60">
        <v>43805717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43805717</v>
      </c>
      <c r="X6" s="60">
        <v>16843561</v>
      </c>
      <c r="Y6" s="60">
        <v>26962156</v>
      </c>
      <c r="Z6" s="140">
        <v>160.07</v>
      </c>
      <c r="AA6" s="155">
        <v>67374242</v>
      </c>
    </row>
    <row r="7" spans="1:27" ht="13.5">
      <c r="A7" s="138" t="s">
        <v>76</v>
      </c>
      <c r="B7" s="136"/>
      <c r="C7" s="157">
        <v>49578542</v>
      </c>
      <c r="D7" s="157"/>
      <c r="E7" s="158">
        <v>58654795</v>
      </c>
      <c r="F7" s="159">
        <v>57000442</v>
      </c>
      <c r="G7" s="159">
        <v>16912901</v>
      </c>
      <c r="H7" s="159">
        <v>8880324</v>
      </c>
      <c r="I7" s="159">
        <v>4759666</v>
      </c>
      <c r="J7" s="159">
        <v>30552891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30552891</v>
      </c>
      <c r="X7" s="159">
        <v>14250111</v>
      </c>
      <c r="Y7" s="159">
        <v>16302780</v>
      </c>
      <c r="Z7" s="141">
        <v>114.4</v>
      </c>
      <c r="AA7" s="157">
        <v>57000442</v>
      </c>
    </row>
    <row r="8" spans="1:27" ht="13.5">
      <c r="A8" s="138" t="s">
        <v>77</v>
      </c>
      <c r="B8" s="136"/>
      <c r="C8" s="155"/>
      <c r="D8" s="155"/>
      <c r="E8" s="156"/>
      <c r="F8" s="60"/>
      <c r="G8" s="60">
        <v>20960</v>
      </c>
      <c r="H8" s="60">
        <v>22150</v>
      </c>
      <c r="I8" s="60">
        <v>22430</v>
      </c>
      <c r="J8" s="60">
        <v>65540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65540</v>
      </c>
      <c r="X8" s="60"/>
      <c r="Y8" s="60">
        <v>65540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4152867</v>
      </c>
      <c r="D9" s="153">
        <f>SUM(D10:D14)</f>
        <v>0</v>
      </c>
      <c r="E9" s="154">
        <f t="shared" si="1"/>
        <v>6499987</v>
      </c>
      <c r="F9" s="100">
        <f t="shared" si="1"/>
        <v>3284538</v>
      </c>
      <c r="G9" s="100">
        <f t="shared" si="1"/>
        <v>207335</v>
      </c>
      <c r="H9" s="100">
        <f t="shared" si="1"/>
        <v>110709</v>
      </c>
      <c r="I9" s="100">
        <f t="shared" si="1"/>
        <v>103794</v>
      </c>
      <c r="J9" s="100">
        <f t="shared" si="1"/>
        <v>421838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421838</v>
      </c>
      <c r="X9" s="100">
        <f t="shared" si="1"/>
        <v>821134</v>
      </c>
      <c r="Y9" s="100">
        <f t="shared" si="1"/>
        <v>-399296</v>
      </c>
      <c r="Z9" s="137">
        <f>+IF(X9&lt;&gt;0,+(Y9/X9)*100,0)</f>
        <v>-48.62738602956399</v>
      </c>
      <c r="AA9" s="153">
        <f>SUM(AA10:AA14)</f>
        <v>3284538</v>
      </c>
    </row>
    <row r="10" spans="1:27" ht="13.5">
      <c r="A10" s="138" t="s">
        <v>79</v>
      </c>
      <c r="B10" s="136"/>
      <c r="C10" s="155">
        <v>1471413</v>
      </c>
      <c r="D10" s="155"/>
      <c r="E10" s="156">
        <v>1557679</v>
      </c>
      <c r="F10" s="60">
        <v>1471413</v>
      </c>
      <c r="G10" s="60">
        <v>60754</v>
      </c>
      <c r="H10" s="60">
        <v>54067</v>
      </c>
      <c r="I10" s="60">
        <v>18252</v>
      </c>
      <c r="J10" s="60">
        <v>133073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133073</v>
      </c>
      <c r="X10" s="60">
        <v>367853</v>
      </c>
      <c r="Y10" s="60">
        <v>-234780</v>
      </c>
      <c r="Z10" s="140">
        <v>-63.82</v>
      </c>
      <c r="AA10" s="155">
        <v>1471413</v>
      </c>
    </row>
    <row r="11" spans="1:27" ht="13.5">
      <c r="A11" s="138" t="s">
        <v>80</v>
      </c>
      <c r="B11" s="136"/>
      <c r="C11" s="155">
        <v>2266000</v>
      </c>
      <c r="D11" s="155"/>
      <c r="E11" s="156">
        <v>2401960</v>
      </c>
      <c r="F11" s="60"/>
      <c r="G11" s="60"/>
      <c r="H11" s="60"/>
      <c r="I11" s="60">
        <v>2193</v>
      </c>
      <c r="J11" s="60">
        <v>2193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2193</v>
      </c>
      <c r="X11" s="60"/>
      <c r="Y11" s="60">
        <v>2193</v>
      </c>
      <c r="Z11" s="140">
        <v>0</v>
      </c>
      <c r="AA11" s="155"/>
    </row>
    <row r="12" spans="1:27" ht="13.5">
      <c r="A12" s="138" t="s">
        <v>81</v>
      </c>
      <c r="B12" s="136"/>
      <c r="C12" s="155">
        <v>81329</v>
      </c>
      <c r="D12" s="155"/>
      <c r="E12" s="156">
        <v>2206209</v>
      </c>
      <c r="F12" s="60"/>
      <c r="G12" s="60">
        <v>146581</v>
      </c>
      <c r="H12" s="60"/>
      <c r="I12" s="60">
        <v>37418</v>
      </c>
      <c r="J12" s="60">
        <v>183999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183999</v>
      </c>
      <c r="X12" s="60"/>
      <c r="Y12" s="60">
        <v>183999</v>
      </c>
      <c r="Z12" s="140">
        <v>0</v>
      </c>
      <c r="AA12" s="155"/>
    </row>
    <row r="13" spans="1:27" ht="13.5">
      <c r="A13" s="138" t="s">
        <v>82</v>
      </c>
      <c r="B13" s="136"/>
      <c r="C13" s="155">
        <v>225</v>
      </c>
      <c r="D13" s="155"/>
      <c r="E13" s="156">
        <v>239</v>
      </c>
      <c r="F13" s="60">
        <v>1479225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369806</v>
      </c>
      <c r="Y13" s="60">
        <v>-369806</v>
      </c>
      <c r="Z13" s="140">
        <v>-100</v>
      </c>
      <c r="AA13" s="155">
        <v>1479225</v>
      </c>
    </row>
    <row r="14" spans="1:27" ht="13.5">
      <c r="A14" s="138" t="s">
        <v>83</v>
      </c>
      <c r="B14" s="136"/>
      <c r="C14" s="157">
        <v>333900</v>
      </c>
      <c r="D14" s="157"/>
      <c r="E14" s="158">
        <v>333900</v>
      </c>
      <c r="F14" s="159">
        <v>333900</v>
      </c>
      <c r="G14" s="159"/>
      <c r="H14" s="159">
        <v>56642</v>
      </c>
      <c r="I14" s="159">
        <v>45931</v>
      </c>
      <c r="J14" s="159">
        <v>102573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102573</v>
      </c>
      <c r="X14" s="159">
        <v>83475</v>
      </c>
      <c r="Y14" s="159">
        <v>19098</v>
      </c>
      <c r="Z14" s="141">
        <v>22.88</v>
      </c>
      <c r="AA14" s="157">
        <v>333900</v>
      </c>
    </row>
    <row r="15" spans="1:27" ht="13.5">
      <c r="A15" s="135" t="s">
        <v>84</v>
      </c>
      <c r="B15" s="142"/>
      <c r="C15" s="153">
        <f aca="true" t="shared" si="2" ref="C15:Y15">SUM(C16:C18)</f>
        <v>93800882</v>
      </c>
      <c r="D15" s="153">
        <f>SUM(D16:D18)</f>
        <v>0</v>
      </c>
      <c r="E15" s="154">
        <f t="shared" si="2"/>
        <v>99937775</v>
      </c>
      <c r="F15" s="100">
        <f t="shared" si="2"/>
        <v>85290057</v>
      </c>
      <c r="G15" s="100">
        <f t="shared" si="2"/>
        <v>12310</v>
      </c>
      <c r="H15" s="100">
        <f t="shared" si="2"/>
        <v>8562</v>
      </c>
      <c r="I15" s="100">
        <f t="shared" si="2"/>
        <v>3311430</v>
      </c>
      <c r="J15" s="100">
        <f t="shared" si="2"/>
        <v>3332302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3332302</v>
      </c>
      <c r="X15" s="100">
        <f t="shared" si="2"/>
        <v>21322514</v>
      </c>
      <c r="Y15" s="100">
        <f t="shared" si="2"/>
        <v>-17990212</v>
      </c>
      <c r="Z15" s="137">
        <f>+IF(X15&lt;&gt;0,+(Y15/X15)*100,0)</f>
        <v>-84.3719084907155</v>
      </c>
      <c r="AA15" s="153">
        <f>SUM(AA16:AA18)</f>
        <v>85290057</v>
      </c>
    </row>
    <row r="16" spans="1:27" ht="13.5">
      <c r="A16" s="138" t="s">
        <v>85</v>
      </c>
      <c r="B16" s="136"/>
      <c r="C16" s="155">
        <v>65226405</v>
      </c>
      <c r="D16" s="155"/>
      <c r="E16" s="156">
        <v>74828641</v>
      </c>
      <c r="F16" s="60">
        <v>65969813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16492453</v>
      </c>
      <c r="Y16" s="60">
        <v>-16492453</v>
      </c>
      <c r="Z16" s="140">
        <v>-100</v>
      </c>
      <c r="AA16" s="155">
        <v>65969813</v>
      </c>
    </row>
    <row r="17" spans="1:27" ht="13.5">
      <c r="A17" s="138" t="s">
        <v>86</v>
      </c>
      <c r="B17" s="136"/>
      <c r="C17" s="155">
        <v>28574477</v>
      </c>
      <c r="D17" s="155"/>
      <c r="E17" s="156">
        <v>25109134</v>
      </c>
      <c r="F17" s="60">
        <v>19320244</v>
      </c>
      <c r="G17" s="60">
        <v>12310</v>
      </c>
      <c r="H17" s="60">
        <v>8562</v>
      </c>
      <c r="I17" s="60">
        <v>3311430</v>
      </c>
      <c r="J17" s="60">
        <v>3332302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3332302</v>
      </c>
      <c r="X17" s="60">
        <v>4830061</v>
      </c>
      <c r="Y17" s="60">
        <v>-1497759</v>
      </c>
      <c r="Z17" s="140">
        <v>-31.01</v>
      </c>
      <c r="AA17" s="155">
        <v>19320244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219412331</v>
      </c>
      <c r="D19" s="153">
        <f>SUM(D20:D23)</f>
        <v>0</v>
      </c>
      <c r="E19" s="154">
        <f t="shared" si="3"/>
        <v>289973237</v>
      </c>
      <c r="F19" s="100">
        <f t="shared" si="3"/>
        <v>269236495</v>
      </c>
      <c r="G19" s="100">
        <f t="shared" si="3"/>
        <v>17295885</v>
      </c>
      <c r="H19" s="100">
        <f t="shared" si="3"/>
        <v>16099419</v>
      </c>
      <c r="I19" s="100">
        <f t="shared" si="3"/>
        <v>17164884</v>
      </c>
      <c r="J19" s="100">
        <f t="shared" si="3"/>
        <v>50560188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50560188</v>
      </c>
      <c r="X19" s="100">
        <f t="shared" si="3"/>
        <v>67309125</v>
      </c>
      <c r="Y19" s="100">
        <f t="shared" si="3"/>
        <v>-16748937</v>
      </c>
      <c r="Z19" s="137">
        <f>+IF(X19&lt;&gt;0,+(Y19/X19)*100,0)</f>
        <v>-24.883605306115626</v>
      </c>
      <c r="AA19" s="153">
        <f>SUM(AA20:AA23)</f>
        <v>269236495</v>
      </c>
    </row>
    <row r="20" spans="1:27" ht="13.5">
      <c r="A20" s="138" t="s">
        <v>89</v>
      </c>
      <c r="B20" s="136"/>
      <c r="C20" s="155">
        <v>72636248</v>
      </c>
      <c r="D20" s="155"/>
      <c r="E20" s="156">
        <v>105583975</v>
      </c>
      <c r="F20" s="60">
        <v>97820146</v>
      </c>
      <c r="G20" s="60">
        <v>7163019</v>
      </c>
      <c r="H20" s="60">
        <v>6531781</v>
      </c>
      <c r="I20" s="60">
        <v>6352530</v>
      </c>
      <c r="J20" s="60">
        <v>20047330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20047330</v>
      </c>
      <c r="X20" s="60">
        <v>24455037</v>
      </c>
      <c r="Y20" s="60">
        <v>-4407707</v>
      </c>
      <c r="Z20" s="140">
        <v>-18.02</v>
      </c>
      <c r="AA20" s="155">
        <v>97820146</v>
      </c>
    </row>
    <row r="21" spans="1:27" ht="13.5">
      <c r="A21" s="138" t="s">
        <v>90</v>
      </c>
      <c r="B21" s="136"/>
      <c r="C21" s="155">
        <v>106933838</v>
      </c>
      <c r="D21" s="155"/>
      <c r="E21" s="156">
        <v>140586299</v>
      </c>
      <c r="F21" s="60">
        <v>128155763</v>
      </c>
      <c r="G21" s="60">
        <v>8998420</v>
      </c>
      <c r="H21" s="60">
        <v>8337982</v>
      </c>
      <c r="I21" s="60">
        <v>8391394</v>
      </c>
      <c r="J21" s="60">
        <v>25727796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25727796</v>
      </c>
      <c r="X21" s="60">
        <v>32038941</v>
      </c>
      <c r="Y21" s="60">
        <v>-6311145</v>
      </c>
      <c r="Z21" s="140">
        <v>-19.7</v>
      </c>
      <c r="AA21" s="155">
        <v>128155763</v>
      </c>
    </row>
    <row r="22" spans="1:27" ht="13.5">
      <c r="A22" s="138" t="s">
        <v>91</v>
      </c>
      <c r="B22" s="136"/>
      <c r="C22" s="157">
        <v>26736514</v>
      </c>
      <c r="D22" s="157"/>
      <c r="E22" s="158">
        <v>30756665</v>
      </c>
      <c r="F22" s="159">
        <v>29756296</v>
      </c>
      <c r="G22" s="159">
        <v>460212</v>
      </c>
      <c r="H22" s="159">
        <v>550772</v>
      </c>
      <c r="I22" s="159">
        <v>1777608</v>
      </c>
      <c r="J22" s="159">
        <v>2788592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2788592</v>
      </c>
      <c r="X22" s="159">
        <v>7439074</v>
      </c>
      <c r="Y22" s="159">
        <v>-4650482</v>
      </c>
      <c r="Z22" s="141">
        <v>-62.51</v>
      </c>
      <c r="AA22" s="157">
        <v>29756296</v>
      </c>
    </row>
    <row r="23" spans="1:27" ht="13.5">
      <c r="A23" s="138" t="s">
        <v>92</v>
      </c>
      <c r="B23" s="136"/>
      <c r="C23" s="155">
        <v>13105731</v>
      </c>
      <c r="D23" s="155"/>
      <c r="E23" s="156">
        <v>13046298</v>
      </c>
      <c r="F23" s="60">
        <v>13504290</v>
      </c>
      <c r="G23" s="60">
        <v>674234</v>
      </c>
      <c r="H23" s="60">
        <v>678884</v>
      </c>
      <c r="I23" s="60">
        <v>643352</v>
      </c>
      <c r="J23" s="60">
        <v>1996470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1996470</v>
      </c>
      <c r="X23" s="60">
        <v>3376073</v>
      </c>
      <c r="Y23" s="60">
        <v>-1379603</v>
      </c>
      <c r="Z23" s="140">
        <v>-40.86</v>
      </c>
      <c r="AA23" s="155">
        <v>13504290</v>
      </c>
    </row>
    <row r="24" spans="1:27" ht="13.5">
      <c r="A24" s="135" t="s">
        <v>93</v>
      </c>
      <c r="B24" s="142" t="s">
        <v>94</v>
      </c>
      <c r="C24" s="153">
        <v>145236</v>
      </c>
      <c r="D24" s="153"/>
      <c r="E24" s="154">
        <v>4647447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434461970</v>
      </c>
      <c r="D25" s="168">
        <f>+D5+D9+D15+D19+D24</f>
        <v>0</v>
      </c>
      <c r="E25" s="169">
        <f t="shared" si="4"/>
        <v>530871001</v>
      </c>
      <c r="F25" s="73">
        <f t="shared" si="4"/>
        <v>482185774</v>
      </c>
      <c r="G25" s="73">
        <f t="shared" si="4"/>
        <v>78208215</v>
      </c>
      <c r="H25" s="73">
        <f t="shared" si="4"/>
        <v>25141469</v>
      </c>
      <c r="I25" s="73">
        <f t="shared" si="4"/>
        <v>25388792</v>
      </c>
      <c r="J25" s="73">
        <f t="shared" si="4"/>
        <v>128738476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128738476</v>
      </c>
      <c r="X25" s="73">
        <f t="shared" si="4"/>
        <v>120546445</v>
      </c>
      <c r="Y25" s="73">
        <f t="shared" si="4"/>
        <v>8192031</v>
      </c>
      <c r="Z25" s="170">
        <f>+IF(X25&lt;&gt;0,+(Y25/X25)*100,0)</f>
        <v>6.795746651840292</v>
      </c>
      <c r="AA25" s="168">
        <f>+AA5+AA9+AA15+AA19+AA24</f>
        <v>482185774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139866378</v>
      </c>
      <c r="D28" s="153">
        <f>SUM(D29:D31)</f>
        <v>0</v>
      </c>
      <c r="E28" s="154">
        <f t="shared" si="5"/>
        <v>76240327</v>
      </c>
      <c r="F28" s="100">
        <f t="shared" si="5"/>
        <v>128016442</v>
      </c>
      <c r="G28" s="100">
        <f t="shared" si="5"/>
        <v>5372092</v>
      </c>
      <c r="H28" s="100">
        <f t="shared" si="5"/>
        <v>8117890</v>
      </c>
      <c r="I28" s="100">
        <f t="shared" si="5"/>
        <v>5636932</v>
      </c>
      <c r="J28" s="100">
        <f t="shared" si="5"/>
        <v>19126914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19126914</v>
      </c>
      <c r="X28" s="100">
        <f t="shared" si="5"/>
        <v>32004111</v>
      </c>
      <c r="Y28" s="100">
        <f t="shared" si="5"/>
        <v>-12877197</v>
      </c>
      <c r="Z28" s="137">
        <f>+IF(X28&lt;&gt;0,+(Y28/X28)*100,0)</f>
        <v>-40.23607154718342</v>
      </c>
      <c r="AA28" s="153">
        <f>SUM(AA29:AA31)</f>
        <v>128016442</v>
      </c>
    </row>
    <row r="29" spans="1:27" ht="13.5">
      <c r="A29" s="138" t="s">
        <v>75</v>
      </c>
      <c r="B29" s="136"/>
      <c r="C29" s="155">
        <v>97623227</v>
      </c>
      <c r="D29" s="155"/>
      <c r="E29" s="156">
        <v>35087952</v>
      </c>
      <c r="F29" s="60">
        <v>31192009</v>
      </c>
      <c r="G29" s="60">
        <v>1742747</v>
      </c>
      <c r="H29" s="60">
        <v>2919794</v>
      </c>
      <c r="I29" s="60">
        <v>1502143</v>
      </c>
      <c r="J29" s="60">
        <v>6164684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6164684</v>
      </c>
      <c r="X29" s="60">
        <v>7798002</v>
      </c>
      <c r="Y29" s="60">
        <v>-1633318</v>
      </c>
      <c r="Z29" s="140">
        <v>-20.95</v>
      </c>
      <c r="AA29" s="155">
        <v>31192009</v>
      </c>
    </row>
    <row r="30" spans="1:27" ht="13.5">
      <c r="A30" s="138" t="s">
        <v>76</v>
      </c>
      <c r="B30" s="136"/>
      <c r="C30" s="157">
        <v>25258708</v>
      </c>
      <c r="D30" s="157"/>
      <c r="E30" s="158">
        <v>18352974</v>
      </c>
      <c r="F30" s="159">
        <v>75139990</v>
      </c>
      <c r="G30" s="159">
        <v>1558094</v>
      </c>
      <c r="H30" s="159">
        <v>2601927</v>
      </c>
      <c r="I30" s="159">
        <v>1619860</v>
      </c>
      <c r="J30" s="159">
        <v>5779881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5779881</v>
      </c>
      <c r="X30" s="159">
        <v>18784998</v>
      </c>
      <c r="Y30" s="159">
        <v>-13005117</v>
      </c>
      <c r="Z30" s="141">
        <v>-69.23</v>
      </c>
      <c r="AA30" s="157">
        <v>75139990</v>
      </c>
    </row>
    <row r="31" spans="1:27" ht="13.5">
      <c r="A31" s="138" t="s">
        <v>77</v>
      </c>
      <c r="B31" s="136"/>
      <c r="C31" s="155">
        <v>16984443</v>
      </c>
      <c r="D31" s="155"/>
      <c r="E31" s="156">
        <v>22799401</v>
      </c>
      <c r="F31" s="60">
        <v>21684443</v>
      </c>
      <c r="G31" s="60">
        <v>2071251</v>
      </c>
      <c r="H31" s="60">
        <v>2596169</v>
      </c>
      <c r="I31" s="60">
        <v>2514929</v>
      </c>
      <c r="J31" s="60">
        <v>7182349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7182349</v>
      </c>
      <c r="X31" s="60">
        <v>5421111</v>
      </c>
      <c r="Y31" s="60">
        <v>1761238</v>
      </c>
      <c r="Z31" s="140">
        <v>32.49</v>
      </c>
      <c r="AA31" s="155">
        <v>21684443</v>
      </c>
    </row>
    <row r="32" spans="1:27" ht="13.5">
      <c r="A32" s="135" t="s">
        <v>78</v>
      </c>
      <c r="B32" s="136"/>
      <c r="C32" s="153">
        <f aca="true" t="shared" si="6" ref="C32:Y32">SUM(C33:C37)</f>
        <v>37128406</v>
      </c>
      <c r="D32" s="153">
        <f>SUM(D33:D37)</f>
        <v>0</v>
      </c>
      <c r="E32" s="154">
        <f t="shared" si="6"/>
        <v>34140389</v>
      </c>
      <c r="F32" s="100">
        <f t="shared" si="6"/>
        <v>35952766</v>
      </c>
      <c r="G32" s="100">
        <f t="shared" si="6"/>
        <v>4334794</v>
      </c>
      <c r="H32" s="100">
        <f t="shared" si="6"/>
        <v>5017319</v>
      </c>
      <c r="I32" s="100">
        <f t="shared" si="6"/>
        <v>3104136</v>
      </c>
      <c r="J32" s="100">
        <f t="shared" si="6"/>
        <v>12456249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12456249</v>
      </c>
      <c r="X32" s="100">
        <f t="shared" si="6"/>
        <v>8988191</v>
      </c>
      <c r="Y32" s="100">
        <f t="shared" si="6"/>
        <v>3468058</v>
      </c>
      <c r="Z32" s="137">
        <f>+IF(X32&lt;&gt;0,+(Y32/X32)*100,0)</f>
        <v>38.58460506680377</v>
      </c>
      <c r="AA32" s="153">
        <f>SUM(AA33:AA37)</f>
        <v>35952766</v>
      </c>
    </row>
    <row r="33" spans="1:27" ht="13.5">
      <c r="A33" s="138" t="s">
        <v>79</v>
      </c>
      <c r="B33" s="136"/>
      <c r="C33" s="155">
        <v>20261260</v>
      </c>
      <c r="D33" s="155"/>
      <c r="E33" s="156">
        <v>19066407</v>
      </c>
      <c r="F33" s="60">
        <v>21750279</v>
      </c>
      <c r="G33" s="60">
        <v>3176854</v>
      </c>
      <c r="H33" s="60">
        <v>3709295</v>
      </c>
      <c r="I33" s="60">
        <v>1331362</v>
      </c>
      <c r="J33" s="60">
        <v>8217511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8217511</v>
      </c>
      <c r="X33" s="60">
        <v>5437570</v>
      </c>
      <c r="Y33" s="60">
        <v>2779941</v>
      </c>
      <c r="Z33" s="140">
        <v>51.12</v>
      </c>
      <c r="AA33" s="155">
        <v>21750279</v>
      </c>
    </row>
    <row r="34" spans="1:27" ht="13.5">
      <c r="A34" s="138" t="s">
        <v>80</v>
      </c>
      <c r="B34" s="136"/>
      <c r="C34" s="155">
        <v>10367259</v>
      </c>
      <c r="D34" s="155"/>
      <c r="E34" s="156">
        <v>10989295</v>
      </c>
      <c r="F34" s="60">
        <v>10349009</v>
      </c>
      <c r="G34" s="60">
        <v>512552</v>
      </c>
      <c r="H34" s="60">
        <v>557693</v>
      </c>
      <c r="I34" s="60">
        <v>530600</v>
      </c>
      <c r="J34" s="60">
        <v>1600845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1600845</v>
      </c>
      <c r="X34" s="60">
        <v>2587252</v>
      </c>
      <c r="Y34" s="60">
        <v>-986407</v>
      </c>
      <c r="Z34" s="140">
        <v>-38.13</v>
      </c>
      <c r="AA34" s="155">
        <v>10349009</v>
      </c>
    </row>
    <row r="35" spans="1:27" ht="13.5">
      <c r="A35" s="138" t="s">
        <v>81</v>
      </c>
      <c r="B35" s="136"/>
      <c r="C35" s="155">
        <v>646409</v>
      </c>
      <c r="D35" s="155"/>
      <c r="E35" s="156"/>
      <c r="F35" s="60"/>
      <c r="G35" s="60">
        <v>495673</v>
      </c>
      <c r="H35" s="60">
        <v>497613</v>
      </c>
      <c r="I35" s="60">
        <v>1055570</v>
      </c>
      <c r="J35" s="60">
        <v>2048856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2048856</v>
      </c>
      <c r="X35" s="60"/>
      <c r="Y35" s="60">
        <v>2048856</v>
      </c>
      <c r="Z35" s="140">
        <v>0</v>
      </c>
      <c r="AA35" s="155"/>
    </row>
    <row r="36" spans="1:27" ht="13.5">
      <c r="A36" s="138" t="s">
        <v>82</v>
      </c>
      <c r="B36" s="136"/>
      <c r="C36" s="155">
        <v>1883905</v>
      </c>
      <c r="D36" s="155"/>
      <c r="E36" s="156">
        <v>936939</v>
      </c>
      <c r="F36" s="60">
        <v>883905</v>
      </c>
      <c r="G36" s="60">
        <v>88465</v>
      </c>
      <c r="H36" s="60">
        <v>91206</v>
      </c>
      <c r="I36" s="60">
        <v>92699</v>
      </c>
      <c r="J36" s="60">
        <v>272370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272370</v>
      </c>
      <c r="X36" s="60">
        <v>220976</v>
      </c>
      <c r="Y36" s="60">
        <v>51394</v>
      </c>
      <c r="Z36" s="140">
        <v>23.26</v>
      </c>
      <c r="AA36" s="155">
        <v>883905</v>
      </c>
    </row>
    <row r="37" spans="1:27" ht="13.5">
      <c r="A37" s="138" t="s">
        <v>83</v>
      </c>
      <c r="B37" s="136"/>
      <c r="C37" s="157">
        <v>3969573</v>
      </c>
      <c r="D37" s="157"/>
      <c r="E37" s="158">
        <v>3147748</v>
      </c>
      <c r="F37" s="159">
        <v>2969573</v>
      </c>
      <c r="G37" s="159">
        <v>61250</v>
      </c>
      <c r="H37" s="159">
        <v>161512</v>
      </c>
      <c r="I37" s="159">
        <v>93905</v>
      </c>
      <c r="J37" s="159">
        <v>316667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316667</v>
      </c>
      <c r="X37" s="159">
        <v>742393</v>
      </c>
      <c r="Y37" s="159">
        <v>-425726</v>
      </c>
      <c r="Z37" s="141">
        <v>-57.35</v>
      </c>
      <c r="AA37" s="157">
        <v>2969573</v>
      </c>
    </row>
    <row r="38" spans="1:27" ht="13.5">
      <c r="A38" s="135" t="s">
        <v>84</v>
      </c>
      <c r="B38" s="142"/>
      <c r="C38" s="153">
        <f aca="true" t="shared" si="7" ref="C38:Y38">SUM(C39:C41)</f>
        <v>35403797</v>
      </c>
      <c r="D38" s="153">
        <f>SUM(D39:D41)</f>
        <v>0</v>
      </c>
      <c r="E38" s="154">
        <f t="shared" si="7"/>
        <v>58834320</v>
      </c>
      <c r="F38" s="100">
        <f t="shared" si="7"/>
        <v>52770937</v>
      </c>
      <c r="G38" s="100">
        <f t="shared" si="7"/>
        <v>3172615</v>
      </c>
      <c r="H38" s="100">
        <f t="shared" si="7"/>
        <v>2448515</v>
      </c>
      <c r="I38" s="100">
        <f t="shared" si="7"/>
        <v>1473224</v>
      </c>
      <c r="J38" s="100">
        <f t="shared" si="7"/>
        <v>7094354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7094354</v>
      </c>
      <c r="X38" s="100">
        <f t="shared" si="7"/>
        <v>13192734</v>
      </c>
      <c r="Y38" s="100">
        <f t="shared" si="7"/>
        <v>-6098380</v>
      </c>
      <c r="Z38" s="137">
        <f>+IF(X38&lt;&gt;0,+(Y38/X38)*100,0)</f>
        <v>-46.22529340771974</v>
      </c>
      <c r="AA38" s="153">
        <f>SUM(AA39:AA41)</f>
        <v>52770937</v>
      </c>
    </row>
    <row r="39" spans="1:27" ht="13.5">
      <c r="A39" s="138" t="s">
        <v>85</v>
      </c>
      <c r="B39" s="136"/>
      <c r="C39" s="155">
        <v>11992681</v>
      </c>
      <c r="D39" s="155"/>
      <c r="E39" s="156">
        <v>22883951</v>
      </c>
      <c r="F39" s="60">
        <v>23503728</v>
      </c>
      <c r="G39" s="60">
        <v>1203185</v>
      </c>
      <c r="H39" s="60">
        <v>392144</v>
      </c>
      <c r="I39" s="60">
        <v>515294</v>
      </c>
      <c r="J39" s="60">
        <v>2110623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2110623</v>
      </c>
      <c r="X39" s="60">
        <v>5875932</v>
      </c>
      <c r="Y39" s="60">
        <v>-3765309</v>
      </c>
      <c r="Z39" s="140">
        <v>-64.08</v>
      </c>
      <c r="AA39" s="155">
        <v>23503728</v>
      </c>
    </row>
    <row r="40" spans="1:27" ht="13.5">
      <c r="A40" s="138" t="s">
        <v>86</v>
      </c>
      <c r="B40" s="136"/>
      <c r="C40" s="155">
        <v>23411116</v>
      </c>
      <c r="D40" s="155"/>
      <c r="E40" s="156">
        <v>35950369</v>
      </c>
      <c r="F40" s="60">
        <v>27411116</v>
      </c>
      <c r="G40" s="60">
        <v>1969430</v>
      </c>
      <c r="H40" s="60">
        <v>2056371</v>
      </c>
      <c r="I40" s="60">
        <v>957930</v>
      </c>
      <c r="J40" s="60">
        <v>4983731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4983731</v>
      </c>
      <c r="X40" s="60">
        <v>6852779</v>
      </c>
      <c r="Y40" s="60">
        <v>-1869048</v>
      </c>
      <c r="Z40" s="140">
        <v>-27.27</v>
      </c>
      <c r="AA40" s="155">
        <v>27411116</v>
      </c>
    </row>
    <row r="41" spans="1:27" ht="13.5">
      <c r="A41" s="138" t="s">
        <v>87</v>
      </c>
      <c r="B41" s="136"/>
      <c r="C41" s="155"/>
      <c r="D41" s="155"/>
      <c r="E41" s="156"/>
      <c r="F41" s="60">
        <v>1856093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>
        <v>464023</v>
      </c>
      <c r="Y41" s="60">
        <v>-464023</v>
      </c>
      <c r="Z41" s="140">
        <v>-100</v>
      </c>
      <c r="AA41" s="155">
        <v>1856093</v>
      </c>
    </row>
    <row r="42" spans="1:27" ht="13.5">
      <c r="A42" s="135" t="s">
        <v>88</v>
      </c>
      <c r="B42" s="142"/>
      <c r="C42" s="153">
        <f aca="true" t="shared" si="8" ref="C42:Y42">SUM(C43:C46)</f>
        <v>234086494</v>
      </c>
      <c r="D42" s="153">
        <f>SUM(D43:D46)</f>
        <v>0</v>
      </c>
      <c r="E42" s="154">
        <f t="shared" si="8"/>
        <v>270476683</v>
      </c>
      <c r="F42" s="100">
        <f t="shared" si="8"/>
        <v>253768829</v>
      </c>
      <c r="G42" s="100">
        <f t="shared" si="8"/>
        <v>19663153</v>
      </c>
      <c r="H42" s="100">
        <f t="shared" si="8"/>
        <v>19729511</v>
      </c>
      <c r="I42" s="100">
        <f t="shared" si="8"/>
        <v>19466916</v>
      </c>
      <c r="J42" s="100">
        <f t="shared" si="8"/>
        <v>58859580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58859580</v>
      </c>
      <c r="X42" s="100">
        <f t="shared" si="8"/>
        <v>63442208</v>
      </c>
      <c r="Y42" s="100">
        <f t="shared" si="8"/>
        <v>-4582628</v>
      </c>
      <c r="Z42" s="137">
        <f>+IF(X42&lt;&gt;0,+(Y42/X42)*100,0)</f>
        <v>-7.223311017170146</v>
      </c>
      <c r="AA42" s="153">
        <f>SUM(AA43:AA46)</f>
        <v>253768829</v>
      </c>
    </row>
    <row r="43" spans="1:27" ht="13.5">
      <c r="A43" s="138" t="s">
        <v>89</v>
      </c>
      <c r="B43" s="136"/>
      <c r="C43" s="155">
        <v>83866168</v>
      </c>
      <c r="D43" s="155"/>
      <c r="E43" s="156">
        <v>91663584</v>
      </c>
      <c r="F43" s="60">
        <v>85228747</v>
      </c>
      <c r="G43" s="60">
        <v>8804666</v>
      </c>
      <c r="H43" s="60">
        <v>8285969</v>
      </c>
      <c r="I43" s="60">
        <v>6760801</v>
      </c>
      <c r="J43" s="60">
        <v>23851436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23851436</v>
      </c>
      <c r="X43" s="60">
        <v>21307187</v>
      </c>
      <c r="Y43" s="60">
        <v>2544249</v>
      </c>
      <c r="Z43" s="140">
        <v>11.94</v>
      </c>
      <c r="AA43" s="155">
        <v>85228747</v>
      </c>
    </row>
    <row r="44" spans="1:27" ht="13.5">
      <c r="A44" s="138" t="s">
        <v>90</v>
      </c>
      <c r="B44" s="136"/>
      <c r="C44" s="155">
        <v>111757907</v>
      </c>
      <c r="D44" s="155"/>
      <c r="E44" s="156">
        <v>129096258</v>
      </c>
      <c r="F44" s="60">
        <v>119601693</v>
      </c>
      <c r="G44" s="60">
        <v>8941207</v>
      </c>
      <c r="H44" s="60">
        <v>9283313</v>
      </c>
      <c r="I44" s="60">
        <v>9079194</v>
      </c>
      <c r="J44" s="60">
        <v>27303714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27303714</v>
      </c>
      <c r="X44" s="60">
        <v>29900423</v>
      </c>
      <c r="Y44" s="60">
        <v>-2596709</v>
      </c>
      <c r="Z44" s="140">
        <v>-8.68</v>
      </c>
      <c r="AA44" s="155">
        <v>119601693</v>
      </c>
    </row>
    <row r="45" spans="1:27" ht="13.5">
      <c r="A45" s="138" t="s">
        <v>91</v>
      </c>
      <c r="B45" s="136"/>
      <c r="C45" s="157">
        <v>22379937</v>
      </c>
      <c r="D45" s="157"/>
      <c r="E45" s="158">
        <v>26627203</v>
      </c>
      <c r="F45" s="159">
        <v>25120002</v>
      </c>
      <c r="G45" s="159">
        <v>1185534</v>
      </c>
      <c r="H45" s="159">
        <v>1213950</v>
      </c>
      <c r="I45" s="159">
        <v>1709104</v>
      </c>
      <c r="J45" s="159">
        <v>4108588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4108588</v>
      </c>
      <c r="X45" s="159">
        <v>6280001</v>
      </c>
      <c r="Y45" s="159">
        <v>-2171413</v>
      </c>
      <c r="Z45" s="141">
        <v>-34.58</v>
      </c>
      <c r="AA45" s="157">
        <v>25120002</v>
      </c>
    </row>
    <row r="46" spans="1:27" ht="13.5">
      <c r="A46" s="138" t="s">
        <v>92</v>
      </c>
      <c r="B46" s="136"/>
      <c r="C46" s="155">
        <v>16082482</v>
      </c>
      <c r="D46" s="155"/>
      <c r="E46" s="156">
        <v>23089638</v>
      </c>
      <c r="F46" s="60">
        <v>23818387</v>
      </c>
      <c r="G46" s="60">
        <v>731746</v>
      </c>
      <c r="H46" s="60">
        <v>946279</v>
      </c>
      <c r="I46" s="60">
        <v>1917817</v>
      </c>
      <c r="J46" s="60">
        <v>3595842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3595842</v>
      </c>
      <c r="X46" s="60">
        <v>5954597</v>
      </c>
      <c r="Y46" s="60">
        <v>-2358755</v>
      </c>
      <c r="Z46" s="140">
        <v>-39.61</v>
      </c>
      <c r="AA46" s="155">
        <v>23818387</v>
      </c>
    </row>
    <row r="47" spans="1:27" ht="13.5">
      <c r="A47" s="135" t="s">
        <v>93</v>
      </c>
      <c r="B47" s="142" t="s">
        <v>94</v>
      </c>
      <c r="C47" s="153"/>
      <c r="D47" s="153"/>
      <c r="E47" s="154">
        <v>8242354</v>
      </c>
      <c r="F47" s="100"/>
      <c r="G47" s="100"/>
      <c r="H47" s="100">
        <v>440503</v>
      </c>
      <c r="I47" s="100"/>
      <c r="J47" s="100">
        <v>440503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440503</v>
      </c>
      <c r="X47" s="100"/>
      <c r="Y47" s="100">
        <v>440503</v>
      </c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446485075</v>
      </c>
      <c r="D48" s="168">
        <f>+D28+D32+D38+D42+D47</f>
        <v>0</v>
      </c>
      <c r="E48" s="169">
        <f t="shared" si="9"/>
        <v>447934073</v>
      </c>
      <c r="F48" s="73">
        <f t="shared" si="9"/>
        <v>470508974</v>
      </c>
      <c r="G48" s="73">
        <f t="shared" si="9"/>
        <v>32542654</v>
      </c>
      <c r="H48" s="73">
        <f t="shared" si="9"/>
        <v>35753738</v>
      </c>
      <c r="I48" s="73">
        <f t="shared" si="9"/>
        <v>29681208</v>
      </c>
      <c r="J48" s="73">
        <f t="shared" si="9"/>
        <v>97977600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97977600</v>
      </c>
      <c r="X48" s="73">
        <f t="shared" si="9"/>
        <v>117627244</v>
      </c>
      <c r="Y48" s="73">
        <f t="shared" si="9"/>
        <v>-19649644</v>
      </c>
      <c r="Z48" s="170">
        <f>+IF(X48&lt;&gt;0,+(Y48/X48)*100,0)</f>
        <v>-16.70501095817564</v>
      </c>
      <c r="AA48" s="168">
        <f>+AA28+AA32+AA38+AA42+AA47</f>
        <v>470508974</v>
      </c>
    </row>
    <row r="49" spans="1:27" ht="13.5">
      <c r="A49" s="148" t="s">
        <v>49</v>
      </c>
      <c r="B49" s="149"/>
      <c r="C49" s="171">
        <f aca="true" t="shared" si="10" ref="C49:Y49">+C25-C48</f>
        <v>-12023105</v>
      </c>
      <c r="D49" s="171">
        <f>+D25-D48</f>
        <v>0</v>
      </c>
      <c r="E49" s="172">
        <f t="shared" si="10"/>
        <v>82936928</v>
      </c>
      <c r="F49" s="173">
        <f t="shared" si="10"/>
        <v>11676800</v>
      </c>
      <c r="G49" s="173">
        <f t="shared" si="10"/>
        <v>45665561</v>
      </c>
      <c r="H49" s="173">
        <f t="shared" si="10"/>
        <v>-10612269</v>
      </c>
      <c r="I49" s="173">
        <f t="shared" si="10"/>
        <v>-4292416</v>
      </c>
      <c r="J49" s="173">
        <f t="shared" si="10"/>
        <v>30760876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30760876</v>
      </c>
      <c r="X49" s="173">
        <f>IF(F25=F48,0,X25-X48)</f>
        <v>2919201</v>
      </c>
      <c r="Y49" s="173">
        <f t="shared" si="10"/>
        <v>27841675</v>
      </c>
      <c r="Z49" s="174">
        <f>+IF(X49&lt;&gt;0,+(Y49/X49)*100,0)</f>
        <v>953.7429933738717</v>
      </c>
      <c r="AA49" s="171">
        <f>+AA25-AA48</f>
        <v>11676800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31401676</v>
      </c>
      <c r="D5" s="155">
        <v>0</v>
      </c>
      <c r="E5" s="156">
        <v>36195209</v>
      </c>
      <c r="F5" s="60">
        <v>34147077</v>
      </c>
      <c r="G5" s="60">
        <v>2371389</v>
      </c>
      <c r="H5" s="60">
        <v>2392687</v>
      </c>
      <c r="I5" s="60">
        <v>2514071</v>
      </c>
      <c r="J5" s="60">
        <v>7278147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7278147</v>
      </c>
      <c r="X5" s="60">
        <v>8536769</v>
      </c>
      <c r="Y5" s="60">
        <v>-1258622</v>
      </c>
      <c r="Z5" s="140">
        <v>-14.74</v>
      </c>
      <c r="AA5" s="155">
        <v>34147077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69820234</v>
      </c>
      <c r="D7" s="155">
        <v>0</v>
      </c>
      <c r="E7" s="156">
        <v>102599000</v>
      </c>
      <c r="F7" s="60">
        <v>95004132</v>
      </c>
      <c r="G7" s="60">
        <v>7163019</v>
      </c>
      <c r="H7" s="60">
        <v>6531781</v>
      </c>
      <c r="I7" s="60">
        <v>6352530</v>
      </c>
      <c r="J7" s="60">
        <v>20047330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20047330</v>
      </c>
      <c r="X7" s="60">
        <v>23751033</v>
      </c>
      <c r="Y7" s="60">
        <v>-3703703</v>
      </c>
      <c r="Z7" s="140">
        <v>-15.59</v>
      </c>
      <c r="AA7" s="155">
        <v>95004132</v>
      </c>
    </row>
    <row r="8" spans="1:27" ht="13.5">
      <c r="A8" s="183" t="s">
        <v>104</v>
      </c>
      <c r="B8" s="182"/>
      <c r="C8" s="155">
        <v>97026952</v>
      </c>
      <c r="D8" s="155">
        <v>0</v>
      </c>
      <c r="E8" s="156">
        <v>130085000</v>
      </c>
      <c r="F8" s="60">
        <v>118248877</v>
      </c>
      <c r="G8" s="60">
        <v>8998420</v>
      </c>
      <c r="H8" s="60">
        <v>8337982</v>
      </c>
      <c r="I8" s="60">
        <v>8391394</v>
      </c>
      <c r="J8" s="60">
        <v>25727796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25727796</v>
      </c>
      <c r="X8" s="60">
        <v>29562219</v>
      </c>
      <c r="Y8" s="60">
        <v>-3834423</v>
      </c>
      <c r="Z8" s="140">
        <v>-12.97</v>
      </c>
      <c r="AA8" s="155">
        <v>118248877</v>
      </c>
    </row>
    <row r="9" spans="1:27" ht="13.5">
      <c r="A9" s="183" t="s">
        <v>105</v>
      </c>
      <c r="B9" s="182"/>
      <c r="C9" s="155">
        <v>16643943</v>
      </c>
      <c r="D9" s="155">
        <v>0</v>
      </c>
      <c r="E9" s="156">
        <v>16853000</v>
      </c>
      <c r="F9" s="60">
        <v>15852631</v>
      </c>
      <c r="G9" s="60">
        <v>460212</v>
      </c>
      <c r="H9" s="60">
        <v>550772</v>
      </c>
      <c r="I9" s="60">
        <v>1777608</v>
      </c>
      <c r="J9" s="60">
        <v>2788592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2788592</v>
      </c>
      <c r="X9" s="60">
        <v>3963158</v>
      </c>
      <c r="Y9" s="60">
        <v>-1174566</v>
      </c>
      <c r="Z9" s="140">
        <v>-29.64</v>
      </c>
      <c r="AA9" s="155">
        <v>15852631</v>
      </c>
    </row>
    <row r="10" spans="1:27" ht="13.5">
      <c r="A10" s="183" t="s">
        <v>106</v>
      </c>
      <c r="B10" s="182"/>
      <c r="C10" s="155">
        <v>6546016</v>
      </c>
      <c r="D10" s="155">
        <v>0</v>
      </c>
      <c r="E10" s="156">
        <v>6093000</v>
      </c>
      <c r="F10" s="54">
        <v>5626716</v>
      </c>
      <c r="G10" s="54">
        <v>674234</v>
      </c>
      <c r="H10" s="54">
        <v>678884</v>
      </c>
      <c r="I10" s="54">
        <v>643352</v>
      </c>
      <c r="J10" s="54">
        <v>1996470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1996470</v>
      </c>
      <c r="X10" s="54">
        <v>1406679</v>
      </c>
      <c r="Y10" s="54">
        <v>589791</v>
      </c>
      <c r="Z10" s="184">
        <v>41.93</v>
      </c>
      <c r="AA10" s="130">
        <v>5626716</v>
      </c>
    </row>
    <row r="11" spans="1:27" ht="13.5">
      <c r="A11" s="183" t="s">
        <v>107</v>
      </c>
      <c r="B11" s="185"/>
      <c r="C11" s="155">
        <v>145236</v>
      </c>
      <c r="D11" s="155">
        <v>0</v>
      </c>
      <c r="E11" s="156">
        <v>0</v>
      </c>
      <c r="F11" s="60">
        <v>0</v>
      </c>
      <c r="G11" s="60">
        <v>55152</v>
      </c>
      <c r="H11" s="60">
        <v>44807</v>
      </c>
      <c r="I11" s="60">
        <v>13030</v>
      </c>
      <c r="J11" s="60">
        <v>112989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112989</v>
      </c>
      <c r="X11" s="60">
        <v>0</v>
      </c>
      <c r="Y11" s="60">
        <v>112989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386870</v>
      </c>
      <c r="D12" s="155">
        <v>0</v>
      </c>
      <c r="E12" s="156">
        <v>153403</v>
      </c>
      <c r="F12" s="60">
        <v>389000</v>
      </c>
      <c r="G12" s="60">
        <v>35509</v>
      </c>
      <c r="H12" s="60">
        <v>37415</v>
      </c>
      <c r="I12" s="60">
        <v>39768</v>
      </c>
      <c r="J12" s="60">
        <v>112692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112692</v>
      </c>
      <c r="X12" s="60">
        <v>97250</v>
      </c>
      <c r="Y12" s="60">
        <v>15442</v>
      </c>
      <c r="Z12" s="140">
        <v>15.88</v>
      </c>
      <c r="AA12" s="155">
        <v>389000</v>
      </c>
    </row>
    <row r="13" spans="1:27" ht="13.5">
      <c r="A13" s="181" t="s">
        <v>109</v>
      </c>
      <c r="B13" s="185"/>
      <c r="C13" s="155">
        <v>550750</v>
      </c>
      <c r="D13" s="155">
        <v>0</v>
      </c>
      <c r="E13" s="156">
        <v>578000</v>
      </c>
      <c r="F13" s="60">
        <v>545000</v>
      </c>
      <c r="G13" s="60">
        <v>0</v>
      </c>
      <c r="H13" s="60">
        <v>0</v>
      </c>
      <c r="I13" s="60">
        <v>1353005</v>
      </c>
      <c r="J13" s="60">
        <v>1353005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1353005</v>
      </c>
      <c r="X13" s="60">
        <v>136250</v>
      </c>
      <c r="Y13" s="60">
        <v>1216755</v>
      </c>
      <c r="Z13" s="140">
        <v>893.03</v>
      </c>
      <c r="AA13" s="155">
        <v>545000</v>
      </c>
    </row>
    <row r="14" spans="1:27" ht="13.5">
      <c r="A14" s="181" t="s">
        <v>110</v>
      </c>
      <c r="B14" s="185"/>
      <c r="C14" s="155">
        <v>14247751</v>
      </c>
      <c r="D14" s="155">
        <v>0</v>
      </c>
      <c r="E14" s="156">
        <v>17523256</v>
      </c>
      <c r="F14" s="60">
        <v>18030000</v>
      </c>
      <c r="G14" s="60">
        <v>1421588</v>
      </c>
      <c r="H14" s="60">
        <v>1416056</v>
      </c>
      <c r="I14" s="60">
        <v>0</v>
      </c>
      <c r="J14" s="60">
        <v>2837644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2837644</v>
      </c>
      <c r="X14" s="60">
        <v>4507500</v>
      </c>
      <c r="Y14" s="60">
        <v>-1669856</v>
      </c>
      <c r="Z14" s="140">
        <v>-37.05</v>
      </c>
      <c r="AA14" s="155">
        <v>18030000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11550468</v>
      </c>
      <c r="D16" s="155">
        <v>0</v>
      </c>
      <c r="E16" s="156">
        <v>5201134</v>
      </c>
      <c r="F16" s="60">
        <v>4236000</v>
      </c>
      <c r="G16" s="60">
        <v>10315</v>
      </c>
      <c r="H16" s="60">
        <v>6534</v>
      </c>
      <c r="I16" s="60">
        <v>75018</v>
      </c>
      <c r="J16" s="60">
        <v>91867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91867</v>
      </c>
      <c r="X16" s="60">
        <v>1059000</v>
      </c>
      <c r="Y16" s="60">
        <v>-967133</v>
      </c>
      <c r="Z16" s="140">
        <v>-91.33</v>
      </c>
      <c r="AA16" s="155">
        <v>4236000</v>
      </c>
    </row>
    <row r="17" spans="1:27" ht="13.5">
      <c r="A17" s="181" t="s">
        <v>113</v>
      </c>
      <c r="B17" s="185"/>
      <c r="C17" s="155">
        <v>17024009</v>
      </c>
      <c r="D17" s="155">
        <v>0</v>
      </c>
      <c r="E17" s="156">
        <v>19908000</v>
      </c>
      <c r="F17" s="60">
        <v>14300000</v>
      </c>
      <c r="G17" s="60">
        <v>145231</v>
      </c>
      <c r="H17" s="60">
        <v>88</v>
      </c>
      <c r="I17" s="60">
        <v>3272753</v>
      </c>
      <c r="J17" s="60">
        <v>3418072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3418072</v>
      </c>
      <c r="X17" s="60">
        <v>3575000</v>
      </c>
      <c r="Y17" s="60">
        <v>-156928</v>
      </c>
      <c r="Z17" s="140">
        <v>-4.39</v>
      </c>
      <c r="AA17" s="155">
        <v>14300000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102372582</v>
      </c>
      <c r="D19" s="155">
        <v>0</v>
      </c>
      <c r="E19" s="156">
        <v>115514001</v>
      </c>
      <c r="F19" s="60">
        <v>108261105</v>
      </c>
      <c r="G19" s="60">
        <v>45032000</v>
      </c>
      <c r="H19" s="60">
        <v>3490000</v>
      </c>
      <c r="I19" s="60">
        <v>888195</v>
      </c>
      <c r="J19" s="60">
        <v>49410195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49410195</v>
      </c>
      <c r="X19" s="60">
        <v>27065276</v>
      </c>
      <c r="Y19" s="60">
        <v>22344919</v>
      </c>
      <c r="Z19" s="140">
        <v>82.56</v>
      </c>
      <c r="AA19" s="155">
        <v>108261105</v>
      </c>
    </row>
    <row r="20" spans="1:27" ht="13.5">
      <c r="A20" s="181" t="s">
        <v>35</v>
      </c>
      <c r="B20" s="185"/>
      <c r="C20" s="155">
        <v>3732891</v>
      </c>
      <c r="D20" s="155">
        <v>0</v>
      </c>
      <c r="E20" s="156">
        <v>7685998</v>
      </c>
      <c r="F20" s="54">
        <v>2889236</v>
      </c>
      <c r="G20" s="54">
        <v>1434146</v>
      </c>
      <c r="H20" s="54">
        <v>79463</v>
      </c>
      <c r="I20" s="54">
        <v>68068</v>
      </c>
      <c r="J20" s="54">
        <v>1581677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1581677</v>
      </c>
      <c r="X20" s="54">
        <v>722309</v>
      </c>
      <c r="Y20" s="54">
        <v>859368</v>
      </c>
      <c r="Z20" s="184">
        <v>118.98</v>
      </c>
      <c r="AA20" s="130">
        <v>2889236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900000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225000</v>
      </c>
      <c r="Y21" s="60">
        <v>-225000</v>
      </c>
      <c r="Z21" s="140">
        <v>-100</v>
      </c>
      <c r="AA21" s="155">
        <v>900000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371449378</v>
      </c>
      <c r="D22" s="188">
        <f>SUM(D5:D21)</f>
        <v>0</v>
      </c>
      <c r="E22" s="189">
        <f t="shared" si="0"/>
        <v>458389001</v>
      </c>
      <c r="F22" s="190">
        <f t="shared" si="0"/>
        <v>418429774</v>
      </c>
      <c r="G22" s="190">
        <f t="shared" si="0"/>
        <v>67801215</v>
      </c>
      <c r="H22" s="190">
        <f t="shared" si="0"/>
        <v>23566469</v>
      </c>
      <c r="I22" s="190">
        <f t="shared" si="0"/>
        <v>25388792</v>
      </c>
      <c r="J22" s="190">
        <f t="shared" si="0"/>
        <v>116756476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116756476</v>
      </c>
      <c r="X22" s="190">
        <f t="shared" si="0"/>
        <v>104607443</v>
      </c>
      <c r="Y22" s="190">
        <f t="shared" si="0"/>
        <v>12149033</v>
      </c>
      <c r="Z22" s="191">
        <f>+IF(X22&lt;&gt;0,+(Y22/X22)*100,0)</f>
        <v>11.613927892301126</v>
      </c>
      <c r="AA22" s="188">
        <f>SUM(AA5:AA21)</f>
        <v>418429774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125996409</v>
      </c>
      <c r="D25" s="155">
        <v>0</v>
      </c>
      <c r="E25" s="156">
        <v>126583968</v>
      </c>
      <c r="F25" s="60">
        <v>110412935</v>
      </c>
      <c r="G25" s="60">
        <v>9767962</v>
      </c>
      <c r="H25" s="60">
        <v>9997051</v>
      </c>
      <c r="I25" s="60">
        <v>9924597</v>
      </c>
      <c r="J25" s="60">
        <v>29689610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29689610</v>
      </c>
      <c r="X25" s="60">
        <v>27603234</v>
      </c>
      <c r="Y25" s="60">
        <v>2086376</v>
      </c>
      <c r="Z25" s="140">
        <v>7.56</v>
      </c>
      <c r="AA25" s="155">
        <v>110412935</v>
      </c>
    </row>
    <row r="26" spans="1:27" ht="13.5">
      <c r="A26" s="183" t="s">
        <v>38</v>
      </c>
      <c r="B26" s="182"/>
      <c r="C26" s="155">
        <v>6679097</v>
      </c>
      <c r="D26" s="155">
        <v>0</v>
      </c>
      <c r="E26" s="156">
        <v>10865000</v>
      </c>
      <c r="F26" s="60">
        <v>9145000</v>
      </c>
      <c r="G26" s="60">
        <v>472055</v>
      </c>
      <c r="H26" s="60">
        <v>507709</v>
      </c>
      <c r="I26" s="60">
        <v>484029</v>
      </c>
      <c r="J26" s="60">
        <v>1463793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1463793</v>
      </c>
      <c r="X26" s="60">
        <v>2286250</v>
      </c>
      <c r="Y26" s="60">
        <v>-822457</v>
      </c>
      <c r="Z26" s="140">
        <v>-35.97</v>
      </c>
      <c r="AA26" s="155">
        <v>9145000</v>
      </c>
    </row>
    <row r="27" spans="1:27" ht="13.5">
      <c r="A27" s="183" t="s">
        <v>118</v>
      </c>
      <c r="B27" s="182"/>
      <c r="C27" s="155">
        <v>48554979</v>
      </c>
      <c r="D27" s="155">
        <v>0</v>
      </c>
      <c r="E27" s="156">
        <v>20497256</v>
      </c>
      <c r="F27" s="60">
        <v>24401635</v>
      </c>
      <c r="G27" s="60">
        <v>1600000</v>
      </c>
      <c r="H27" s="60">
        <v>0</v>
      </c>
      <c r="I27" s="60">
        <v>0</v>
      </c>
      <c r="J27" s="60">
        <v>1600000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1600000</v>
      </c>
      <c r="X27" s="60">
        <v>6100409</v>
      </c>
      <c r="Y27" s="60">
        <v>-4500409</v>
      </c>
      <c r="Z27" s="140">
        <v>-73.77</v>
      </c>
      <c r="AA27" s="155">
        <v>24401635</v>
      </c>
    </row>
    <row r="28" spans="1:27" ht="13.5">
      <c r="A28" s="183" t="s">
        <v>39</v>
      </c>
      <c r="B28" s="182"/>
      <c r="C28" s="155">
        <v>52456947</v>
      </c>
      <c r="D28" s="155">
        <v>0</v>
      </c>
      <c r="E28" s="156">
        <v>8529060</v>
      </c>
      <c r="F28" s="60">
        <v>65031000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16257750</v>
      </c>
      <c r="Y28" s="60">
        <v>-16257750</v>
      </c>
      <c r="Z28" s="140">
        <v>-100</v>
      </c>
      <c r="AA28" s="155">
        <v>65031000</v>
      </c>
    </row>
    <row r="29" spans="1:27" ht="13.5">
      <c r="A29" s="183" t="s">
        <v>40</v>
      </c>
      <c r="B29" s="182"/>
      <c r="C29" s="155">
        <v>2890165</v>
      </c>
      <c r="D29" s="155">
        <v>0</v>
      </c>
      <c r="E29" s="156">
        <v>9301051</v>
      </c>
      <c r="F29" s="60">
        <v>10866000</v>
      </c>
      <c r="G29" s="60">
        <v>337727</v>
      </c>
      <c r="H29" s="60">
        <v>336408</v>
      </c>
      <c r="I29" s="60">
        <v>137371</v>
      </c>
      <c r="J29" s="60">
        <v>811506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811506</v>
      </c>
      <c r="X29" s="60">
        <v>2716500</v>
      </c>
      <c r="Y29" s="60">
        <v>-1904994</v>
      </c>
      <c r="Z29" s="140">
        <v>-70.13</v>
      </c>
      <c r="AA29" s="155">
        <v>10866000</v>
      </c>
    </row>
    <row r="30" spans="1:27" ht="13.5">
      <c r="A30" s="183" t="s">
        <v>119</v>
      </c>
      <c r="B30" s="182"/>
      <c r="C30" s="155">
        <v>157669703</v>
      </c>
      <c r="D30" s="155">
        <v>0</v>
      </c>
      <c r="E30" s="156">
        <v>183470000</v>
      </c>
      <c r="F30" s="60">
        <v>169879404</v>
      </c>
      <c r="G30" s="60">
        <v>16030462</v>
      </c>
      <c r="H30" s="60">
        <v>16325496</v>
      </c>
      <c r="I30" s="60">
        <v>14523383</v>
      </c>
      <c r="J30" s="60">
        <v>46879341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46879341</v>
      </c>
      <c r="X30" s="60">
        <v>42469851</v>
      </c>
      <c r="Y30" s="60">
        <v>4409490</v>
      </c>
      <c r="Z30" s="140">
        <v>10.38</v>
      </c>
      <c r="AA30" s="155">
        <v>169879404</v>
      </c>
    </row>
    <row r="31" spans="1:27" ht="13.5">
      <c r="A31" s="183" t="s">
        <v>120</v>
      </c>
      <c r="B31" s="182"/>
      <c r="C31" s="155">
        <v>9213732</v>
      </c>
      <c r="D31" s="155">
        <v>0</v>
      </c>
      <c r="E31" s="156">
        <v>11557762</v>
      </c>
      <c r="F31" s="60">
        <v>13091000</v>
      </c>
      <c r="G31" s="60">
        <v>336684</v>
      </c>
      <c r="H31" s="60">
        <v>440503</v>
      </c>
      <c r="I31" s="60">
        <v>401337</v>
      </c>
      <c r="J31" s="60">
        <v>1178524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1178524</v>
      </c>
      <c r="X31" s="60">
        <v>3272750</v>
      </c>
      <c r="Y31" s="60">
        <v>-2094226</v>
      </c>
      <c r="Z31" s="140">
        <v>-63.99</v>
      </c>
      <c r="AA31" s="155">
        <v>13091000</v>
      </c>
    </row>
    <row r="32" spans="1:27" ht="13.5">
      <c r="A32" s="183" t="s">
        <v>121</v>
      </c>
      <c r="B32" s="182"/>
      <c r="C32" s="155">
        <v>12932692</v>
      </c>
      <c r="D32" s="155">
        <v>0</v>
      </c>
      <c r="E32" s="156">
        <v>13016592</v>
      </c>
      <c r="F32" s="60">
        <v>8470000</v>
      </c>
      <c r="G32" s="60">
        <v>249848</v>
      </c>
      <c r="H32" s="60">
        <v>918468</v>
      </c>
      <c r="I32" s="60">
        <v>1230717</v>
      </c>
      <c r="J32" s="60">
        <v>2399033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2399033</v>
      </c>
      <c r="X32" s="60">
        <v>2117500</v>
      </c>
      <c r="Y32" s="60">
        <v>281533</v>
      </c>
      <c r="Z32" s="140">
        <v>13.3</v>
      </c>
      <c r="AA32" s="155">
        <v>8470000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30091351</v>
      </c>
      <c r="D34" s="155">
        <v>0</v>
      </c>
      <c r="E34" s="156">
        <v>64113384</v>
      </c>
      <c r="F34" s="60">
        <v>59212000</v>
      </c>
      <c r="G34" s="60">
        <v>3278795</v>
      </c>
      <c r="H34" s="60">
        <v>7228103</v>
      </c>
      <c r="I34" s="60">
        <v>2979774</v>
      </c>
      <c r="J34" s="60">
        <v>13486672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13486672</v>
      </c>
      <c r="X34" s="60">
        <v>14803000</v>
      </c>
      <c r="Y34" s="60">
        <v>-1316328</v>
      </c>
      <c r="Z34" s="140">
        <v>-8.89</v>
      </c>
      <c r="AA34" s="155">
        <v>59212000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469121</v>
      </c>
      <c r="H35" s="60">
        <v>0</v>
      </c>
      <c r="I35" s="60">
        <v>0</v>
      </c>
      <c r="J35" s="60">
        <v>469121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469121</v>
      </c>
      <c r="X35" s="60">
        <v>0</v>
      </c>
      <c r="Y35" s="60">
        <v>469121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446485075</v>
      </c>
      <c r="D36" s="188">
        <f>SUM(D25:D35)</f>
        <v>0</v>
      </c>
      <c r="E36" s="189">
        <f t="shared" si="1"/>
        <v>447934073</v>
      </c>
      <c r="F36" s="190">
        <f t="shared" si="1"/>
        <v>470508974</v>
      </c>
      <c r="G36" s="190">
        <f t="shared" si="1"/>
        <v>32542654</v>
      </c>
      <c r="H36" s="190">
        <f t="shared" si="1"/>
        <v>35753738</v>
      </c>
      <c r="I36" s="190">
        <f t="shared" si="1"/>
        <v>29681208</v>
      </c>
      <c r="J36" s="190">
        <f t="shared" si="1"/>
        <v>97977600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97977600</v>
      </c>
      <c r="X36" s="190">
        <f t="shared" si="1"/>
        <v>117627244</v>
      </c>
      <c r="Y36" s="190">
        <f t="shared" si="1"/>
        <v>-19649644</v>
      </c>
      <c r="Z36" s="191">
        <f>+IF(X36&lt;&gt;0,+(Y36/X36)*100,0)</f>
        <v>-16.70501095817564</v>
      </c>
      <c r="AA36" s="188">
        <f>SUM(AA25:AA35)</f>
        <v>470508974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-75035697</v>
      </c>
      <c r="D38" s="199">
        <f>+D22-D36</f>
        <v>0</v>
      </c>
      <c r="E38" s="200">
        <f t="shared" si="2"/>
        <v>10454928</v>
      </c>
      <c r="F38" s="106">
        <f t="shared" si="2"/>
        <v>-52079200</v>
      </c>
      <c r="G38" s="106">
        <f t="shared" si="2"/>
        <v>35258561</v>
      </c>
      <c r="H38" s="106">
        <f t="shared" si="2"/>
        <v>-12187269</v>
      </c>
      <c r="I38" s="106">
        <f t="shared" si="2"/>
        <v>-4292416</v>
      </c>
      <c r="J38" s="106">
        <f t="shared" si="2"/>
        <v>18778876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18778876</v>
      </c>
      <c r="X38" s="106">
        <f>IF(F22=F36,0,X22-X36)</f>
        <v>-13019801</v>
      </c>
      <c r="Y38" s="106">
        <f t="shared" si="2"/>
        <v>31798677</v>
      </c>
      <c r="Z38" s="201">
        <f>+IF(X38&lt;&gt;0,+(Y38/X38)*100,0)</f>
        <v>-244.2332029498761</v>
      </c>
      <c r="AA38" s="199">
        <f>+AA22-AA36</f>
        <v>-52079200</v>
      </c>
    </row>
    <row r="39" spans="1:27" ht="13.5">
      <c r="A39" s="181" t="s">
        <v>46</v>
      </c>
      <c r="B39" s="185"/>
      <c r="C39" s="155">
        <v>63012592</v>
      </c>
      <c r="D39" s="155">
        <v>0</v>
      </c>
      <c r="E39" s="156">
        <v>72482000</v>
      </c>
      <c r="F39" s="60">
        <v>63756000</v>
      </c>
      <c r="G39" s="60">
        <v>10407000</v>
      </c>
      <c r="H39" s="60">
        <v>1575000</v>
      </c>
      <c r="I39" s="60">
        <v>0</v>
      </c>
      <c r="J39" s="60">
        <v>11982000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11982000</v>
      </c>
      <c r="X39" s="60">
        <v>15939000</v>
      </c>
      <c r="Y39" s="60">
        <v>-3957000</v>
      </c>
      <c r="Z39" s="140">
        <v>-24.83</v>
      </c>
      <c r="AA39" s="155">
        <v>63756000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-12023105</v>
      </c>
      <c r="D42" s="206">
        <f>SUM(D38:D41)</f>
        <v>0</v>
      </c>
      <c r="E42" s="207">
        <f t="shared" si="3"/>
        <v>82936928</v>
      </c>
      <c r="F42" s="88">
        <f t="shared" si="3"/>
        <v>11676800</v>
      </c>
      <c r="G42" s="88">
        <f t="shared" si="3"/>
        <v>45665561</v>
      </c>
      <c r="H42" s="88">
        <f t="shared" si="3"/>
        <v>-10612269</v>
      </c>
      <c r="I42" s="88">
        <f t="shared" si="3"/>
        <v>-4292416</v>
      </c>
      <c r="J42" s="88">
        <f t="shared" si="3"/>
        <v>30760876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30760876</v>
      </c>
      <c r="X42" s="88">
        <f t="shared" si="3"/>
        <v>2919199</v>
      </c>
      <c r="Y42" s="88">
        <f t="shared" si="3"/>
        <v>27841677</v>
      </c>
      <c r="Z42" s="208">
        <f>+IF(X42&lt;&gt;0,+(Y42/X42)*100,0)</f>
        <v>953.7437153136871</v>
      </c>
      <c r="AA42" s="206">
        <f>SUM(AA38:AA41)</f>
        <v>11676800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-12023105</v>
      </c>
      <c r="D44" s="210">
        <f>+D42-D43</f>
        <v>0</v>
      </c>
      <c r="E44" s="211">
        <f t="shared" si="4"/>
        <v>82936928</v>
      </c>
      <c r="F44" s="77">
        <f t="shared" si="4"/>
        <v>11676800</v>
      </c>
      <c r="G44" s="77">
        <f t="shared" si="4"/>
        <v>45665561</v>
      </c>
      <c r="H44" s="77">
        <f t="shared" si="4"/>
        <v>-10612269</v>
      </c>
      <c r="I44" s="77">
        <f t="shared" si="4"/>
        <v>-4292416</v>
      </c>
      <c r="J44" s="77">
        <f t="shared" si="4"/>
        <v>30760876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30760876</v>
      </c>
      <c r="X44" s="77">
        <f t="shared" si="4"/>
        <v>2919199</v>
      </c>
      <c r="Y44" s="77">
        <f t="shared" si="4"/>
        <v>27841677</v>
      </c>
      <c r="Z44" s="212">
        <f>+IF(X44&lt;&gt;0,+(Y44/X44)*100,0)</f>
        <v>953.7437153136871</v>
      </c>
      <c r="AA44" s="210">
        <f>+AA42-AA43</f>
        <v>11676800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-12023105</v>
      </c>
      <c r="D46" s="206">
        <f>SUM(D44:D45)</f>
        <v>0</v>
      </c>
      <c r="E46" s="207">
        <f t="shared" si="5"/>
        <v>82936928</v>
      </c>
      <c r="F46" s="88">
        <f t="shared" si="5"/>
        <v>11676800</v>
      </c>
      <c r="G46" s="88">
        <f t="shared" si="5"/>
        <v>45665561</v>
      </c>
      <c r="H46" s="88">
        <f t="shared" si="5"/>
        <v>-10612269</v>
      </c>
      <c r="I46" s="88">
        <f t="shared" si="5"/>
        <v>-4292416</v>
      </c>
      <c r="J46" s="88">
        <f t="shared" si="5"/>
        <v>30760876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30760876</v>
      </c>
      <c r="X46" s="88">
        <f t="shared" si="5"/>
        <v>2919199</v>
      </c>
      <c r="Y46" s="88">
        <f t="shared" si="5"/>
        <v>27841677</v>
      </c>
      <c r="Z46" s="208">
        <f>+IF(X46&lt;&gt;0,+(Y46/X46)*100,0)</f>
        <v>953.7437153136871</v>
      </c>
      <c r="AA46" s="206">
        <f>SUM(AA44:AA45)</f>
        <v>11676800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-12023105</v>
      </c>
      <c r="D48" s="217">
        <f>SUM(D46:D47)</f>
        <v>0</v>
      </c>
      <c r="E48" s="218">
        <f t="shared" si="6"/>
        <v>82936928</v>
      </c>
      <c r="F48" s="219">
        <f t="shared" si="6"/>
        <v>11676800</v>
      </c>
      <c r="G48" s="219">
        <f t="shared" si="6"/>
        <v>45665561</v>
      </c>
      <c r="H48" s="220">
        <f t="shared" si="6"/>
        <v>-10612269</v>
      </c>
      <c r="I48" s="220">
        <f t="shared" si="6"/>
        <v>-4292416</v>
      </c>
      <c r="J48" s="220">
        <f t="shared" si="6"/>
        <v>30760876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30760876</v>
      </c>
      <c r="X48" s="220">
        <f t="shared" si="6"/>
        <v>2919199</v>
      </c>
      <c r="Y48" s="220">
        <f t="shared" si="6"/>
        <v>27841677</v>
      </c>
      <c r="Z48" s="221">
        <f>+IF(X48&lt;&gt;0,+(Y48/X48)*100,0)</f>
        <v>953.7437153136871</v>
      </c>
      <c r="AA48" s="222">
        <f>SUM(AA46:AA47)</f>
        <v>11676800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15496000</v>
      </c>
      <c r="D5" s="153">
        <f>SUM(D6:D8)</f>
        <v>0</v>
      </c>
      <c r="E5" s="154">
        <f t="shared" si="0"/>
        <v>8300000</v>
      </c>
      <c r="F5" s="100">
        <f t="shared" si="0"/>
        <v>8300000</v>
      </c>
      <c r="G5" s="100">
        <f t="shared" si="0"/>
        <v>0</v>
      </c>
      <c r="H5" s="100">
        <f t="shared" si="0"/>
        <v>210409</v>
      </c>
      <c r="I5" s="100">
        <f t="shared" si="0"/>
        <v>298657</v>
      </c>
      <c r="J5" s="100">
        <f t="shared" si="0"/>
        <v>509066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509066</v>
      </c>
      <c r="X5" s="100">
        <f t="shared" si="0"/>
        <v>2075000</v>
      </c>
      <c r="Y5" s="100">
        <f t="shared" si="0"/>
        <v>-1565934</v>
      </c>
      <c r="Z5" s="137">
        <f>+IF(X5&lt;&gt;0,+(Y5/X5)*100,0)</f>
        <v>-75.46669879518072</v>
      </c>
      <c r="AA5" s="153">
        <f>SUM(AA6:AA8)</f>
        <v>8300000</v>
      </c>
    </row>
    <row r="6" spans="1:27" ht="13.5">
      <c r="A6" s="138" t="s">
        <v>75</v>
      </c>
      <c r="B6" s="136"/>
      <c r="C6" s="155">
        <v>1345000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200000</v>
      </c>
      <c r="D7" s="157"/>
      <c r="E7" s="158">
        <v>4845000</v>
      </c>
      <c r="F7" s="159">
        <v>4845000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1211250</v>
      </c>
      <c r="Y7" s="159">
        <v>-1211250</v>
      </c>
      <c r="Z7" s="141">
        <v>-100</v>
      </c>
      <c r="AA7" s="225">
        <v>4845000</v>
      </c>
    </row>
    <row r="8" spans="1:27" ht="13.5">
      <c r="A8" s="138" t="s">
        <v>77</v>
      </c>
      <c r="B8" s="136"/>
      <c r="C8" s="155">
        <v>13951000</v>
      </c>
      <c r="D8" s="155"/>
      <c r="E8" s="156">
        <v>3455000</v>
      </c>
      <c r="F8" s="60">
        <v>3455000</v>
      </c>
      <c r="G8" s="60"/>
      <c r="H8" s="60">
        <v>210409</v>
      </c>
      <c r="I8" s="60">
        <v>298657</v>
      </c>
      <c r="J8" s="60">
        <v>509066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509066</v>
      </c>
      <c r="X8" s="60">
        <v>863750</v>
      </c>
      <c r="Y8" s="60">
        <v>-354684</v>
      </c>
      <c r="Z8" s="140">
        <v>-41.06</v>
      </c>
      <c r="AA8" s="62">
        <v>3455000</v>
      </c>
    </row>
    <row r="9" spans="1:27" ht="13.5">
      <c r="A9" s="135" t="s">
        <v>78</v>
      </c>
      <c r="B9" s="136"/>
      <c r="C9" s="153">
        <f aca="true" t="shared" si="1" ref="C9:Y9">SUM(C10:C14)</f>
        <v>9950000</v>
      </c>
      <c r="D9" s="153">
        <f>SUM(D10:D14)</f>
        <v>0</v>
      </c>
      <c r="E9" s="154">
        <f t="shared" si="1"/>
        <v>23130000</v>
      </c>
      <c r="F9" s="100">
        <f t="shared" si="1"/>
        <v>23130000</v>
      </c>
      <c r="G9" s="100">
        <f t="shared" si="1"/>
        <v>1314330</v>
      </c>
      <c r="H9" s="100">
        <f t="shared" si="1"/>
        <v>851013</v>
      </c>
      <c r="I9" s="100">
        <f t="shared" si="1"/>
        <v>949844</v>
      </c>
      <c r="J9" s="100">
        <f t="shared" si="1"/>
        <v>3115187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3115187</v>
      </c>
      <c r="X9" s="100">
        <f t="shared" si="1"/>
        <v>5782500</v>
      </c>
      <c r="Y9" s="100">
        <f t="shared" si="1"/>
        <v>-2667313</v>
      </c>
      <c r="Z9" s="137">
        <f>+IF(X9&lt;&gt;0,+(Y9/X9)*100,0)</f>
        <v>-46.127332468655425</v>
      </c>
      <c r="AA9" s="102">
        <f>SUM(AA10:AA14)</f>
        <v>23130000</v>
      </c>
    </row>
    <row r="10" spans="1:27" ht="13.5">
      <c r="A10" s="138" t="s">
        <v>79</v>
      </c>
      <c r="B10" s="136"/>
      <c r="C10" s="155">
        <v>9650000</v>
      </c>
      <c r="D10" s="155"/>
      <c r="E10" s="156">
        <v>2260000</v>
      </c>
      <c r="F10" s="60">
        <v>2260000</v>
      </c>
      <c r="G10" s="60">
        <v>1314330</v>
      </c>
      <c r="H10" s="60">
        <v>851013</v>
      </c>
      <c r="I10" s="60">
        <v>949844</v>
      </c>
      <c r="J10" s="60">
        <v>3115187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3115187</v>
      </c>
      <c r="X10" s="60">
        <v>565000</v>
      </c>
      <c r="Y10" s="60">
        <v>2550187</v>
      </c>
      <c r="Z10" s="140">
        <v>451.36</v>
      </c>
      <c r="AA10" s="62">
        <v>2260000</v>
      </c>
    </row>
    <row r="11" spans="1:27" ht="13.5">
      <c r="A11" s="138" t="s">
        <v>80</v>
      </c>
      <c r="B11" s="136"/>
      <c r="C11" s="155"/>
      <c r="D11" s="155"/>
      <c r="E11" s="156">
        <v>16174000</v>
      </c>
      <c r="F11" s="60">
        <v>16174000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4043500</v>
      </c>
      <c r="Y11" s="60">
        <v>-4043500</v>
      </c>
      <c r="Z11" s="140">
        <v>-100</v>
      </c>
      <c r="AA11" s="62">
        <v>16174000</v>
      </c>
    </row>
    <row r="12" spans="1:27" ht="13.5">
      <c r="A12" s="138" t="s">
        <v>81</v>
      </c>
      <c r="B12" s="136"/>
      <c r="C12" s="155">
        <v>300000</v>
      </c>
      <c r="D12" s="155"/>
      <c r="E12" s="156">
        <v>245000</v>
      </c>
      <c r="F12" s="60">
        <v>245000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61250</v>
      </c>
      <c r="Y12" s="60">
        <v>-61250</v>
      </c>
      <c r="Z12" s="140">
        <v>-100</v>
      </c>
      <c r="AA12" s="62">
        <v>245000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>
        <v>4451000</v>
      </c>
      <c r="F14" s="159">
        <v>4451000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1112750</v>
      </c>
      <c r="Y14" s="159">
        <v>-1112750</v>
      </c>
      <c r="Z14" s="141">
        <v>-100</v>
      </c>
      <c r="AA14" s="225">
        <v>4451000</v>
      </c>
    </row>
    <row r="15" spans="1:27" ht="13.5">
      <c r="A15" s="135" t="s">
        <v>84</v>
      </c>
      <c r="B15" s="142"/>
      <c r="C15" s="153">
        <f aca="true" t="shared" si="2" ref="C15:Y15">SUM(C16:C18)</f>
        <v>51774000</v>
      </c>
      <c r="D15" s="153">
        <f>SUM(D16:D18)</f>
        <v>0</v>
      </c>
      <c r="E15" s="154">
        <f t="shared" si="2"/>
        <v>5975000</v>
      </c>
      <c r="F15" s="100">
        <f t="shared" si="2"/>
        <v>5975000</v>
      </c>
      <c r="G15" s="100">
        <f t="shared" si="2"/>
        <v>3070622</v>
      </c>
      <c r="H15" s="100">
        <f t="shared" si="2"/>
        <v>709413</v>
      </c>
      <c r="I15" s="100">
        <f t="shared" si="2"/>
        <v>677196</v>
      </c>
      <c r="J15" s="100">
        <f t="shared" si="2"/>
        <v>4457231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4457231</v>
      </c>
      <c r="X15" s="100">
        <f t="shared" si="2"/>
        <v>1493750</v>
      </c>
      <c r="Y15" s="100">
        <f t="shared" si="2"/>
        <v>2963481</v>
      </c>
      <c r="Z15" s="137">
        <f>+IF(X15&lt;&gt;0,+(Y15/X15)*100,0)</f>
        <v>198.39203347280335</v>
      </c>
      <c r="AA15" s="102">
        <f>SUM(AA16:AA18)</f>
        <v>5975000</v>
      </c>
    </row>
    <row r="16" spans="1:27" ht="13.5">
      <c r="A16" s="138" t="s">
        <v>85</v>
      </c>
      <c r="B16" s="136"/>
      <c r="C16" s="155">
        <v>51774000</v>
      </c>
      <c r="D16" s="155"/>
      <c r="E16" s="156">
        <v>975000</v>
      </c>
      <c r="F16" s="60">
        <v>975000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243750</v>
      </c>
      <c r="Y16" s="60">
        <v>-243750</v>
      </c>
      <c r="Z16" s="140">
        <v>-100</v>
      </c>
      <c r="AA16" s="62">
        <v>975000</v>
      </c>
    </row>
    <row r="17" spans="1:27" ht="13.5">
      <c r="A17" s="138" t="s">
        <v>86</v>
      </c>
      <c r="B17" s="136"/>
      <c r="C17" s="155"/>
      <c r="D17" s="155"/>
      <c r="E17" s="156">
        <v>5000000</v>
      </c>
      <c r="F17" s="60">
        <v>5000000</v>
      </c>
      <c r="G17" s="60">
        <v>3070622</v>
      </c>
      <c r="H17" s="60">
        <v>709413</v>
      </c>
      <c r="I17" s="60">
        <v>677196</v>
      </c>
      <c r="J17" s="60">
        <v>4457231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4457231</v>
      </c>
      <c r="X17" s="60">
        <v>1250000</v>
      </c>
      <c r="Y17" s="60">
        <v>3207231</v>
      </c>
      <c r="Z17" s="140">
        <v>256.58</v>
      </c>
      <c r="AA17" s="62">
        <v>5000000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2000000</v>
      </c>
      <c r="D19" s="153">
        <f>SUM(D20:D23)</f>
        <v>0</v>
      </c>
      <c r="E19" s="154">
        <f t="shared" si="3"/>
        <v>39534000</v>
      </c>
      <c r="F19" s="100">
        <f t="shared" si="3"/>
        <v>39534000</v>
      </c>
      <c r="G19" s="100">
        <f t="shared" si="3"/>
        <v>1099914</v>
      </c>
      <c r="H19" s="100">
        <f t="shared" si="3"/>
        <v>917250</v>
      </c>
      <c r="I19" s="100">
        <f t="shared" si="3"/>
        <v>3240711</v>
      </c>
      <c r="J19" s="100">
        <f t="shared" si="3"/>
        <v>5257875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5257875</v>
      </c>
      <c r="X19" s="100">
        <f t="shared" si="3"/>
        <v>9883500</v>
      </c>
      <c r="Y19" s="100">
        <f t="shared" si="3"/>
        <v>-4625625</v>
      </c>
      <c r="Z19" s="137">
        <f>+IF(X19&lt;&gt;0,+(Y19/X19)*100,0)</f>
        <v>-46.80148732736379</v>
      </c>
      <c r="AA19" s="102">
        <f>SUM(AA20:AA23)</f>
        <v>39534000</v>
      </c>
    </row>
    <row r="20" spans="1:27" ht="13.5">
      <c r="A20" s="138" t="s">
        <v>89</v>
      </c>
      <c r="B20" s="136"/>
      <c r="C20" s="155"/>
      <c r="D20" s="155"/>
      <c r="E20" s="156">
        <v>13000000</v>
      </c>
      <c r="F20" s="60">
        <v>13000000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3250000</v>
      </c>
      <c r="Y20" s="60">
        <v>-3250000</v>
      </c>
      <c r="Z20" s="140">
        <v>-100</v>
      </c>
      <c r="AA20" s="62">
        <v>13000000</v>
      </c>
    </row>
    <row r="21" spans="1:27" ht="13.5">
      <c r="A21" s="138" t="s">
        <v>90</v>
      </c>
      <c r="B21" s="136"/>
      <c r="C21" s="155"/>
      <c r="D21" s="155"/>
      <c r="E21" s="156">
        <v>23003000</v>
      </c>
      <c r="F21" s="60">
        <v>23003000</v>
      </c>
      <c r="G21" s="60">
        <v>1099914</v>
      </c>
      <c r="H21" s="60">
        <v>917250</v>
      </c>
      <c r="I21" s="60">
        <v>3240711</v>
      </c>
      <c r="J21" s="60">
        <v>5257875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5257875</v>
      </c>
      <c r="X21" s="60">
        <v>5750750</v>
      </c>
      <c r="Y21" s="60">
        <v>-492875</v>
      </c>
      <c r="Z21" s="140">
        <v>-8.57</v>
      </c>
      <c r="AA21" s="62">
        <v>23003000</v>
      </c>
    </row>
    <row r="22" spans="1:27" ht="13.5">
      <c r="A22" s="138" t="s">
        <v>91</v>
      </c>
      <c r="B22" s="136"/>
      <c r="C22" s="157">
        <v>2000000</v>
      </c>
      <c r="D22" s="157"/>
      <c r="E22" s="158">
        <v>2271000</v>
      </c>
      <c r="F22" s="159">
        <v>2271000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567750</v>
      </c>
      <c r="Y22" s="159">
        <v>-567750</v>
      </c>
      <c r="Z22" s="141">
        <v>-100</v>
      </c>
      <c r="AA22" s="225">
        <v>2271000</v>
      </c>
    </row>
    <row r="23" spans="1:27" ht="13.5">
      <c r="A23" s="138" t="s">
        <v>92</v>
      </c>
      <c r="B23" s="136"/>
      <c r="C23" s="155"/>
      <c r="D23" s="155"/>
      <c r="E23" s="156">
        <v>1260000</v>
      </c>
      <c r="F23" s="60">
        <v>1260000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315000</v>
      </c>
      <c r="Y23" s="60">
        <v>-315000</v>
      </c>
      <c r="Z23" s="140">
        <v>-100</v>
      </c>
      <c r="AA23" s="62">
        <v>1260000</v>
      </c>
    </row>
    <row r="24" spans="1:27" ht="13.5">
      <c r="A24" s="135" t="s">
        <v>93</v>
      </c>
      <c r="B24" s="142"/>
      <c r="C24" s="153"/>
      <c r="D24" s="153"/>
      <c r="E24" s="154">
        <v>7962000</v>
      </c>
      <c r="F24" s="100">
        <v>7962000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1990500</v>
      </c>
      <c r="Y24" s="100">
        <v>-1990500</v>
      </c>
      <c r="Z24" s="137">
        <v>-100</v>
      </c>
      <c r="AA24" s="102">
        <v>7962000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79220000</v>
      </c>
      <c r="D25" s="217">
        <f>+D5+D9+D15+D19+D24</f>
        <v>0</v>
      </c>
      <c r="E25" s="230">
        <f t="shared" si="4"/>
        <v>84901000</v>
      </c>
      <c r="F25" s="219">
        <f t="shared" si="4"/>
        <v>84901000</v>
      </c>
      <c r="G25" s="219">
        <f t="shared" si="4"/>
        <v>5484866</v>
      </c>
      <c r="H25" s="219">
        <f t="shared" si="4"/>
        <v>2688085</v>
      </c>
      <c r="I25" s="219">
        <f t="shared" si="4"/>
        <v>5166408</v>
      </c>
      <c r="J25" s="219">
        <f t="shared" si="4"/>
        <v>13339359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13339359</v>
      </c>
      <c r="X25" s="219">
        <f t="shared" si="4"/>
        <v>21225250</v>
      </c>
      <c r="Y25" s="219">
        <f t="shared" si="4"/>
        <v>-7885891</v>
      </c>
      <c r="Z25" s="231">
        <f>+IF(X25&lt;&gt;0,+(Y25/X25)*100,0)</f>
        <v>-37.153348017102275</v>
      </c>
      <c r="AA25" s="232">
        <f>+AA5+AA9+AA15+AA19+AA24</f>
        <v>84901000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63756000</v>
      </c>
      <c r="D28" s="155"/>
      <c r="E28" s="156">
        <v>59282000</v>
      </c>
      <c r="F28" s="60">
        <v>59282000</v>
      </c>
      <c r="G28" s="60">
        <v>5484866</v>
      </c>
      <c r="H28" s="60">
        <v>2688085</v>
      </c>
      <c r="I28" s="60">
        <v>5166408</v>
      </c>
      <c r="J28" s="60">
        <v>13339359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13339359</v>
      </c>
      <c r="X28" s="60">
        <v>14820500</v>
      </c>
      <c r="Y28" s="60">
        <v>-1481141</v>
      </c>
      <c r="Z28" s="140">
        <v>-9.99</v>
      </c>
      <c r="AA28" s="155">
        <v>59282000</v>
      </c>
    </row>
    <row r="29" spans="1:27" ht="13.5">
      <c r="A29" s="234" t="s">
        <v>134</v>
      </c>
      <c r="B29" s="136"/>
      <c r="C29" s="155"/>
      <c r="D29" s="155"/>
      <c r="E29" s="156">
        <v>200000</v>
      </c>
      <c r="F29" s="60">
        <v>200000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50000</v>
      </c>
      <c r="Y29" s="60">
        <v>-50000</v>
      </c>
      <c r="Z29" s="140">
        <v>-100</v>
      </c>
      <c r="AA29" s="62">
        <v>200000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>
        <v>13000000</v>
      </c>
      <c r="F31" s="60">
        <v>13000000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3250000</v>
      </c>
      <c r="Y31" s="60">
        <v>-3250000</v>
      </c>
      <c r="Z31" s="140">
        <v>-100</v>
      </c>
      <c r="AA31" s="62">
        <v>13000000</v>
      </c>
    </row>
    <row r="32" spans="1:27" ht="13.5">
      <c r="A32" s="236" t="s">
        <v>46</v>
      </c>
      <c r="B32" s="136"/>
      <c r="C32" s="210">
        <f aca="true" t="shared" si="5" ref="C32:Y32">SUM(C28:C31)</f>
        <v>63756000</v>
      </c>
      <c r="D32" s="210">
        <f>SUM(D28:D31)</f>
        <v>0</v>
      </c>
      <c r="E32" s="211">
        <f t="shared" si="5"/>
        <v>72482000</v>
      </c>
      <c r="F32" s="77">
        <f t="shared" si="5"/>
        <v>72482000</v>
      </c>
      <c r="G32" s="77">
        <f t="shared" si="5"/>
        <v>5484866</v>
      </c>
      <c r="H32" s="77">
        <f t="shared" si="5"/>
        <v>2688085</v>
      </c>
      <c r="I32" s="77">
        <f t="shared" si="5"/>
        <v>5166408</v>
      </c>
      <c r="J32" s="77">
        <f t="shared" si="5"/>
        <v>13339359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13339359</v>
      </c>
      <c r="X32" s="77">
        <f t="shared" si="5"/>
        <v>18120500</v>
      </c>
      <c r="Y32" s="77">
        <f t="shared" si="5"/>
        <v>-4781141</v>
      </c>
      <c r="Z32" s="212">
        <f>+IF(X32&lt;&gt;0,+(Y32/X32)*100,0)</f>
        <v>-26.38525978863718</v>
      </c>
      <c r="AA32" s="79">
        <f>SUM(AA28:AA31)</f>
        <v>72482000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14140000</v>
      </c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1324000</v>
      </c>
      <c r="D35" s="155"/>
      <c r="E35" s="156">
        <v>12419000</v>
      </c>
      <c r="F35" s="60">
        <v>12419000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3104750</v>
      </c>
      <c r="Y35" s="60">
        <v>-3104750</v>
      </c>
      <c r="Z35" s="140">
        <v>-100</v>
      </c>
      <c r="AA35" s="62">
        <v>12419000</v>
      </c>
    </row>
    <row r="36" spans="1:27" ht="13.5">
      <c r="A36" s="238" t="s">
        <v>139</v>
      </c>
      <c r="B36" s="149"/>
      <c r="C36" s="222">
        <f aca="true" t="shared" si="6" ref="C36:Y36">SUM(C32:C35)</f>
        <v>79220000</v>
      </c>
      <c r="D36" s="222">
        <f>SUM(D32:D35)</f>
        <v>0</v>
      </c>
      <c r="E36" s="218">
        <f t="shared" si="6"/>
        <v>84901000</v>
      </c>
      <c r="F36" s="220">
        <f t="shared" si="6"/>
        <v>84901000</v>
      </c>
      <c r="G36" s="220">
        <f t="shared" si="6"/>
        <v>5484866</v>
      </c>
      <c r="H36" s="220">
        <f t="shared" si="6"/>
        <v>2688085</v>
      </c>
      <c r="I36" s="220">
        <f t="shared" si="6"/>
        <v>5166408</v>
      </c>
      <c r="J36" s="220">
        <f t="shared" si="6"/>
        <v>13339359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13339359</v>
      </c>
      <c r="X36" s="220">
        <f t="shared" si="6"/>
        <v>21225250</v>
      </c>
      <c r="Y36" s="220">
        <f t="shared" si="6"/>
        <v>-7885891</v>
      </c>
      <c r="Z36" s="221">
        <f>+IF(X36&lt;&gt;0,+(Y36/X36)*100,0)</f>
        <v>-37.153348017102275</v>
      </c>
      <c r="AA36" s="239">
        <f>SUM(AA32:AA35)</f>
        <v>84901000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8729400</v>
      </c>
      <c r="D6" s="155"/>
      <c r="E6" s="59">
        <v>1761000</v>
      </c>
      <c r="F6" s="60">
        <v>1761000</v>
      </c>
      <c r="G6" s="60">
        <v>57104173</v>
      </c>
      <c r="H6" s="60">
        <v>-9815476</v>
      </c>
      <c r="I6" s="60">
        <v>16415654</v>
      </c>
      <c r="J6" s="60">
        <v>16415654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16415654</v>
      </c>
      <c r="X6" s="60">
        <v>440250</v>
      </c>
      <c r="Y6" s="60">
        <v>15975404</v>
      </c>
      <c r="Z6" s="140">
        <v>3628.71</v>
      </c>
      <c r="AA6" s="62">
        <v>1761000</v>
      </c>
    </row>
    <row r="7" spans="1:27" ht="13.5">
      <c r="A7" s="249" t="s">
        <v>144</v>
      </c>
      <c r="B7" s="182"/>
      <c r="C7" s="155"/>
      <c r="D7" s="155"/>
      <c r="E7" s="59">
        <v>11410000</v>
      </c>
      <c r="F7" s="60">
        <v>11410000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2852500</v>
      </c>
      <c r="Y7" s="60">
        <v>-2852500</v>
      </c>
      <c r="Z7" s="140">
        <v>-100</v>
      </c>
      <c r="AA7" s="62">
        <v>11410000</v>
      </c>
    </row>
    <row r="8" spans="1:27" ht="13.5">
      <c r="A8" s="249" t="s">
        <v>145</v>
      </c>
      <c r="B8" s="182"/>
      <c r="C8" s="155">
        <v>31206064</v>
      </c>
      <c r="D8" s="155"/>
      <c r="E8" s="59">
        <v>41284000</v>
      </c>
      <c r="F8" s="60">
        <v>41284000</v>
      </c>
      <c r="G8" s="60">
        <v>77976780</v>
      </c>
      <c r="H8" s="60">
        <v>77807482</v>
      </c>
      <c r="I8" s="60">
        <v>82625064</v>
      </c>
      <c r="J8" s="60">
        <v>82625064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82625064</v>
      </c>
      <c r="X8" s="60">
        <v>10321000</v>
      </c>
      <c r="Y8" s="60">
        <v>72304064</v>
      </c>
      <c r="Z8" s="140">
        <v>700.55</v>
      </c>
      <c r="AA8" s="62">
        <v>41284000</v>
      </c>
    </row>
    <row r="9" spans="1:27" ht="13.5">
      <c r="A9" s="249" t="s">
        <v>146</v>
      </c>
      <c r="B9" s="182"/>
      <c r="C9" s="155">
        <v>7358103</v>
      </c>
      <c r="D9" s="155"/>
      <c r="E9" s="59"/>
      <c r="F9" s="60"/>
      <c r="G9" s="60">
        <v>8402560</v>
      </c>
      <c r="H9" s="60">
        <v>8411768</v>
      </c>
      <c r="I9" s="60">
        <v>7861952</v>
      </c>
      <c r="J9" s="60">
        <v>7861952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7861952</v>
      </c>
      <c r="X9" s="60"/>
      <c r="Y9" s="60">
        <v>7861952</v>
      </c>
      <c r="Z9" s="140"/>
      <c r="AA9" s="62"/>
    </row>
    <row r="10" spans="1:27" ht="13.5">
      <c r="A10" s="249" t="s">
        <v>147</v>
      </c>
      <c r="B10" s="182"/>
      <c r="C10" s="155">
        <v>954658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1010016</v>
      </c>
      <c r="D11" s="155"/>
      <c r="E11" s="59"/>
      <c r="F11" s="60"/>
      <c r="G11" s="60">
        <v>624981</v>
      </c>
      <c r="H11" s="60">
        <v>624546</v>
      </c>
      <c r="I11" s="60">
        <v>621560</v>
      </c>
      <c r="J11" s="60">
        <v>621560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621560</v>
      </c>
      <c r="X11" s="60"/>
      <c r="Y11" s="60">
        <v>621560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49258241</v>
      </c>
      <c r="D12" s="168">
        <f>SUM(D6:D11)</f>
        <v>0</v>
      </c>
      <c r="E12" s="72">
        <f t="shared" si="0"/>
        <v>54455000</v>
      </c>
      <c r="F12" s="73">
        <f t="shared" si="0"/>
        <v>54455000</v>
      </c>
      <c r="G12" s="73">
        <f t="shared" si="0"/>
        <v>144108494</v>
      </c>
      <c r="H12" s="73">
        <f t="shared" si="0"/>
        <v>77028320</v>
      </c>
      <c r="I12" s="73">
        <f t="shared" si="0"/>
        <v>107524230</v>
      </c>
      <c r="J12" s="73">
        <f t="shared" si="0"/>
        <v>107524230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107524230</v>
      </c>
      <c r="X12" s="73">
        <f t="shared" si="0"/>
        <v>13613750</v>
      </c>
      <c r="Y12" s="73">
        <f t="shared" si="0"/>
        <v>93910480</v>
      </c>
      <c r="Z12" s="170">
        <f>+IF(X12&lt;&gt;0,+(Y12/X12)*100,0)</f>
        <v>689.8208061702322</v>
      </c>
      <c r="AA12" s="74">
        <f>SUM(AA6:AA11)</f>
        <v>54455000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742097</v>
      </c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66524904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1274376111</v>
      </c>
      <c r="D19" s="155"/>
      <c r="E19" s="59">
        <v>1323291000</v>
      </c>
      <c r="F19" s="60">
        <v>1323291000</v>
      </c>
      <c r="G19" s="60">
        <v>1380301657</v>
      </c>
      <c r="H19" s="60">
        <v>1416005811</v>
      </c>
      <c r="I19" s="60">
        <v>1316295849</v>
      </c>
      <c r="J19" s="60">
        <v>1316295849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1316295849</v>
      </c>
      <c r="X19" s="60">
        <v>330822750</v>
      </c>
      <c r="Y19" s="60">
        <v>985473099</v>
      </c>
      <c r="Z19" s="140">
        <v>297.89</v>
      </c>
      <c r="AA19" s="62">
        <v>1323291000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>
        <v>-7768567</v>
      </c>
      <c r="H23" s="159">
        <v>-7768567</v>
      </c>
      <c r="I23" s="159">
        <v>-7768567</v>
      </c>
      <c r="J23" s="60">
        <v>-7768567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-7768567</v>
      </c>
      <c r="X23" s="60"/>
      <c r="Y23" s="159">
        <v>-7768567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1341643112</v>
      </c>
      <c r="D24" s="168">
        <f>SUM(D15:D23)</f>
        <v>0</v>
      </c>
      <c r="E24" s="76">
        <f t="shared" si="1"/>
        <v>1323291000</v>
      </c>
      <c r="F24" s="77">
        <f t="shared" si="1"/>
        <v>1323291000</v>
      </c>
      <c r="G24" s="77">
        <f t="shared" si="1"/>
        <v>1372533090</v>
      </c>
      <c r="H24" s="77">
        <f t="shared" si="1"/>
        <v>1408237244</v>
      </c>
      <c r="I24" s="77">
        <f t="shared" si="1"/>
        <v>1308527282</v>
      </c>
      <c r="J24" s="77">
        <f t="shared" si="1"/>
        <v>1308527282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1308527282</v>
      </c>
      <c r="X24" s="77">
        <f t="shared" si="1"/>
        <v>330822750</v>
      </c>
      <c r="Y24" s="77">
        <f t="shared" si="1"/>
        <v>977704532</v>
      </c>
      <c r="Z24" s="212">
        <f>+IF(X24&lt;&gt;0,+(Y24/X24)*100,0)</f>
        <v>295.53727245178874</v>
      </c>
      <c r="AA24" s="79">
        <f>SUM(AA15:AA23)</f>
        <v>1323291000</v>
      </c>
    </row>
    <row r="25" spans="1:27" ht="13.5">
      <c r="A25" s="250" t="s">
        <v>159</v>
      </c>
      <c r="B25" s="251"/>
      <c r="C25" s="168">
        <f aca="true" t="shared" si="2" ref="C25:Y25">+C12+C24</f>
        <v>1390901353</v>
      </c>
      <c r="D25" s="168">
        <f>+D12+D24</f>
        <v>0</v>
      </c>
      <c r="E25" s="72">
        <f t="shared" si="2"/>
        <v>1377746000</v>
      </c>
      <c r="F25" s="73">
        <f t="shared" si="2"/>
        <v>1377746000</v>
      </c>
      <c r="G25" s="73">
        <f t="shared" si="2"/>
        <v>1516641584</v>
      </c>
      <c r="H25" s="73">
        <f t="shared" si="2"/>
        <v>1485265564</v>
      </c>
      <c r="I25" s="73">
        <f t="shared" si="2"/>
        <v>1416051512</v>
      </c>
      <c r="J25" s="73">
        <f t="shared" si="2"/>
        <v>1416051512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1416051512</v>
      </c>
      <c r="X25" s="73">
        <f t="shared" si="2"/>
        <v>344436500</v>
      </c>
      <c r="Y25" s="73">
        <f t="shared" si="2"/>
        <v>1071615012</v>
      </c>
      <c r="Z25" s="170">
        <f>+IF(X25&lt;&gt;0,+(Y25/X25)*100,0)</f>
        <v>311.12121160213854</v>
      </c>
      <c r="AA25" s="74">
        <f>+AA12+AA24</f>
        <v>1377746000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1731782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10373768</v>
      </c>
      <c r="D30" s="155"/>
      <c r="E30" s="59">
        <v>8211000</v>
      </c>
      <c r="F30" s="60">
        <v>8211000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2052750</v>
      </c>
      <c r="Y30" s="60">
        <v>-2052750</v>
      </c>
      <c r="Z30" s="140">
        <v>-100</v>
      </c>
      <c r="AA30" s="62">
        <v>8211000</v>
      </c>
    </row>
    <row r="31" spans="1:27" ht="13.5">
      <c r="A31" s="249" t="s">
        <v>163</v>
      </c>
      <c r="B31" s="182"/>
      <c r="C31" s="155">
        <v>2514847</v>
      </c>
      <c r="D31" s="155"/>
      <c r="E31" s="59"/>
      <c r="F31" s="60"/>
      <c r="G31" s="60">
        <v>2515702</v>
      </c>
      <c r="H31" s="60">
        <v>2515702</v>
      </c>
      <c r="I31" s="60">
        <v>2511587</v>
      </c>
      <c r="J31" s="60">
        <v>2511587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2511587</v>
      </c>
      <c r="X31" s="60"/>
      <c r="Y31" s="60">
        <v>2511587</v>
      </c>
      <c r="Z31" s="140"/>
      <c r="AA31" s="62"/>
    </row>
    <row r="32" spans="1:27" ht="13.5">
      <c r="A32" s="249" t="s">
        <v>164</v>
      </c>
      <c r="B32" s="182"/>
      <c r="C32" s="155">
        <v>99165255</v>
      </c>
      <c r="D32" s="155"/>
      <c r="E32" s="59">
        <v>36364000</v>
      </c>
      <c r="F32" s="60">
        <v>36364000</v>
      </c>
      <c r="G32" s="60">
        <v>95807764</v>
      </c>
      <c r="H32" s="60">
        <v>99221510</v>
      </c>
      <c r="I32" s="60">
        <v>94823086</v>
      </c>
      <c r="J32" s="60">
        <v>94823086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94823086</v>
      </c>
      <c r="X32" s="60">
        <v>9091000</v>
      </c>
      <c r="Y32" s="60">
        <v>85732086</v>
      </c>
      <c r="Z32" s="140">
        <v>943.04</v>
      </c>
      <c r="AA32" s="62">
        <v>36364000</v>
      </c>
    </row>
    <row r="33" spans="1:27" ht="13.5">
      <c r="A33" s="249" t="s">
        <v>165</v>
      </c>
      <c r="B33" s="182"/>
      <c r="C33" s="155">
        <v>243919</v>
      </c>
      <c r="D33" s="155"/>
      <c r="E33" s="59"/>
      <c r="F33" s="60"/>
      <c r="G33" s="60">
        <v>7675308</v>
      </c>
      <c r="H33" s="60">
        <v>6670467</v>
      </c>
      <c r="I33" s="60">
        <v>7675308</v>
      </c>
      <c r="J33" s="60">
        <v>7675308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7675308</v>
      </c>
      <c r="X33" s="60"/>
      <c r="Y33" s="60">
        <v>7675308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114029571</v>
      </c>
      <c r="D34" s="168">
        <f>SUM(D29:D33)</f>
        <v>0</v>
      </c>
      <c r="E34" s="72">
        <f t="shared" si="3"/>
        <v>44575000</v>
      </c>
      <c r="F34" s="73">
        <f t="shared" si="3"/>
        <v>44575000</v>
      </c>
      <c r="G34" s="73">
        <f t="shared" si="3"/>
        <v>105998774</v>
      </c>
      <c r="H34" s="73">
        <f t="shared" si="3"/>
        <v>108407679</v>
      </c>
      <c r="I34" s="73">
        <f t="shared" si="3"/>
        <v>105009981</v>
      </c>
      <c r="J34" s="73">
        <f t="shared" si="3"/>
        <v>105009981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105009981</v>
      </c>
      <c r="X34" s="73">
        <f t="shared" si="3"/>
        <v>11143750</v>
      </c>
      <c r="Y34" s="73">
        <f t="shared" si="3"/>
        <v>93866231</v>
      </c>
      <c r="Z34" s="170">
        <f>+IF(X34&lt;&gt;0,+(Y34/X34)*100,0)</f>
        <v>842.3217588334268</v>
      </c>
      <c r="AA34" s="74">
        <f>SUM(AA29:AA33)</f>
        <v>44575000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51954496</v>
      </c>
      <c r="D37" s="155"/>
      <c r="E37" s="59">
        <v>42068000</v>
      </c>
      <c r="F37" s="60">
        <v>42068000</v>
      </c>
      <c r="G37" s="60">
        <v>16382001</v>
      </c>
      <c r="H37" s="60">
        <v>16475338</v>
      </c>
      <c r="I37" s="60">
        <v>15955006</v>
      </c>
      <c r="J37" s="60">
        <v>15955006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15955006</v>
      </c>
      <c r="X37" s="60">
        <v>10517000</v>
      </c>
      <c r="Y37" s="60">
        <v>5438006</v>
      </c>
      <c r="Z37" s="140">
        <v>51.71</v>
      </c>
      <c r="AA37" s="62">
        <v>42068000</v>
      </c>
    </row>
    <row r="38" spans="1:27" ht="13.5">
      <c r="A38" s="249" t="s">
        <v>165</v>
      </c>
      <c r="B38" s="182"/>
      <c r="C38" s="155">
        <v>5943501</v>
      </c>
      <c r="D38" s="155"/>
      <c r="E38" s="59"/>
      <c r="F38" s="60"/>
      <c r="G38" s="60">
        <v>6126788</v>
      </c>
      <c r="H38" s="60"/>
      <c r="I38" s="60">
        <v>814485</v>
      </c>
      <c r="J38" s="60">
        <v>814485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814485</v>
      </c>
      <c r="X38" s="60"/>
      <c r="Y38" s="60">
        <v>814485</v>
      </c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57897997</v>
      </c>
      <c r="D39" s="168">
        <f>SUM(D37:D38)</f>
        <v>0</v>
      </c>
      <c r="E39" s="76">
        <f t="shared" si="4"/>
        <v>42068000</v>
      </c>
      <c r="F39" s="77">
        <f t="shared" si="4"/>
        <v>42068000</v>
      </c>
      <c r="G39" s="77">
        <f t="shared" si="4"/>
        <v>22508789</v>
      </c>
      <c r="H39" s="77">
        <f t="shared" si="4"/>
        <v>16475338</v>
      </c>
      <c r="I39" s="77">
        <f t="shared" si="4"/>
        <v>16769491</v>
      </c>
      <c r="J39" s="77">
        <f t="shared" si="4"/>
        <v>16769491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16769491</v>
      </c>
      <c r="X39" s="77">
        <f t="shared" si="4"/>
        <v>10517000</v>
      </c>
      <c r="Y39" s="77">
        <f t="shared" si="4"/>
        <v>6252491</v>
      </c>
      <c r="Z39" s="212">
        <f>+IF(X39&lt;&gt;0,+(Y39/X39)*100,0)</f>
        <v>59.451278881810396</v>
      </c>
      <c r="AA39" s="79">
        <f>SUM(AA37:AA38)</f>
        <v>42068000</v>
      </c>
    </row>
    <row r="40" spans="1:27" ht="13.5">
      <c r="A40" s="250" t="s">
        <v>167</v>
      </c>
      <c r="B40" s="251"/>
      <c r="C40" s="168">
        <f aca="true" t="shared" si="5" ref="C40:Y40">+C34+C39</f>
        <v>171927568</v>
      </c>
      <c r="D40" s="168">
        <f>+D34+D39</f>
        <v>0</v>
      </c>
      <c r="E40" s="72">
        <f t="shared" si="5"/>
        <v>86643000</v>
      </c>
      <c r="F40" s="73">
        <f t="shared" si="5"/>
        <v>86643000</v>
      </c>
      <c r="G40" s="73">
        <f t="shared" si="5"/>
        <v>128507563</v>
      </c>
      <c r="H40" s="73">
        <f t="shared" si="5"/>
        <v>124883017</v>
      </c>
      <c r="I40" s="73">
        <f t="shared" si="5"/>
        <v>121779472</v>
      </c>
      <c r="J40" s="73">
        <f t="shared" si="5"/>
        <v>121779472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121779472</v>
      </c>
      <c r="X40" s="73">
        <f t="shared" si="5"/>
        <v>21660750</v>
      </c>
      <c r="Y40" s="73">
        <f t="shared" si="5"/>
        <v>100118722</v>
      </c>
      <c r="Z40" s="170">
        <f>+IF(X40&lt;&gt;0,+(Y40/X40)*100,0)</f>
        <v>462.21262883325835</v>
      </c>
      <c r="AA40" s="74">
        <f>+AA34+AA39</f>
        <v>86643000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1218973785</v>
      </c>
      <c r="D42" s="257">
        <f>+D25-D40</f>
        <v>0</v>
      </c>
      <c r="E42" s="258">
        <f t="shared" si="6"/>
        <v>1291103000</v>
      </c>
      <c r="F42" s="259">
        <f t="shared" si="6"/>
        <v>1291103000</v>
      </c>
      <c r="G42" s="259">
        <f t="shared" si="6"/>
        <v>1388134021</v>
      </c>
      <c r="H42" s="259">
        <f t="shared" si="6"/>
        <v>1360382547</v>
      </c>
      <c r="I42" s="259">
        <f t="shared" si="6"/>
        <v>1294272040</v>
      </c>
      <c r="J42" s="259">
        <f t="shared" si="6"/>
        <v>1294272040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1294272040</v>
      </c>
      <c r="X42" s="259">
        <f t="shared" si="6"/>
        <v>322775750</v>
      </c>
      <c r="Y42" s="259">
        <f t="shared" si="6"/>
        <v>971496290</v>
      </c>
      <c r="Z42" s="260">
        <f>+IF(X42&lt;&gt;0,+(Y42/X42)*100,0)</f>
        <v>300.981808577627</v>
      </c>
      <c r="AA42" s="261">
        <f>+AA25-AA40</f>
        <v>1291103000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1218973785</v>
      </c>
      <c r="D45" s="155"/>
      <c r="E45" s="59">
        <v>1291103000</v>
      </c>
      <c r="F45" s="60">
        <v>1291103000</v>
      </c>
      <c r="G45" s="60">
        <v>1388134021</v>
      </c>
      <c r="H45" s="60">
        <v>1360382547</v>
      </c>
      <c r="I45" s="60">
        <v>1294272040</v>
      </c>
      <c r="J45" s="60">
        <v>1294272040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1294272040</v>
      </c>
      <c r="X45" s="60">
        <v>322775750</v>
      </c>
      <c r="Y45" s="60">
        <v>971496290</v>
      </c>
      <c r="Z45" s="139">
        <v>300.98</v>
      </c>
      <c r="AA45" s="62">
        <v>1291103000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1218973785</v>
      </c>
      <c r="D48" s="217">
        <f>SUM(D45:D47)</f>
        <v>0</v>
      </c>
      <c r="E48" s="264">
        <f t="shared" si="7"/>
        <v>1291103000</v>
      </c>
      <c r="F48" s="219">
        <f t="shared" si="7"/>
        <v>1291103000</v>
      </c>
      <c r="G48" s="219">
        <f t="shared" si="7"/>
        <v>1388134021</v>
      </c>
      <c r="H48" s="219">
        <f t="shared" si="7"/>
        <v>1360382547</v>
      </c>
      <c r="I48" s="219">
        <f t="shared" si="7"/>
        <v>1294272040</v>
      </c>
      <c r="J48" s="219">
        <f t="shared" si="7"/>
        <v>1294272040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1294272040</v>
      </c>
      <c r="X48" s="219">
        <f t="shared" si="7"/>
        <v>322775750</v>
      </c>
      <c r="Y48" s="219">
        <f t="shared" si="7"/>
        <v>971496290</v>
      </c>
      <c r="Z48" s="265">
        <f>+IF(X48&lt;&gt;0,+(Y48/X48)*100,0)</f>
        <v>300.981808577627</v>
      </c>
      <c r="AA48" s="232">
        <f>SUM(AA45:AA47)</f>
        <v>1291103000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255159421</v>
      </c>
      <c r="D6" s="155"/>
      <c r="E6" s="59">
        <v>353350992</v>
      </c>
      <c r="F6" s="60">
        <v>353350992</v>
      </c>
      <c r="G6" s="60">
        <v>21284627</v>
      </c>
      <c r="H6" s="60">
        <v>18660413</v>
      </c>
      <c r="I6" s="60">
        <v>23097592</v>
      </c>
      <c r="J6" s="60">
        <v>63042632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63042632</v>
      </c>
      <c r="X6" s="60">
        <v>88337748</v>
      </c>
      <c r="Y6" s="60">
        <v>-25295116</v>
      </c>
      <c r="Z6" s="140">
        <v>-28.63</v>
      </c>
      <c r="AA6" s="62">
        <v>353350992</v>
      </c>
    </row>
    <row r="7" spans="1:27" ht="13.5">
      <c r="A7" s="249" t="s">
        <v>178</v>
      </c>
      <c r="B7" s="182"/>
      <c r="C7" s="155">
        <v>182140504</v>
      </c>
      <c r="D7" s="155"/>
      <c r="E7" s="59">
        <v>106089000</v>
      </c>
      <c r="F7" s="60">
        <v>106089000</v>
      </c>
      <c r="G7" s="60">
        <v>45032000</v>
      </c>
      <c r="H7" s="60">
        <v>3490000</v>
      </c>
      <c r="I7" s="60"/>
      <c r="J7" s="60">
        <v>48522000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48522000</v>
      </c>
      <c r="X7" s="60">
        <v>35363000</v>
      </c>
      <c r="Y7" s="60">
        <v>13159000</v>
      </c>
      <c r="Z7" s="140">
        <v>37.21</v>
      </c>
      <c r="AA7" s="62">
        <v>106089000</v>
      </c>
    </row>
    <row r="8" spans="1:27" ht="13.5">
      <c r="A8" s="249" t="s">
        <v>179</v>
      </c>
      <c r="B8" s="182"/>
      <c r="C8" s="155">
        <v>-91751053</v>
      </c>
      <c r="D8" s="155"/>
      <c r="E8" s="59">
        <v>59481000</v>
      </c>
      <c r="F8" s="60">
        <v>59481000</v>
      </c>
      <c r="G8" s="60">
        <v>10470000</v>
      </c>
      <c r="H8" s="60">
        <v>1575000</v>
      </c>
      <c r="I8" s="60">
        <v>888195</v>
      </c>
      <c r="J8" s="60">
        <v>12933195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12933195</v>
      </c>
      <c r="X8" s="60">
        <v>19827000</v>
      </c>
      <c r="Y8" s="60">
        <v>-6893805</v>
      </c>
      <c r="Z8" s="140">
        <v>-34.77</v>
      </c>
      <c r="AA8" s="62">
        <v>59481000</v>
      </c>
    </row>
    <row r="9" spans="1:27" ht="13.5">
      <c r="A9" s="249" t="s">
        <v>180</v>
      </c>
      <c r="B9" s="182"/>
      <c r="C9" s="155">
        <v>14798501</v>
      </c>
      <c r="D9" s="155"/>
      <c r="E9" s="59"/>
      <c r="F9" s="60"/>
      <c r="G9" s="60">
        <v>1421588</v>
      </c>
      <c r="H9" s="60">
        <v>1416056</v>
      </c>
      <c r="I9" s="60">
        <v>1353005</v>
      </c>
      <c r="J9" s="60">
        <v>4190649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4190649</v>
      </c>
      <c r="X9" s="60"/>
      <c r="Y9" s="60">
        <v>4190649</v>
      </c>
      <c r="Z9" s="140"/>
      <c r="AA9" s="62"/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344462699</v>
      </c>
      <c r="D12" s="155"/>
      <c r="E12" s="59">
        <v>-427668000</v>
      </c>
      <c r="F12" s="60">
        <v>-427668000</v>
      </c>
      <c r="G12" s="60">
        <v>-43414511</v>
      </c>
      <c r="H12" s="60">
        <v>-35577078</v>
      </c>
      <c r="I12" s="60">
        <v>-34562623</v>
      </c>
      <c r="J12" s="60">
        <v>-113554212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-113554212</v>
      </c>
      <c r="X12" s="60">
        <v>-106917000</v>
      </c>
      <c r="Y12" s="60">
        <v>-6637212</v>
      </c>
      <c r="Z12" s="140">
        <v>6.21</v>
      </c>
      <c r="AA12" s="62">
        <v>-427668000</v>
      </c>
    </row>
    <row r="13" spans="1:27" ht="13.5">
      <c r="A13" s="249" t="s">
        <v>40</v>
      </c>
      <c r="B13" s="182"/>
      <c r="C13" s="155">
        <v>2890165</v>
      </c>
      <c r="D13" s="155"/>
      <c r="E13" s="59">
        <v>-9300996</v>
      </c>
      <c r="F13" s="60">
        <v>-9300996</v>
      </c>
      <c r="G13" s="60">
        <v>-337727</v>
      </c>
      <c r="H13" s="60">
        <v>-336408</v>
      </c>
      <c r="I13" s="60">
        <v>-137371</v>
      </c>
      <c r="J13" s="60">
        <v>-811506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-811506</v>
      </c>
      <c r="X13" s="60">
        <v>-2325249</v>
      </c>
      <c r="Y13" s="60">
        <v>1513743</v>
      </c>
      <c r="Z13" s="140">
        <v>-65.1</v>
      </c>
      <c r="AA13" s="62">
        <v>-9300996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707700237</v>
      </c>
      <c r="D15" s="168">
        <f>SUM(D6:D14)</f>
        <v>0</v>
      </c>
      <c r="E15" s="72">
        <f t="shared" si="0"/>
        <v>81951996</v>
      </c>
      <c r="F15" s="73">
        <f t="shared" si="0"/>
        <v>81951996</v>
      </c>
      <c r="G15" s="73">
        <f t="shared" si="0"/>
        <v>34455977</v>
      </c>
      <c r="H15" s="73">
        <f t="shared" si="0"/>
        <v>-10772017</v>
      </c>
      <c r="I15" s="73">
        <f t="shared" si="0"/>
        <v>-9361202</v>
      </c>
      <c r="J15" s="73">
        <f t="shared" si="0"/>
        <v>14322758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14322758</v>
      </c>
      <c r="X15" s="73">
        <f t="shared" si="0"/>
        <v>34285499</v>
      </c>
      <c r="Y15" s="73">
        <f t="shared" si="0"/>
        <v>-19962741</v>
      </c>
      <c r="Z15" s="170">
        <f>+IF(X15&lt;&gt;0,+(Y15/X15)*100,0)</f>
        <v>-58.22502685464779</v>
      </c>
      <c r="AA15" s="74">
        <f>SUM(AA6:AA14)</f>
        <v>81951996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2034941</v>
      </c>
      <c r="D19" s="155"/>
      <c r="E19" s="59">
        <v>-250992</v>
      </c>
      <c r="F19" s="60">
        <v>-250992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-62748</v>
      </c>
      <c r="Y19" s="159">
        <v>62748</v>
      </c>
      <c r="Z19" s="141">
        <v>-100</v>
      </c>
      <c r="AA19" s="225">
        <v>-250992</v>
      </c>
    </row>
    <row r="20" spans="1:27" ht="13.5">
      <c r="A20" s="249" t="s">
        <v>187</v>
      </c>
      <c r="B20" s="182"/>
      <c r="C20" s="155"/>
      <c r="D20" s="155"/>
      <c r="E20" s="268">
        <v>-270996</v>
      </c>
      <c r="F20" s="159">
        <v>-270996</v>
      </c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>
        <v>-67749</v>
      </c>
      <c r="Y20" s="60">
        <v>67749</v>
      </c>
      <c r="Z20" s="140">
        <v>-100</v>
      </c>
      <c r="AA20" s="62">
        <v>-270996</v>
      </c>
    </row>
    <row r="21" spans="1:27" ht="13.5">
      <c r="A21" s="249" t="s">
        <v>188</v>
      </c>
      <c r="B21" s="182"/>
      <c r="C21" s="157">
        <v>16992369</v>
      </c>
      <c r="D21" s="157"/>
      <c r="E21" s="59">
        <v>-1069992</v>
      </c>
      <c r="F21" s="60">
        <v>-1069992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-267498</v>
      </c>
      <c r="Y21" s="159">
        <v>267498</v>
      </c>
      <c r="Z21" s="141">
        <v>-100</v>
      </c>
      <c r="AA21" s="225">
        <v>-1069992</v>
      </c>
    </row>
    <row r="22" spans="1:27" ht="13.5">
      <c r="A22" s="249" t="s">
        <v>189</v>
      </c>
      <c r="B22" s="182"/>
      <c r="C22" s="155">
        <v>93639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-59481996</v>
      </c>
      <c r="F24" s="60">
        <v>-59481996</v>
      </c>
      <c r="G24" s="60">
        <v>-5626323</v>
      </c>
      <c r="H24" s="60">
        <v>-2688084</v>
      </c>
      <c r="I24" s="60">
        <v>-5166408</v>
      </c>
      <c r="J24" s="60">
        <v>-13480815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-13480815</v>
      </c>
      <c r="X24" s="60">
        <v>-14870499</v>
      </c>
      <c r="Y24" s="60">
        <v>1389684</v>
      </c>
      <c r="Z24" s="140">
        <v>-9.35</v>
      </c>
      <c r="AA24" s="62">
        <v>-59481996</v>
      </c>
    </row>
    <row r="25" spans="1:27" ht="13.5">
      <c r="A25" s="250" t="s">
        <v>191</v>
      </c>
      <c r="B25" s="251"/>
      <c r="C25" s="168">
        <f aca="true" t="shared" si="1" ref="C25:Y25">SUM(C19:C24)</f>
        <v>19120949</v>
      </c>
      <c r="D25" s="168">
        <f>SUM(D19:D24)</f>
        <v>0</v>
      </c>
      <c r="E25" s="72">
        <f t="shared" si="1"/>
        <v>-61073976</v>
      </c>
      <c r="F25" s="73">
        <f t="shared" si="1"/>
        <v>-61073976</v>
      </c>
      <c r="G25" s="73">
        <f t="shared" si="1"/>
        <v>-5626323</v>
      </c>
      <c r="H25" s="73">
        <f t="shared" si="1"/>
        <v>-2688084</v>
      </c>
      <c r="I25" s="73">
        <f t="shared" si="1"/>
        <v>-5166408</v>
      </c>
      <c r="J25" s="73">
        <f t="shared" si="1"/>
        <v>-13480815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-13480815</v>
      </c>
      <c r="X25" s="73">
        <f t="shared" si="1"/>
        <v>-15268494</v>
      </c>
      <c r="Y25" s="73">
        <f t="shared" si="1"/>
        <v>1787679</v>
      </c>
      <c r="Z25" s="170">
        <f>+IF(X25&lt;&gt;0,+(Y25/X25)*100,0)</f>
        <v>-11.708286357515025</v>
      </c>
      <c r="AA25" s="74">
        <f>SUM(AA19:AA24)</f>
        <v>-61073976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-4878952</v>
      </c>
      <c r="D33" s="155"/>
      <c r="E33" s="59">
        <v>-6507000</v>
      </c>
      <c r="F33" s="60">
        <v>-6507000</v>
      </c>
      <c r="G33" s="60">
        <v>-1819636</v>
      </c>
      <c r="H33" s="60">
        <v>-632366</v>
      </c>
      <c r="I33" s="60">
        <v>-313015</v>
      </c>
      <c r="J33" s="60">
        <v>-2765017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-2765017</v>
      </c>
      <c r="X33" s="60">
        <v>-1626750</v>
      </c>
      <c r="Y33" s="60">
        <v>-1138267</v>
      </c>
      <c r="Z33" s="140">
        <v>69.97</v>
      </c>
      <c r="AA33" s="62">
        <v>-6507000</v>
      </c>
    </row>
    <row r="34" spans="1:27" ht="13.5">
      <c r="A34" s="250" t="s">
        <v>197</v>
      </c>
      <c r="B34" s="251"/>
      <c r="C34" s="168">
        <f aca="true" t="shared" si="2" ref="C34:Y34">SUM(C29:C33)</f>
        <v>-4878952</v>
      </c>
      <c r="D34" s="168">
        <f>SUM(D29:D33)</f>
        <v>0</v>
      </c>
      <c r="E34" s="72">
        <f t="shared" si="2"/>
        <v>-6507000</v>
      </c>
      <c r="F34" s="73">
        <f t="shared" si="2"/>
        <v>-6507000</v>
      </c>
      <c r="G34" s="73">
        <f t="shared" si="2"/>
        <v>-1819636</v>
      </c>
      <c r="H34" s="73">
        <f t="shared" si="2"/>
        <v>-632366</v>
      </c>
      <c r="I34" s="73">
        <f t="shared" si="2"/>
        <v>-313015</v>
      </c>
      <c r="J34" s="73">
        <f t="shared" si="2"/>
        <v>-2765017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-2765017</v>
      </c>
      <c r="X34" s="73">
        <f t="shared" si="2"/>
        <v>-1626750</v>
      </c>
      <c r="Y34" s="73">
        <f t="shared" si="2"/>
        <v>-1138267</v>
      </c>
      <c r="Z34" s="170">
        <f>+IF(X34&lt;&gt;0,+(Y34/X34)*100,0)</f>
        <v>69.97184570462579</v>
      </c>
      <c r="AA34" s="74">
        <f>SUM(AA29:AA33)</f>
        <v>-6507000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721942234</v>
      </c>
      <c r="D36" s="153">
        <f>+D15+D25+D34</f>
        <v>0</v>
      </c>
      <c r="E36" s="99">
        <f t="shared" si="3"/>
        <v>14371020</v>
      </c>
      <c r="F36" s="100">
        <f t="shared" si="3"/>
        <v>14371020</v>
      </c>
      <c r="G36" s="100">
        <f t="shared" si="3"/>
        <v>27010018</v>
      </c>
      <c r="H36" s="100">
        <f t="shared" si="3"/>
        <v>-14092467</v>
      </c>
      <c r="I36" s="100">
        <f t="shared" si="3"/>
        <v>-14840625</v>
      </c>
      <c r="J36" s="100">
        <f t="shared" si="3"/>
        <v>-1923074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-1923074</v>
      </c>
      <c r="X36" s="100">
        <f t="shared" si="3"/>
        <v>17390255</v>
      </c>
      <c r="Y36" s="100">
        <f t="shared" si="3"/>
        <v>-19313329</v>
      </c>
      <c r="Z36" s="137">
        <f>+IF(X36&lt;&gt;0,+(Y36/X36)*100,0)</f>
        <v>-111.05834273275464</v>
      </c>
      <c r="AA36" s="102">
        <f>+AA15+AA25+AA34</f>
        <v>14371020</v>
      </c>
    </row>
    <row r="37" spans="1:27" ht="13.5">
      <c r="A37" s="249" t="s">
        <v>199</v>
      </c>
      <c r="B37" s="182"/>
      <c r="C37" s="153">
        <v>-29996792</v>
      </c>
      <c r="D37" s="153"/>
      <c r="E37" s="99">
        <v>32065000</v>
      </c>
      <c r="F37" s="100">
        <v>32065000</v>
      </c>
      <c r="G37" s="100">
        <v>5328000</v>
      </c>
      <c r="H37" s="100">
        <v>32338018</v>
      </c>
      <c r="I37" s="100">
        <v>18245551</v>
      </c>
      <c r="J37" s="100">
        <v>5328000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5328000</v>
      </c>
      <c r="X37" s="100">
        <v>32065000</v>
      </c>
      <c r="Y37" s="100">
        <v>-26737000</v>
      </c>
      <c r="Z37" s="137">
        <v>-83.38</v>
      </c>
      <c r="AA37" s="102">
        <v>32065000</v>
      </c>
    </row>
    <row r="38" spans="1:27" ht="13.5">
      <c r="A38" s="269" t="s">
        <v>200</v>
      </c>
      <c r="B38" s="256"/>
      <c r="C38" s="257">
        <v>691945442</v>
      </c>
      <c r="D38" s="257"/>
      <c r="E38" s="258">
        <v>46436020</v>
      </c>
      <c r="F38" s="259">
        <v>46436020</v>
      </c>
      <c r="G38" s="259">
        <v>32338018</v>
      </c>
      <c r="H38" s="259">
        <v>18245551</v>
      </c>
      <c r="I38" s="259">
        <v>3404926</v>
      </c>
      <c r="J38" s="259">
        <v>3404926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3404926</v>
      </c>
      <c r="X38" s="259">
        <v>49455255</v>
      </c>
      <c r="Y38" s="259">
        <v>-46050329</v>
      </c>
      <c r="Z38" s="260">
        <v>-93.12</v>
      </c>
      <c r="AA38" s="261">
        <v>46436020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79220000</v>
      </c>
      <c r="D5" s="200">
        <f t="shared" si="0"/>
        <v>0</v>
      </c>
      <c r="E5" s="106">
        <f t="shared" si="0"/>
        <v>84901000</v>
      </c>
      <c r="F5" s="106">
        <f t="shared" si="0"/>
        <v>84901000</v>
      </c>
      <c r="G5" s="106">
        <f t="shared" si="0"/>
        <v>5484866</v>
      </c>
      <c r="H5" s="106">
        <f t="shared" si="0"/>
        <v>2688085</v>
      </c>
      <c r="I5" s="106">
        <f t="shared" si="0"/>
        <v>5166408</v>
      </c>
      <c r="J5" s="106">
        <f t="shared" si="0"/>
        <v>13339359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13339359</v>
      </c>
      <c r="X5" s="106">
        <f t="shared" si="0"/>
        <v>21225250</v>
      </c>
      <c r="Y5" s="106">
        <f t="shared" si="0"/>
        <v>-7885891</v>
      </c>
      <c r="Z5" s="201">
        <f>+IF(X5&lt;&gt;0,+(Y5/X5)*100,0)</f>
        <v>-37.153348017102275</v>
      </c>
      <c r="AA5" s="199">
        <f>SUM(AA11:AA18)</f>
        <v>84901000</v>
      </c>
    </row>
    <row r="6" spans="1:27" ht="13.5">
      <c r="A6" s="291" t="s">
        <v>204</v>
      </c>
      <c r="B6" s="142"/>
      <c r="C6" s="62">
        <v>34013000</v>
      </c>
      <c r="D6" s="156"/>
      <c r="E6" s="60">
        <v>5000000</v>
      </c>
      <c r="F6" s="60">
        <v>5000000</v>
      </c>
      <c r="G6" s="60">
        <v>3152173</v>
      </c>
      <c r="H6" s="60">
        <v>709413</v>
      </c>
      <c r="I6" s="60">
        <v>677196</v>
      </c>
      <c r="J6" s="60">
        <v>4538782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4538782</v>
      </c>
      <c r="X6" s="60">
        <v>1250000</v>
      </c>
      <c r="Y6" s="60">
        <v>3288782</v>
      </c>
      <c r="Z6" s="140">
        <v>263.1</v>
      </c>
      <c r="AA6" s="155">
        <v>5000000</v>
      </c>
    </row>
    <row r="7" spans="1:27" ht="13.5">
      <c r="A7" s="291" t="s">
        <v>205</v>
      </c>
      <c r="B7" s="142"/>
      <c r="C7" s="62">
        <v>6024000</v>
      </c>
      <c r="D7" s="156"/>
      <c r="E7" s="60">
        <v>13000000</v>
      </c>
      <c r="F7" s="60">
        <v>13000000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3250000</v>
      </c>
      <c r="Y7" s="60">
        <v>-3250000</v>
      </c>
      <c r="Z7" s="140">
        <v>-100</v>
      </c>
      <c r="AA7" s="155">
        <v>13000000</v>
      </c>
    </row>
    <row r="8" spans="1:27" ht="13.5">
      <c r="A8" s="291" t="s">
        <v>206</v>
      </c>
      <c r="B8" s="142"/>
      <c r="C8" s="62">
        <v>6737000</v>
      </c>
      <c r="D8" s="156"/>
      <c r="E8" s="60">
        <v>23003000</v>
      </c>
      <c r="F8" s="60">
        <v>23003000</v>
      </c>
      <c r="G8" s="60">
        <v>1099914</v>
      </c>
      <c r="H8" s="60">
        <v>917250</v>
      </c>
      <c r="I8" s="60">
        <v>484609</v>
      </c>
      <c r="J8" s="60">
        <v>2501773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2501773</v>
      </c>
      <c r="X8" s="60">
        <v>5750750</v>
      </c>
      <c r="Y8" s="60">
        <v>-3248977</v>
      </c>
      <c r="Z8" s="140">
        <v>-56.5</v>
      </c>
      <c r="AA8" s="155">
        <v>23003000</v>
      </c>
    </row>
    <row r="9" spans="1:27" ht="13.5">
      <c r="A9" s="291" t="s">
        <v>207</v>
      </c>
      <c r="B9" s="142"/>
      <c r="C9" s="62">
        <v>5000000</v>
      </c>
      <c r="D9" s="156"/>
      <c r="E9" s="60">
        <v>2271000</v>
      </c>
      <c r="F9" s="60">
        <v>2271000</v>
      </c>
      <c r="G9" s="60"/>
      <c r="H9" s="60"/>
      <c r="I9" s="60">
        <v>2756102</v>
      </c>
      <c r="J9" s="60">
        <v>2756102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2756102</v>
      </c>
      <c r="X9" s="60">
        <v>567750</v>
      </c>
      <c r="Y9" s="60">
        <v>2188352</v>
      </c>
      <c r="Z9" s="140">
        <v>385.44</v>
      </c>
      <c r="AA9" s="155">
        <v>2271000</v>
      </c>
    </row>
    <row r="10" spans="1:27" ht="13.5">
      <c r="A10" s="291" t="s">
        <v>208</v>
      </c>
      <c r="B10" s="142"/>
      <c r="C10" s="62">
        <v>7000000</v>
      </c>
      <c r="D10" s="156"/>
      <c r="E10" s="60">
        <v>4495000</v>
      </c>
      <c r="F10" s="60">
        <v>4495000</v>
      </c>
      <c r="G10" s="60"/>
      <c r="H10" s="60">
        <v>210409</v>
      </c>
      <c r="I10" s="60">
        <v>298657</v>
      </c>
      <c r="J10" s="60">
        <v>509066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509066</v>
      </c>
      <c r="X10" s="60">
        <v>1123750</v>
      </c>
      <c r="Y10" s="60">
        <v>-614684</v>
      </c>
      <c r="Z10" s="140">
        <v>-54.7</v>
      </c>
      <c r="AA10" s="155">
        <v>4495000</v>
      </c>
    </row>
    <row r="11" spans="1:27" ht="13.5">
      <c r="A11" s="292" t="s">
        <v>209</v>
      </c>
      <c r="B11" s="142"/>
      <c r="C11" s="293">
        <f aca="true" t="shared" si="1" ref="C11:Y11">SUM(C6:C10)</f>
        <v>58774000</v>
      </c>
      <c r="D11" s="294">
        <f t="shared" si="1"/>
        <v>0</v>
      </c>
      <c r="E11" s="295">
        <f t="shared" si="1"/>
        <v>47769000</v>
      </c>
      <c r="F11" s="295">
        <f t="shared" si="1"/>
        <v>47769000</v>
      </c>
      <c r="G11" s="295">
        <f t="shared" si="1"/>
        <v>4252087</v>
      </c>
      <c r="H11" s="295">
        <f t="shared" si="1"/>
        <v>1837072</v>
      </c>
      <c r="I11" s="295">
        <f t="shared" si="1"/>
        <v>4216564</v>
      </c>
      <c r="J11" s="295">
        <f t="shared" si="1"/>
        <v>10305723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10305723</v>
      </c>
      <c r="X11" s="295">
        <f t="shared" si="1"/>
        <v>11942250</v>
      </c>
      <c r="Y11" s="295">
        <f t="shared" si="1"/>
        <v>-1636527</v>
      </c>
      <c r="Z11" s="296">
        <f>+IF(X11&lt;&gt;0,+(Y11/X11)*100,0)</f>
        <v>-13.703673930791938</v>
      </c>
      <c r="AA11" s="297">
        <f>SUM(AA6:AA10)</f>
        <v>47769000</v>
      </c>
    </row>
    <row r="12" spans="1:27" ht="13.5">
      <c r="A12" s="298" t="s">
        <v>210</v>
      </c>
      <c r="B12" s="136"/>
      <c r="C12" s="62">
        <v>15162000</v>
      </c>
      <c r="D12" s="156"/>
      <c r="E12" s="60">
        <v>16174000</v>
      </c>
      <c r="F12" s="60">
        <v>16174000</v>
      </c>
      <c r="G12" s="60">
        <v>1232779</v>
      </c>
      <c r="H12" s="60">
        <v>851013</v>
      </c>
      <c r="I12" s="60">
        <v>949844</v>
      </c>
      <c r="J12" s="60">
        <v>3033636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3033636</v>
      </c>
      <c r="X12" s="60">
        <v>4043500</v>
      </c>
      <c r="Y12" s="60">
        <v>-1009864</v>
      </c>
      <c r="Z12" s="140">
        <v>-24.97</v>
      </c>
      <c r="AA12" s="155">
        <v>16174000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5284000</v>
      </c>
      <c r="D15" s="156"/>
      <c r="E15" s="60">
        <v>20958000</v>
      </c>
      <c r="F15" s="60">
        <v>20958000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5239500</v>
      </c>
      <c r="Y15" s="60">
        <v>-5239500</v>
      </c>
      <c r="Z15" s="140">
        <v>-100</v>
      </c>
      <c r="AA15" s="155">
        <v>20958000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34013000</v>
      </c>
      <c r="D36" s="156">
        <f t="shared" si="4"/>
        <v>0</v>
      </c>
      <c r="E36" s="60">
        <f t="shared" si="4"/>
        <v>5000000</v>
      </c>
      <c r="F36" s="60">
        <f t="shared" si="4"/>
        <v>5000000</v>
      </c>
      <c r="G36" s="60">
        <f t="shared" si="4"/>
        <v>3152173</v>
      </c>
      <c r="H36" s="60">
        <f t="shared" si="4"/>
        <v>709413</v>
      </c>
      <c r="I36" s="60">
        <f t="shared" si="4"/>
        <v>677196</v>
      </c>
      <c r="J36" s="60">
        <f t="shared" si="4"/>
        <v>4538782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4538782</v>
      </c>
      <c r="X36" s="60">
        <f t="shared" si="4"/>
        <v>1250000</v>
      </c>
      <c r="Y36" s="60">
        <f t="shared" si="4"/>
        <v>3288782</v>
      </c>
      <c r="Z36" s="140">
        <f aca="true" t="shared" si="5" ref="Z36:Z49">+IF(X36&lt;&gt;0,+(Y36/X36)*100,0)</f>
        <v>263.10256</v>
      </c>
      <c r="AA36" s="155">
        <f>AA6+AA21</f>
        <v>5000000</v>
      </c>
    </row>
    <row r="37" spans="1:27" ht="13.5">
      <c r="A37" s="291" t="s">
        <v>205</v>
      </c>
      <c r="B37" s="142"/>
      <c r="C37" s="62">
        <f t="shared" si="4"/>
        <v>6024000</v>
      </c>
      <c r="D37" s="156">
        <f t="shared" si="4"/>
        <v>0</v>
      </c>
      <c r="E37" s="60">
        <f t="shared" si="4"/>
        <v>13000000</v>
      </c>
      <c r="F37" s="60">
        <f t="shared" si="4"/>
        <v>13000000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3250000</v>
      </c>
      <c r="Y37" s="60">
        <f t="shared" si="4"/>
        <v>-3250000</v>
      </c>
      <c r="Z37" s="140">
        <f t="shared" si="5"/>
        <v>-100</v>
      </c>
      <c r="AA37" s="155">
        <f>AA7+AA22</f>
        <v>13000000</v>
      </c>
    </row>
    <row r="38" spans="1:27" ht="13.5">
      <c r="A38" s="291" t="s">
        <v>206</v>
      </c>
      <c r="B38" s="142"/>
      <c r="C38" s="62">
        <f t="shared" si="4"/>
        <v>6737000</v>
      </c>
      <c r="D38" s="156">
        <f t="shared" si="4"/>
        <v>0</v>
      </c>
      <c r="E38" s="60">
        <f t="shared" si="4"/>
        <v>23003000</v>
      </c>
      <c r="F38" s="60">
        <f t="shared" si="4"/>
        <v>23003000</v>
      </c>
      <c r="G38" s="60">
        <f t="shared" si="4"/>
        <v>1099914</v>
      </c>
      <c r="H38" s="60">
        <f t="shared" si="4"/>
        <v>917250</v>
      </c>
      <c r="I38" s="60">
        <f t="shared" si="4"/>
        <v>484609</v>
      </c>
      <c r="J38" s="60">
        <f t="shared" si="4"/>
        <v>2501773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2501773</v>
      </c>
      <c r="X38" s="60">
        <f t="shared" si="4"/>
        <v>5750750</v>
      </c>
      <c r="Y38" s="60">
        <f t="shared" si="4"/>
        <v>-3248977</v>
      </c>
      <c r="Z38" s="140">
        <f t="shared" si="5"/>
        <v>-56.49657870712515</v>
      </c>
      <c r="AA38" s="155">
        <f>AA8+AA23</f>
        <v>23003000</v>
      </c>
    </row>
    <row r="39" spans="1:27" ht="13.5">
      <c r="A39" s="291" t="s">
        <v>207</v>
      </c>
      <c r="B39" s="142"/>
      <c r="C39" s="62">
        <f t="shared" si="4"/>
        <v>5000000</v>
      </c>
      <c r="D39" s="156">
        <f t="shared" si="4"/>
        <v>0</v>
      </c>
      <c r="E39" s="60">
        <f t="shared" si="4"/>
        <v>2271000</v>
      </c>
      <c r="F39" s="60">
        <f t="shared" si="4"/>
        <v>2271000</v>
      </c>
      <c r="G39" s="60">
        <f t="shared" si="4"/>
        <v>0</v>
      </c>
      <c r="H39" s="60">
        <f t="shared" si="4"/>
        <v>0</v>
      </c>
      <c r="I39" s="60">
        <f t="shared" si="4"/>
        <v>2756102</v>
      </c>
      <c r="J39" s="60">
        <f t="shared" si="4"/>
        <v>2756102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2756102</v>
      </c>
      <c r="X39" s="60">
        <f t="shared" si="4"/>
        <v>567750</v>
      </c>
      <c r="Y39" s="60">
        <f t="shared" si="4"/>
        <v>2188352</v>
      </c>
      <c r="Z39" s="140">
        <f t="shared" si="5"/>
        <v>385.4428885953324</v>
      </c>
      <c r="AA39" s="155">
        <f>AA9+AA24</f>
        <v>2271000</v>
      </c>
    </row>
    <row r="40" spans="1:27" ht="13.5">
      <c r="A40" s="291" t="s">
        <v>208</v>
      </c>
      <c r="B40" s="142"/>
      <c r="C40" s="62">
        <f t="shared" si="4"/>
        <v>7000000</v>
      </c>
      <c r="D40" s="156">
        <f t="shared" si="4"/>
        <v>0</v>
      </c>
      <c r="E40" s="60">
        <f t="shared" si="4"/>
        <v>4495000</v>
      </c>
      <c r="F40" s="60">
        <f t="shared" si="4"/>
        <v>4495000</v>
      </c>
      <c r="G40" s="60">
        <f t="shared" si="4"/>
        <v>0</v>
      </c>
      <c r="H40" s="60">
        <f t="shared" si="4"/>
        <v>210409</v>
      </c>
      <c r="I40" s="60">
        <f t="shared" si="4"/>
        <v>298657</v>
      </c>
      <c r="J40" s="60">
        <f t="shared" si="4"/>
        <v>509066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509066</v>
      </c>
      <c r="X40" s="60">
        <f t="shared" si="4"/>
        <v>1123750</v>
      </c>
      <c r="Y40" s="60">
        <f t="shared" si="4"/>
        <v>-614684</v>
      </c>
      <c r="Z40" s="140">
        <f t="shared" si="5"/>
        <v>-54.69935483870968</v>
      </c>
      <c r="AA40" s="155">
        <f>AA10+AA25</f>
        <v>4495000</v>
      </c>
    </row>
    <row r="41" spans="1:27" ht="13.5">
      <c r="A41" s="292" t="s">
        <v>209</v>
      </c>
      <c r="B41" s="142"/>
      <c r="C41" s="293">
        <f aca="true" t="shared" si="6" ref="C41:Y41">SUM(C36:C40)</f>
        <v>58774000</v>
      </c>
      <c r="D41" s="294">
        <f t="shared" si="6"/>
        <v>0</v>
      </c>
      <c r="E41" s="295">
        <f t="shared" si="6"/>
        <v>47769000</v>
      </c>
      <c r="F41" s="295">
        <f t="shared" si="6"/>
        <v>47769000</v>
      </c>
      <c r="G41" s="295">
        <f t="shared" si="6"/>
        <v>4252087</v>
      </c>
      <c r="H41" s="295">
        <f t="shared" si="6"/>
        <v>1837072</v>
      </c>
      <c r="I41" s="295">
        <f t="shared" si="6"/>
        <v>4216564</v>
      </c>
      <c r="J41" s="295">
        <f t="shared" si="6"/>
        <v>10305723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10305723</v>
      </c>
      <c r="X41" s="295">
        <f t="shared" si="6"/>
        <v>11942250</v>
      </c>
      <c r="Y41" s="295">
        <f t="shared" si="6"/>
        <v>-1636527</v>
      </c>
      <c r="Z41" s="296">
        <f t="shared" si="5"/>
        <v>-13.703673930791938</v>
      </c>
      <c r="AA41" s="297">
        <f>SUM(AA36:AA40)</f>
        <v>47769000</v>
      </c>
    </row>
    <row r="42" spans="1:27" ht="13.5">
      <c r="A42" s="298" t="s">
        <v>210</v>
      </c>
      <c r="B42" s="136"/>
      <c r="C42" s="95">
        <f aca="true" t="shared" si="7" ref="C42:Y48">C12+C27</f>
        <v>15162000</v>
      </c>
      <c r="D42" s="129">
        <f t="shared" si="7"/>
        <v>0</v>
      </c>
      <c r="E42" s="54">
        <f t="shared" si="7"/>
        <v>16174000</v>
      </c>
      <c r="F42" s="54">
        <f t="shared" si="7"/>
        <v>16174000</v>
      </c>
      <c r="G42" s="54">
        <f t="shared" si="7"/>
        <v>1232779</v>
      </c>
      <c r="H42" s="54">
        <f t="shared" si="7"/>
        <v>851013</v>
      </c>
      <c r="I42" s="54">
        <f t="shared" si="7"/>
        <v>949844</v>
      </c>
      <c r="J42" s="54">
        <f t="shared" si="7"/>
        <v>3033636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3033636</v>
      </c>
      <c r="X42" s="54">
        <f t="shared" si="7"/>
        <v>4043500</v>
      </c>
      <c r="Y42" s="54">
        <f t="shared" si="7"/>
        <v>-1009864</v>
      </c>
      <c r="Z42" s="184">
        <f t="shared" si="5"/>
        <v>-24.97499690861877</v>
      </c>
      <c r="AA42" s="130">
        <f aca="true" t="shared" si="8" ref="AA42:AA48">AA12+AA27</f>
        <v>16174000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5284000</v>
      </c>
      <c r="D45" s="129">
        <f t="shared" si="7"/>
        <v>0</v>
      </c>
      <c r="E45" s="54">
        <f t="shared" si="7"/>
        <v>20958000</v>
      </c>
      <c r="F45" s="54">
        <f t="shared" si="7"/>
        <v>20958000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5239500</v>
      </c>
      <c r="Y45" s="54">
        <f t="shared" si="7"/>
        <v>-5239500</v>
      </c>
      <c r="Z45" s="184">
        <f t="shared" si="5"/>
        <v>-100</v>
      </c>
      <c r="AA45" s="130">
        <f t="shared" si="8"/>
        <v>20958000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79220000</v>
      </c>
      <c r="D49" s="218">
        <f t="shared" si="9"/>
        <v>0</v>
      </c>
      <c r="E49" s="220">
        <f t="shared" si="9"/>
        <v>84901000</v>
      </c>
      <c r="F49" s="220">
        <f t="shared" si="9"/>
        <v>84901000</v>
      </c>
      <c r="G49" s="220">
        <f t="shared" si="9"/>
        <v>5484866</v>
      </c>
      <c r="H49" s="220">
        <f t="shared" si="9"/>
        <v>2688085</v>
      </c>
      <c r="I49" s="220">
        <f t="shared" si="9"/>
        <v>5166408</v>
      </c>
      <c r="J49" s="220">
        <f t="shared" si="9"/>
        <v>13339359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13339359</v>
      </c>
      <c r="X49" s="220">
        <f t="shared" si="9"/>
        <v>21225250</v>
      </c>
      <c r="Y49" s="220">
        <f t="shared" si="9"/>
        <v>-7885891</v>
      </c>
      <c r="Z49" s="221">
        <f t="shared" si="5"/>
        <v>-37.153348017102275</v>
      </c>
      <c r="AA49" s="222">
        <f>SUM(AA41:AA48)</f>
        <v>84901000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11557656</v>
      </c>
      <c r="F51" s="54">
        <f t="shared" si="10"/>
        <v>11557656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2889414</v>
      </c>
      <c r="Y51" s="54">
        <f t="shared" si="10"/>
        <v>-2889414</v>
      </c>
      <c r="Z51" s="184">
        <f>+IF(X51&lt;&gt;0,+(Y51/X51)*100,0)</f>
        <v>-100</v>
      </c>
      <c r="AA51" s="130">
        <f>SUM(AA57:AA61)</f>
        <v>11557656</v>
      </c>
    </row>
    <row r="52" spans="1:27" ht="13.5">
      <c r="A52" s="310" t="s">
        <v>204</v>
      </c>
      <c r="B52" s="142"/>
      <c r="C52" s="62"/>
      <c r="D52" s="156"/>
      <c r="E52" s="60">
        <v>677365</v>
      </c>
      <c r="F52" s="60">
        <v>677365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169341</v>
      </c>
      <c r="Y52" s="60">
        <v>-169341</v>
      </c>
      <c r="Z52" s="140">
        <v>-100</v>
      </c>
      <c r="AA52" s="155">
        <v>677365</v>
      </c>
    </row>
    <row r="53" spans="1:27" ht="13.5">
      <c r="A53" s="310" t="s">
        <v>205</v>
      </c>
      <c r="B53" s="142"/>
      <c r="C53" s="62"/>
      <c r="D53" s="156"/>
      <c r="E53" s="60">
        <v>1394903</v>
      </c>
      <c r="F53" s="60">
        <v>1394903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348726</v>
      </c>
      <c r="Y53" s="60">
        <v>-348726</v>
      </c>
      <c r="Z53" s="140">
        <v>-100</v>
      </c>
      <c r="AA53" s="155">
        <v>1394903</v>
      </c>
    </row>
    <row r="54" spans="1:27" ht="13.5">
      <c r="A54" s="310" t="s">
        <v>206</v>
      </c>
      <c r="B54" s="142"/>
      <c r="C54" s="62"/>
      <c r="D54" s="156"/>
      <c r="E54" s="60">
        <v>620071</v>
      </c>
      <c r="F54" s="60">
        <v>620071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155018</v>
      </c>
      <c r="Y54" s="60">
        <v>-155018</v>
      </c>
      <c r="Z54" s="140">
        <v>-100</v>
      </c>
      <c r="AA54" s="155">
        <v>620071</v>
      </c>
    </row>
    <row r="55" spans="1:27" ht="13.5">
      <c r="A55" s="310" t="s">
        <v>207</v>
      </c>
      <c r="B55" s="142"/>
      <c r="C55" s="62"/>
      <c r="D55" s="156"/>
      <c r="E55" s="60">
        <v>813236</v>
      </c>
      <c r="F55" s="60">
        <v>813236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203309</v>
      </c>
      <c r="Y55" s="60">
        <v>-203309</v>
      </c>
      <c r="Z55" s="140">
        <v>-100</v>
      </c>
      <c r="AA55" s="155">
        <v>813236</v>
      </c>
    </row>
    <row r="56" spans="1:27" ht="13.5">
      <c r="A56" s="310" t="s">
        <v>208</v>
      </c>
      <c r="B56" s="142"/>
      <c r="C56" s="62"/>
      <c r="D56" s="156"/>
      <c r="E56" s="60">
        <v>1297761</v>
      </c>
      <c r="F56" s="60">
        <v>1297761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324440</v>
      </c>
      <c r="Y56" s="60">
        <v>-324440</v>
      </c>
      <c r="Z56" s="140">
        <v>-100</v>
      </c>
      <c r="AA56" s="155">
        <v>1297761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4803336</v>
      </c>
      <c r="F57" s="295">
        <f t="shared" si="11"/>
        <v>4803336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1200834</v>
      </c>
      <c r="Y57" s="295">
        <f t="shared" si="11"/>
        <v>-1200834</v>
      </c>
      <c r="Z57" s="296">
        <f>+IF(X57&lt;&gt;0,+(Y57/X57)*100,0)</f>
        <v>-100</v>
      </c>
      <c r="AA57" s="297">
        <f>SUM(AA52:AA56)</f>
        <v>4803336</v>
      </c>
    </row>
    <row r="58" spans="1:27" ht="13.5">
      <c r="A58" s="311" t="s">
        <v>210</v>
      </c>
      <c r="B58" s="136"/>
      <c r="C58" s="62"/>
      <c r="D58" s="156"/>
      <c r="E58" s="60">
        <v>1378000</v>
      </c>
      <c r="F58" s="60">
        <v>1378000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344500</v>
      </c>
      <c r="Y58" s="60">
        <v>-344500</v>
      </c>
      <c r="Z58" s="140">
        <v>-100</v>
      </c>
      <c r="AA58" s="155">
        <v>1378000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5376320</v>
      </c>
      <c r="F61" s="60">
        <v>5376320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1344080</v>
      </c>
      <c r="Y61" s="60">
        <v>-1344080</v>
      </c>
      <c r="Z61" s="140">
        <v>-100</v>
      </c>
      <c r="AA61" s="155">
        <v>5376320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336684</v>
      </c>
      <c r="H66" s="275">
        <v>440503</v>
      </c>
      <c r="I66" s="275">
        <v>401337</v>
      </c>
      <c r="J66" s="275">
        <v>1178524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1178524</v>
      </c>
      <c r="X66" s="275"/>
      <c r="Y66" s="275">
        <v>1178524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336684</v>
      </c>
      <c r="H69" s="220">
        <f t="shared" si="12"/>
        <v>440503</v>
      </c>
      <c r="I69" s="220">
        <f t="shared" si="12"/>
        <v>401337</v>
      </c>
      <c r="J69" s="220">
        <f t="shared" si="12"/>
        <v>1178524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1178524</v>
      </c>
      <c r="X69" s="220">
        <f t="shared" si="12"/>
        <v>0</v>
      </c>
      <c r="Y69" s="220">
        <f t="shared" si="12"/>
        <v>1178524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58774000</v>
      </c>
      <c r="D5" s="357">
        <f t="shared" si="0"/>
        <v>0</v>
      </c>
      <c r="E5" s="356">
        <f t="shared" si="0"/>
        <v>47769000</v>
      </c>
      <c r="F5" s="358">
        <f t="shared" si="0"/>
        <v>47769000</v>
      </c>
      <c r="G5" s="358">
        <f t="shared" si="0"/>
        <v>4252087</v>
      </c>
      <c r="H5" s="356">
        <f t="shared" si="0"/>
        <v>1837072</v>
      </c>
      <c r="I5" s="356">
        <f t="shared" si="0"/>
        <v>4216564</v>
      </c>
      <c r="J5" s="358">
        <f t="shared" si="0"/>
        <v>10305723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10305723</v>
      </c>
      <c r="X5" s="356">
        <f t="shared" si="0"/>
        <v>11942250</v>
      </c>
      <c r="Y5" s="358">
        <f t="shared" si="0"/>
        <v>-1636527</v>
      </c>
      <c r="Z5" s="359">
        <f>+IF(X5&lt;&gt;0,+(Y5/X5)*100,0)</f>
        <v>-13.703673930791938</v>
      </c>
      <c r="AA5" s="360">
        <f>+AA6+AA8+AA11+AA13+AA15</f>
        <v>47769000</v>
      </c>
    </row>
    <row r="6" spans="1:27" ht="13.5">
      <c r="A6" s="361" t="s">
        <v>204</v>
      </c>
      <c r="B6" s="142"/>
      <c r="C6" s="60">
        <f>+C7</f>
        <v>34013000</v>
      </c>
      <c r="D6" s="340">
        <f aca="true" t="shared" si="1" ref="D6:AA6">+D7</f>
        <v>0</v>
      </c>
      <c r="E6" s="60">
        <f t="shared" si="1"/>
        <v>5000000</v>
      </c>
      <c r="F6" s="59">
        <f t="shared" si="1"/>
        <v>5000000</v>
      </c>
      <c r="G6" s="59">
        <f t="shared" si="1"/>
        <v>3152173</v>
      </c>
      <c r="H6" s="60">
        <f t="shared" si="1"/>
        <v>709413</v>
      </c>
      <c r="I6" s="60">
        <f t="shared" si="1"/>
        <v>677196</v>
      </c>
      <c r="J6" s="59">
        <f t="shared" si="1"/>
        <v>4538782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4538782</v>
      </c>
      <c r="X6" s="60">
        <f t="shared" si="1"/>
        <v>1250000</v>
      </c>
      <c r="Y6" s="59">
        <f t="shared" si="1"/>
        <v>3288782</v>
      </c>
      <c r="Z6" s="61">
        <f>+IF(X6&lt;&gt;0,+(Y6/X6)*100,0)</f>
        <v>263.10256</v>
      </c>
      <c r="AA6" s="62">
        <f t="shared" si="1"/>
        <v>5000000</v>
      </c>
    </row>
    <row r="7" spans="1:27" ht="13.5">
      <c r="A7" s="291" t="s">
        <v>228</v>
      </c>
      <c r="B7" s="142"/>
      <c r="C7" s="60">
        <v>34013000</v>
      </c>
      <c r="D7" s="340"/>
      <c r="E7" s="60">
        <v>5000000</v>
      </c>
      <c r="F7" s="59">
        <v>5000000</v>
      </c>
      <c r="G7" s="59">
        <v>3152173</v>
      </c>
      <c r="H7" s="60">
        <v>709413</v>
      </c>
      <c r="I7" s="60">
        <v>677196</v>
      </c>
      <c r="J7" s="59">
        <v>4538782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4538782</v>
      </c>
      <c r="X7" s="60">
        <v>1250000</v>
      </c>
      <c r="Y7" s="59">
        <v>3288782</v>
      </c>
      <c r="Z7" s="61">
        <v>263.1</v>
      </c>
      <c r="AA7" s="62">
        <v>5000000</v>
      </c>
    </row>
    <row r="8" spans="1:27" ht="13.5">
      <c r="A8" s="361" t="s">
        <v>205</v>
      </c>
      <c r="B8" s="142"/>
      <c r="C8" s="60">
        <f aca="true" t="shared" si="2" ref="C8:Y8">SUM(C9:C10)</f>
        <v>6024000</v>
      </c>
      <c r="D8" s="340">
        <f t="shared" si="2"/>
        <v>0</v>
      </c>
      <c r="E8" s="60">
        <f t="shared" si="2"/>
        <v>13000000</v>
      </c>
      <c r="F8" s="59">
        <f t="shared" si="2"/>
        <v>13000000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3250000</v>
      </c>
      <c r="Y8" s="59">
        <f t="shared" si="2"/>
        <v>-3250000</v>
      </c>
      <c r="Z8" s="61">
        <f>+IF(X8&lt;&gt;0,+(Y8/X8)*100,0)</f>
        <v>-100</v>
      </c>
      <c r="AA8" s="62">
        <f>SUM(AA9:AA10)</f>
        <v>13000000</v>
      </c>
    </row>
    <row r="9" spans="1:27" ht="13.5">
      <c r="A9" s="291" t="s">
        <v>229</v>
      </c>
      <c r="B9" s="142"/>
      <c r="C9" s="60">
        <v>6024000</v>
      </c>
      <c r="D9" s="340"/>
      <c r="E9" s="60">
        <v>13000000</v>
      </c>
      <c r="F9" s="59">
        <v>13000000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3250000</v>
      </c>
      <c r="Y9" s="59">
        <v>-3250000</v>
      </c>
      <c r="Z9" s="61">
        <v>-100</v>
      </c>
      <c r="AA9" s="62">
        <v>13000000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6737000</v>
      </c>
      <c r="D11" s="363">
        <f aca="true" t="shared" si="3" ref="D11:AA11">+D12</f>
        <v>0</v>
      </c>
      <c r="E11" s="362">
        <f t="shared" si="3"/>
        <v>23003000</v>
      </c>
      <c r="F11" s="364">
        <f t="shared" si="3"/>
        <v>23003000</v>
      </c>
      <c r="G11" s="364">
        <f t="shared" si="3"/>
        <v>1099914</v>
      </c>
      <c r="H11" s="362">
        <f t="shared" si="3"/>
        <v>917250</v>
      </c>
      <c r="I11" s="362">
        <f t="shared" si="3"/>
        <v>484609</v>
      </c>
      <c r="J11" s="364">
        <f t="shared" si="3"/>
        <v>2501773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2501773</v>
      </c>
      <c r="X11" s="362">
        <f t="shared" si="3"/>
        <v>5750750</v>
      </c>
      <c r="Y11" s="364">
        <f t="shared" si="3"/>
        <v>-3248977</v>
      </c>
      <c r="Z11" s="365">
        <f>+IF(X11&lt;&gt;0,+(Y11/X11)*100,0)</f>
        <v>-56.49657870712515</v>
      </c>
      <c r="AA11" s="366">
        <f t="shared" si="3"/>
        <v>23003000</v>
      </c>
    </row>
    <row r="12" spans="1:27" ht="13.5">
      <c r="A12" s="291" t="s">
        <v>231</v>
      </c>
      <c r="B12" s="136"/>
      <c r="C12" s="60">
        <v>6737000</v>
      </c>
      <c r="D12" s="340"/>
      <c r="E12" s="60">
        <v>23003000</v>
      </c>
      <c r="F12" s="59">
        <v>23003000</v>
      </c>
      <c r="G12" s="59">
        <v>1099914</v>
      </c>
      <c r="H12" s="60">
        <v>917250</v>
      </c>
      <c r="I12" s="60">
        <v>484609</v>
      </c>
      <c r="J12" s="59">
        <v>2501773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2501773</v>
      </c>
      <c r="X12" s="60">
        <v>5750750</v>
      </c>
      <c r="Y12" s="59">
        <v>-3248977</v>
      </c>
      <c r="Z12" s="61">
        <v>-56.5</v>
      </c>
      <c r="AA12" s="62">
        <v>23003000</v>
      </c>
    </row>
    <row r="13" spans="1:27" ht="13.5">
      <c r="A13" s="361" t="s">
        <v>207</v>
      </c>
      <c r="B13" s="136"/>
      <c r="C13" s="275">
        <f>+C14</f>
        <v>5000000</v>
      </c>
      <c r="D13" s="341">
        <f aca="true" t="shared" si="4" ref="D13:AA13">+D14</f>
        <v>0</v>
      </c>
      <c r="E13" s="275">
        <f t="shared" si="4"/>
        <v>2271000</v>
      </c>
      <c r="F13" s="342">
        <f t="shared" si="4"/>
        <v>2271000</v>
      </c>
      <c r="G13" s="342">
        <f t="shared" si="4"/>
        <v>0</v>
      </c>
      <c r="H13" s="275">
        <f t="shared" si="4"/>
        <v>0</v>
      </c>
      <c r="I13" s="275">
        <f t="shared" si="4"/>
        <v>2756102</v>
      </c>
      <c r="J13" s="342">
        <f t="shared" si="4"/>
        <v>2756102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2756102</v>
      </c>
      <c r="X13" s="275">
        <f t="shared" si="4"/>
        <v>567750</v>
      </c>
      <c r="Y13" s="342">
        <f t="shared" si="4"/>
        <v>2188352</v>
      </c>
      <c r="Z13" s="335">
        <f>+IF(X13&lt;&gt;0,+(Y13/X13)*100,0)</f>
        <v>385.4428885953324</v>
      </c>
      <c r="AA13" s="273">
        <f t="shared" si="4"/>
        <v>2271000</v>
      </c>
    </row>
    <row r="14" spans="1:27" ht="13.5">
      <c r="A14" s="291" t="s">
        <v>232</v>
      </c>
      <c r="B14" s="136"/>
      <c r="C14" s="60">
        <v>5000000</v>
      </c>
      <c r="D14" s="340"/>
      <c r="E14" s="60">
        <v>2271000</v>
      </c>
      <c r="F14" s="59">
        <v>2271000</v>
      </c>
      <c r="G14" s="59"/>
      <c r="H14" s="60"/>
      <c r="I14" s="60">
        <v>2756102</v>
      </c>
      <c r="J14" s="59">
        <v>2756102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2756102</v>
      </c>
      <c r="X14" s="60">
        <v>567750</v>
      </c>
      <c r="Y14" s="59">
        <v>2188352</v>
      </c>
      <c r="Z14" s="61">
        <v>385.44</v>
      </c>
      <c r="AA14" s="62">
        <v>2271000</v>
      </c>
    </row>
    <row r="15" spans="1:27" ht="13.5">
      <c r="A15" s="361" t="s">
        <v>208</v>
      </c>
      <c r="B15" s="136"/>
      <c r="C15" s="60">
        <f aca="true" t="shared" si="5" ref="C15:Y15">SUM(C16:C20)</f>
        <v>7000000</v>
      </c>
      <c r="D15" s="340">
        <f t="shared" si="5"/>
        <v>0</v>
      </c>
      <c r="E15" s="60">
        <f t="shared" si="5"/>
        <v>4495000</v>
      </c>
      <c r="F15" s="59">
        <f t="shared" si="5"/>
        <v>4495000</v>
      </c>
      <c r="G15" s="59">
        <f t="shared" si="5"/>
        <v>0</v>
      </c>
      <c r="H15" s="60">
        <f t="shared" si="5"/>
        <v>210409</v>
      </c>
      <c r="I15" s="60">
        <f t="shared" si="5"/>
        <v>298657</v>
      </c>
      <c r="J15" s="59">
        <f t="shared" si="5"/>
        <v>509066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509066</v>
      </c>
      <c r="X15" s="60">
        <f t="shared" si="5"/>
        <v>1123750</v>
      </c>
      <c r="Y15" s="59">
        <f t="shared" si="5"/>
        <v>-614684</v>
      </c>
      <c r="Z15" s="61">
        <f>+IF(X15&lt;&gt;0,+(Y15/X15)*100,0)</f>
        <v>-54.69935483870968</v>
      </c>
      <c r="AA15" s="62">
        <f>SUM(AA16:AA20)</f>
        <v>4495000</v>
      </c>
    </row>
    <row r="16" spans="1:27" ht="13.5">
      <c r="A16" s="291" t="s">
        <v>233</v>
      </c>
      <c r="B16" s="300"/>
      <c r="C16" s="60"/>
      <c r="D16" s="340"/>
      <c r="E16" s="60">
        <v>1260000</v>
      </c>
      <c r="F16" s="59">
        <v>1260000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315000</v>
      </c>
      <c r="Y16" s="59">
        <v>-315000</v>
      </c>
      <c r="Z16" s="61">
        <v>-100</v>
      </c>
      <c r="AA16" s="62">
        <v>1260000</v>
      </c>
    </row>
    <row r="17" spans="1:27" ht="13.5">
      <c r="A17" s="291" t="s">
        <v>234</v>
      </c>
      <c r="B17" s="136"/>
      <c r="C17" s="60">
        <v>2000000</v>
      </c>
      <c r="D17" s="340"/>
      <c r="E17" s="60">
        <v>975000</v>
      </c>
      <c r="F17" s="59">
        <v>975000</v>
      </c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>
        <v>243750</v>
      </c>
      <c r="Y17" s="59">
        <v>-243750</v>
      </c>
      <c r="Z17" s="61">
        <v>-100</v>
      </c>
      <c r="AA17" s="62">
        <v>975000</v>
      </c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5000000</v>
      </c>
      <c r="D20" s="340"/>
      <c r="E20" s="60">
        <v>2260000</v>
      </c>
      <c r="F20" s="59">
        <v>2260000</v>
      </c>
      <c r="G20" s="59"/>
      <c r="H20" s="60">
        <v>210409</v>
      </c>
      <c r="I20" s="60">
        <v>298657</v>
      </c>
      <c r="J20" s="59">
        <v>509066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509066</v>
      </c>
      <c r="X20" s="60">
        <v>565000</v>
      </c>
      <c r="Y20" s="59">
        <v>-55934</v>
      </c>
      <c r="Z20" s="61">
        <v>-9.9</v>
      </c>
      <c r="AA20" s="62">
        <v>2260000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15162000</v>
      </c>
      <c r="D22" s="344">
        <f t="shared" si="6"/>
        <v>0</v>
      </c>
      <c r="E22" s="343">
        <f t="shared" si="6"/>
        <v>16174000</v>
      </c>
      <c r="F22" s="345">
        <f t="shared" si="6"/>
        <v>16174000</v>
      </c>
      <c r="G22" s="345">
        <f t="shared" si="6"/>
        <v>1232779</v>
      </c>
      <c r="H22" s="343">
        <f t="shared" si="6"/>
        <v>851013</v>
      </c>
      <c r="I22" s="343">
        <f t="shared" si="6"/>
        <v>949844</v>
      </c>
      <c r="J22" s="345">
        <f t="shared" si="6"/>
        <v>3033636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3033636</v>
      </c>
      <c r="X22" s="343">
        <f t="shared" si="6"/>
        <v>4043500</v>
      </c>
      <c r="Y22" s="345">
        <f t="shared" si="6"/>
        <v>-1009864</v>
      </c>
      <c r="Z22" s="336">
        <f>+IF(X22&lt;&gt;0,+(Y22/X22)*100,0)</f>
        <v>-24.97499690861877</v>
      </c>
      <c r="AA22" s="350">
        <f>SUM(AA23:AA32)</f>
        <v>16174000</v>
      </c>
    </row>
    <row r="23" spans="1:27" ht="13.5">
      <c r="A23" s="361" t="s">
        <v>236</v>
      </c>
      <c r="B23" s="142"/>
      <c r="C23" s="60">
        <v>1300000</v>
      </c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16174000</v>
      </c>
      <c r="F24" s="59">
        <v>16174000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4043500</v>
      </c>
      <c r="Y24" s="59">
        <v>-4043500</v>
      </c>
      <c r="Z24" s="61">
        <v>-100</v>
      </c>
      <c r="AA24" s="62">
        <v>16174000</v>
      </c>
    </row>
    <row r="25" spans="1:27" ht="13.5">
      <c r="A25" s="361" t="s">
        <v>238</v>
      </c>
      <c r="B25" s="142"/>
      <c r="C25" s="60">
        <v>13762000</v>
      </c>
      <c r="D25" s="340"/>
      <c r="E25" s="60"/>
      <c r="F25" s="59"/>
      <c r="G25" s="59">
        <v>1232779</v>
      </c>
      <c r="H25" s="60">
        <v>312315</v>
      </c>
      <c r="I25" s="60">
        <v>248851</v>
      </c>
      <c r="J25" s="59">
        <v>1793945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1793945</v>
      </c>
      <c r="X25" s="60"/>
      <c r="Y25" s="59">
        <v>1793945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>
        <v>100000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>
        <v>538698</v>
      </c>
      <c r="I30" s="60">
        <v>700993</v>
      </c>
      <c r="J30" s="59">
        <v>1239691</v>
      </c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>
        <v>1239691</v>
      </c>
      <c r="X30" s="60"/>
      <c r="Y30" s="59">
        <v>1239691</v>
      </c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5284000</v>
      </c>
      <c r="D40" s="344">
        <f t="shared" si="9"/>
        <v>0</v>
      </c>
      <c r="E40" s="343">
        <f t="shared" si="9"/>
        <v>20958000</v>
      </c>
      <c r="F40" s="345">
        <f t="shared" si="9"/>
        <v>20958000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5239500</v>
      </c>
      <c r="Y40" s="345">
        <f t="shared" si="9"/>
        <v>-5239500</v>
      </c>
      <c r="Z40" s="336">
        <f>+IF(X40&lt;&gt;0,+(Y40/X40)*100,0)</f>
        <v>-100</v>
      </c>
      <c r="AA40" s="350">
        <f>SUM(AA41:AA49)</f>
        <v>20958000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3491000</v>
      </c>
      <c r="F43" s="370">
        <v>3491000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872750</v>
      </c>
      <c r="Y43" s="370">
        <v>-872750</v>
      </c>
      <c r="Z43" s="371">
        <v>-100</v>
      </c>
      <c r="AA43" s="303">
        <v>3491000</v>
      </c>
    </row>
    <row r="44" spans="1:27" ht="13.5">
      <c r="A44" s="361" t="s">
        <v>250</v>
      </c>
      <c r="B44" s="136"/>
      <c r="C44" s="60">
        <v>3739000</v>
      </c>
      <c r="D44" s="368"/>
      <c r="E44" s="54">
        <v>6645000</v>
      </c>
      <c r="F44" s="53">
        <v>6645000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1661250</v>
      </c>
      <c r="Y44" s="53">
        <v>-1661250</v>
      </c>
      <c r="Z44" s="94">
        <v>-100</v>
      </c>
      <c r="AA44" s="95">
        <v>6645000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1345000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200000</v>
      </c>
      <c r="D49" s="368"/>
      <c r="E49" s="54">
        <v>10822000</v>
      </c>
      <c r="F49" s="53">
        <v>10822000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2705500</v>
      </c>
      <c r="Y49" s="53">
        <v>-2705500</v>
      </c>
      <c r="Z49" s="94">
        <v>-100</v>
      </c>
      <c r="AA49" s="95">
        <v>10822000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79220000</v>
      </c>
      <c r="D60" s="346">
        <f t="shared" si="14"/>
        <v>0</v>
      </c>
      <c r="E60" s="219">
        <f t="shared" si="14"/>
        <v>84901000</v>
      </c>
      <c r="F60" s="264">
        <f t="shared" si="14"/>
        <v>84901000</v>
      </c>
      <c r="G60" s="264">
        <f t="shared" si="14"/>
        <v>5484866</v>
      </c>
      <c r="H60" s="219">
        <f t="shared" si="14"/>
        <v>2688085</v>
      </c>
      <c r="I60" s="219">
        <f t="shared" si="14"/>
        <v>5166408</v>
      </c>
      <c r="J60" s="264">
        <f t="shared" si="14"/>
        <v>13339359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13339359</v>
      </c>
      <c r="X60" s="219">
        <f t="shared" si="14"/>
        <v>21225250</v>
      </c>
      <c r="Y60" s="264">
        <f t="shared" si="14"/>
        <v>-7885891</v>
      </c>
      <c r="Z60" s="337">
        <f>+IF(X60&lt;&gt;0,+(Y60/X60)*100,0)</f>
        <v>-37.153348017102275</v>
      </c>
      <c r="AA60" s="232">
        <f>+AA57+AA54+AA51+AA40+AA37+AA34+AA22+AA5</f>
        <v>84901000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2013-11-05T10:25:05Z</dcterms:created>
  <dcterms:modified xsi:type="dcterms:W3CDTF">2013-11-05T10:25:10Z</dcterms:modified>
  <cp:category/>
  <cp:version/>
  <cp:contentType/>
  <cp:contentStatus/>
</cp:coreProperties>
</file>