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<sst xmlns="http://schemas.openxmlformats.org/spreadsheetml/2006/main" count="855" uniqueCount="302">
  <si>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Gauteng: Merafong City(GT484)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</si>
  <si>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</si>
  <si>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</si>
  <si>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</si>
  <si>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</si>
  <si>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</si>
  <si>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</si>
  <si>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</si>
  <si>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</si>
  <si>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</si>
  <si>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</si>
  <si>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</si>
  <si>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</si>
  <si>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</si>
  <si>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</si>
  <si>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</si>
  <si>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</si>
  <si>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</si>
  <si>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</si>
  <si>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</si>
  <si>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</si>
  <si>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</si>
  <si>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</si>
  <si>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</si>
  <si>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</si>
  <si>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</si>
  <si>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</si>
  <si>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</si>
  <si>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</si>
  <si>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</si>
  <si>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</si>
  <si>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</si>
  <si>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</si>
  <si>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</si>
  <si>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</si>
  <si>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</si>
  <si>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</si>
  <si>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</si>
  <si>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</si>
  <si>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</si>
  <si>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</si>
  <si>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</si>
  <si>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</si>
  <si>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</si>
  <si>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</si>
  <si>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</si>
  <si>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</si>
  <si>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</si>
  <si>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</si>
  <si>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</si>
  <si>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</si>
  <si>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</si>
  <si>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</si>
  <si>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</si>
  <si>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</si>
  <si>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</si>
  <si>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</si>
  <si>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</si>
  <si>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</si>
  <si>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</si>
  <si>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</si>
  <si>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</si>
  <si>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</si>
  <si>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</si>
  <si>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</si>
  <si>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</si>
  <si>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</si>
  <si>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</si>
  <si>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</si>
  <si>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</si>
  <si>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Merafong City(GT484)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</si>
  <si>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</si>
  <si>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</si>
  <si>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</si>
  <si>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</si>
  <si>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</si>
  <si>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</si>
  <si>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</si>
  <si>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</si>
  <si>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</si>
  <si>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</si>
  <si>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</si>
  <si>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</si>
  <si>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</si>
  <si>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</si>
  <si>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</si>
  <si>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</si>
  <si>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</si>
  <si>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</si>
  <si>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</si>
  <si>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</si>
  <si>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</si>
  <si>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</si>
  <si>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</si>
  <si>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</si>
  <si>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</si>
  <si>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</si>
  <si>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</si>
  <si>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</si>
  <si>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</si>
  <si>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Merafong City(GT484)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</si>
  <si>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</si>
  <si>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</si>
  <si>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</si>
  <si>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</si>
  <si>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</si>
  <si>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</si>
  <si>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</si>
  <si>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</si>
  <si>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</si>
  <si>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</si>
  <si>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</si>
  <si>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</si>
  <si>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</si>
  <si>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</si>
  <si>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</si>
  <si>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</si>
  <si>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</si>
  <si>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</si>
  <si>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</si>
  <si>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</si>
  <si>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</si>
  <si>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</si>
  <si>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</si>
  <si>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</si>
  <si>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</si>
  <si>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</si>
  <si>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</si>
  <si>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</si>
  <si>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Merafong City(GT484)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</si>
  <si>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</si>
  <si>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</si>
  <si>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</si>
  <si>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</si>
  <si>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</si>
  <si>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</si>
  <si>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</si>
  <si>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</si>
  <si>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</si>
  <si>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</si>
  <si>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Merafong City(GT484)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</si>
  <si>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</si>
  <si>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</si>
  <si>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</si>
  <si>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</si>
  <si>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</si>
  <si>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</si>
  <si>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</si>
  <si>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</si>
  <si>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</si>
  <si>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</si>
  <si>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</si>
  <si>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</si>
  <si>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</si>
  <si>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</si>
  <si>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</si>
  <si>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</si>
  <si>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</si>
  <si>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</si>
  <si>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</si>
  <si>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</si>
  <si>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</si>
  <si>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</si>
  <si>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</si>
  <si>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</si>
  <si>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</si>
  <si>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</si>
  <si>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</si>
  <si>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</si>
  <si>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</si>
  <si>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</si>
  <si>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</si>
  <si>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</si>
  <si>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</si>
  <si>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Merafong City(GT484)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</si>
  <si>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</si>
  <si>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</si>
  <si>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</si>
  <si>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</si>
  <si>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</si>
  <si>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</si>
  <si>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</si>
  <si>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</si>
  <si>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</si>
  <si>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</si>
  <si>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</si>
  <si>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</si>
  <si>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</si>
  <si>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</si>
  <si>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</si>
  <si>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</si>
  <si>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</si>
  <si>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</si>
  <si>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</si>
  <si>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</si>
  <si>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</si>
  <si>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</si>
  <si>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</si>
  <si>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</si>
  <si>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</si>
  <si>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</si>
  <si>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Merafong City(GT484)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</si>
  <si>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</si>
  <si>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</si>
  <si>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</si>
  <si>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</si>
  <si>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</si>
  <si>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</si>
  <si>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</si>
  <si>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</si>
  <si>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</si>
  <si>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</si>
  <si>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</si>
  <si>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</si>
  <si>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</si>
  <si>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</si>
  <si>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</si>
  <si>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</si>
  <si>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</si>
  <si>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</si>
  <si>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</si>
  <si>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</si>
  <si>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</si>
  <si>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</si>
  <si>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</si>
  <si>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</si>
  <si>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Merafong City(GT484)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</si>
  <si>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</si>
  <si>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</si>
  <si>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</si>
  <si>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</si>
  <si>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</si>
  <si>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</si>
  <si>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</si>
  <si>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</si>
  <si>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</si>
  <si>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</si>
  <si>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</si>
  <si>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</si>
  <si>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</si>
  <si>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</si>
  <si>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</si>
  <si>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</si>
  <si>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</si>
  <si>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</si>
  <si>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</si>
  <si>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</si>
  <si>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</si>
  <si>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</si>
  <si>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</si>
  <si>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</si>
  <si>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</si>
  <si>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</si>
  <si>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</si>
  <si>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</si>
  <si>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</si>
  <si>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</si>
  <si>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</si>
  <si>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</si>
  <si>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</si>
  <si>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</si>
  <si>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</si>
  <si>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Merafong City(GT484)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</si>
  <si>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</si>
  <si>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</si>
  <si>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Gauteng: Merafong City(GT484)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</si>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</sst>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262878285</v>
      </c>
      <c r="C5" s="19">
        <v>0</v>
      </c>
      <c r="D5" s="59">
        <v>289361128</v>
      </c>
      <c r="E5" s="60">
        <v>289361128</v>
      </c>
      <c r="F5" s="60">
        <v>23351363</v>
      </c>
      <c r="G5" s="60">
        <v>23141818</v>
      </c>
      <c r="H5" s="60">
        <v>22653724</v>
      </c>
      <c r="I5" s="60">
        <v>69146905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69146905</v>
      </c>
      <c r="W5" s="60">
        <v>72340282</v>
      </c>
      <c r="X5" s="60">
        <v>-3193377</v>
      </c>
      <c r="Y5" s="61">
        <v>-4.41</v>
      </c>
      <c r="Z5" s="62">
        <v>289361128</v>
      </c>
    </row>
    <row r="6" spans="1:26" ht="13.5">
      <c r="A6" s="58" t="s">
        <v>32</v>
      </c>
      <c r="B6" s="19">
        <v>478669160</v>
      </c>
      <c r="C6" s="19">
        <v>0</v>
      </c>
      <c r="D6" s="59">
        <v>529041734</v>
      </c>
      <c r="E6" s="60">
        <v>529041734</v>
      </c>
      <c r="F6" s="60">
        <v>42804676</v>
      </c>
      <c r="G6" s="60">
        <v>34025491</v>
      </c>
      <c r="H6" s="60">
        <v>32311826</v>
      </c>
      <c r="I6" s="60">
        <v>109141993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109141993</v>
      </c>
      <c r="W6" s="60">
        <v>132260434</v>
      </c>
      <c r="X6" s="60">
        <v>-23118441</v>
      </c>
      <c r="Y6" s="61">
        <v>-17.48</v>
      </c>
      <c r="Z6" s="62">
        <v>529041734</v>
      </c>
    </row>
    <row r="7" spans="1:26" ht="13.5">
      <c r="A7" s="58" t="s">
        <v>33</v>
      </c>
      <c r="B7" s="19">
        <v>16927939</v>
      </c>
      <c r="C7" s="19">
        <v>0</v>
      </c>
      <c r="D7" s="59">
        <v>16942058</v>
      </c>
      <c r="E7" s="60">
        <v>16942058</v>
      </c>
      <c r="F7" s="60">
        <v>137597</v>
      </c>
      <c r="G7" s="60">
        <v>273431</v>
      </c>
      <c r="H7" s="60">
        <v>161795</v>
      </c>
      <c r="I7" s="60">
        <v>572823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572823</v>
      </c>
      <c r="W7" s="60">
        <v>4235515</v>
      </c>
      <c r="X7" s="60">
        <v>-3662692</v>
      </c>
      <c r="Y7" s="61">
        <v>-86.48</v>
      </c>
      <c r="Z7" s="62">
        <v>16942058</v>
      </c>
    </row>
    <row r="8" spans="1:26" ht="13.5">
      <c r="A8" s="58" t="s">
        <v>34</v>
      </c>
      <c r="B8" s="19">
        <v>393370241</v>
      </c>
      <c r="C8" s="19">
        <v>0</v>
      </c>
      <c r="D8" s="59">
        <v>335036000</v>
      </c>
      <c r="E8" s="60">
        <v>335036000</v>
      </c>
      <c r="F8" s="60">
        <v>0</v>
      </c>
      <c r="G8" s="60">
        <v>0</v>
      </c>
      <c r="H8" s="60">
        <v>75448000</v>
      </c>
      <c r="I8" s="60">
        <v>75448000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75448000</v>
      </c>
      <c r="W8" s="60">
        <v>83759000</v>
      </c>
      <c r="X8" s="60">
        <v>-8311000</v>
      </c>
      <c r="Y8" s="61">
        <v>-9.92</v>
      </c>
      <c r="Z8" s="62">
        <v>335036000</v>
      </c>
    </row>
    <row r="9" spans="1:26" ht="13.5">
      <c r="A9" s="58" t="s">
        <v>35</v>
      </c>
      <c r="B9" s="19">
        <v>194016216</v>
      </c>
      <c r="C9" s="19">
        <v>0</v>
      </c>
      <c r="D9" s="59">
        <v>75556276</v>
      </c>
      <c r="E9" s="60">
        <v>75556276</v>
      </c>
      <c r="F9" s="60">
        <v>6333516</v>
      </c>
      <c r="G9" s="60">
        <v>6374603</v>
      </c>
      <c r="H9" s="60">
        <v>5737084</v>
      </c>
      <c r="I9" s="60">
        <v>18445203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18445203</v>
      </c>
      <c r="W9" s="60">
        <v>18889069</v>
      </c>
      <c r="X9" s="60">
        <v>-443866</v>
      </c>
      <c r="Y9" s="61">
        <v>-2.35</v>
      </c>
      <c r="Z9" s="62">
        <v>75556276</v>
      </c>
    </row>
    <row r="10" spans="1:26" ht="25.5">
      <c r="A10" s="63" t="s">
        <v>277</v>
      </c>
      <c r="B10" s="64">
        <f>SUM(B5:B9)</f>
        <v>1345861841</v>
      </c>
      <c r="C10" s="64">
        <f>SUM(C5:C9)</f>
        <v>0</v>
      </c>
      <c r="D10" s="65">
        <f aca="true" t="shared" si="0" ref="D10:Z10">SUM(D5:D9)</f>
        <v>1245937196</v>
      </c>
      <c r="E10" s="66">
        <f t="shared" si="0"/>
        <v>1245937196</v>
      </c>
      <c r="F10" s="66">
        <f t="shared" si="0"/>
        <v>72627152</v>
      </c>
      <c r="G10" s="66">
        <f t="shared" si="0"/>
        <v>63815343</v>
      </c>
      <c r="H10" s="66">
        <f t="shared" si="0"/>
        <v>136312429</v>
      </c>
      <c r="I10" s="66">
        <f t="shared" si="0"/>
        <v>272754924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272754924</v>
      </c>
      <c r="W10" s="66">
        <f t="shared" si="0"/>
        <v>311484300</v>
      </c>
      <c r="X10" s="66">
        <f t="shared" si="0"/>
        <v>-38729376</v>
      </c>
      <c r="Y10" s="67">
        <f>+IF(W10&lt;&gt;0,(X10/W10)*100,0)</f>
        <v>-12.433813197005435</v>
      </c>
      <c r="Z10" s="68">
        <f t="shared" si="0"/>
        <v>1245937196</v>
      </c>
    </row>
    <row r="11" spans="1:26" ht="13.5">
      <c r="A11" s="58" t="s">
        <v>37</v>
      </c>
      <c r="B11" s="19">
        <v>250072048</v>
      </c>
      <c r="C11" s="19">
        <v>0</v>
      </c>
      <c r="D11" s="59">
        <v>333878619</v>
      </c>
      <c r="E11" s="60">
        <v>333878619</v>
      </c>
      <c r="F11" s="60">
        <v>21540697</v>
      </c>
      <c r="G11" s="60">
        <v>25991788</v>
      </c>
      <c r="H11" s="60">
        <v>22004374</v>
      </c>
      <c r="I11" s="60">
        <v>69536859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69536859</v>
      </c>
      <c r="W11" s="60">
        <v>83469655</v>
      </c>
      <c r="X11" s="60">
        <v>-13932796</v>
      </c>
      <c r="Y11" s="61">
        <v>-16.69</v>
      </c>
      <c r="Z11" s="62">
        <v>333878619</v>
      </c>
    </row>
    <row r="12" spans="1:26" ht="13.5">
      <c r="A12" s="58" t="s">
        <v>38</v>
      </c>
      <c r="B12" s="19">
        <v>16618864</v>
      </c>
      <c r="C12" s="19">
        <v>0</v>
      </c>
      <c r="D12" s="59">
        <v>17269255</v>
      </c>
      <c r="E12" s="60">
        <v>17269255</v>
      </c>
      <c r="F12" s="60">
        <v>1353119</v>
      </c>
      <c r="G12" s="60">
        <v>1372399</v>
      </c>
      <c r="H12" s="60">
        <v>1371210</v>
      </c>
      <c r="I12" s="60">
        <v>4096728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4096728</v>
      </c>
      <c r="W12" s="60">
        <v>4317314</v>
      </c>
      <c r="X12" s="60">
        <v>-220586</v>
      </c>
      <c r="Y12" s="61">
        <v>-5.11</v>
      </c>
      <c r="Z12" s="62">
        <v>17269255</v>
      </c>
    </row>
    <row r="13" spans="1:26" ht="13.5">
      <c r="A13" s="58" t="s">
        <v>278</v>
      </c>
      <c r="B13" s="19">
        <v>108169320</v>
      </c>
      <c r="C13" s="19">
        <v>0</v>
      </c>
      <c r="D13" s="59">
        <v>30780000</v>
      </c>
      <c r="E13" s="60">
        <v>30780000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7695000</v>
      </c>
      <c r="X13" s="60">
        <v>-7695000</v>
      </c>
      <c r="Y13" s="61">
        <v>-100</v>
      </c>
      <c r="Z13" s="62">
        <v>30780000</v>
      </c>
    </row>
    <row r="14" spans="1:26" ht="13.5">
      <c r="A14" s="58" t="s">
        <v>40</v>
      </c>
      <c r="B14" s="19">
        <v>6398916</v>
      </c>
      <c r="C14" s="19">
        <v>0</v>
      </c>
      <c r="D14" s="59">
        <v>15797061</v>
      </c>
      <c r="E14" s="60">
        <v>15797061</v>
      </c>
      <c r="F14" s="60">
        <v>209047</v>
      </c>
      <c r="G14" s="60">
        <v>185704</v>
      </c>
      <c r="H14" s="60">
        <v>985686</v>
      </c>
      <c r="I14" s="60">
        <v>1380437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1380437</v>
      </c>
      <c r="W14" s="60">
        <v>3949265</v>
      </c>
      <c r="X14" s="60">
        <v>-2568828</v>
      </c>
      <c r="Y14" s="61">
        <v>-65.05</v>
      </c>
      <c r="Z14" s="62">
        <v>15797061</v>
      </c>
    </row>
    <row r="15" spans="1:26" ht="13.5">
      <c r="A15" s="58" t="s">
        <v>41</v>
      </c>
      <c r="B15" s="19">
        <v>338894935</v>
      </c>
      <c r="C15" s="19">
        <v>0</v>
      </c>
      <c r="D15" s="59">
        <v>329535370</v>
      </c>
      <c r="E15" s="60">
        <v>329535370</v>
      </c>
      <c r="F15" s="60">
        <v>33166212</v>
      </c>
      <c r="G15" s="60">
        <v>37391911</v>
      </c>
      <c r="H15" s="60">
        <v>33635730</v>
      </c>
      <c r="I15" s="60">
        <v>104193853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104193853</v>
      </c>
      <c r="W15" s="60">
        <v>82383843</v>
      </c>
      <c r="X15" s="60">
        <v>21810010</v>
      </c>
      <c r="Y15" s="61">
        <v>26.47</v>
      </c>
      <c r="Z15" s="62">
        <v>329535370</v>
      </c>
    </row>
    <row r="16" spans="1:26" ht="13.5">
      <c r="A16" s="69" t="s">
        <v>42</v>
      </c>
      <c r="B16" s="19">
        <v>192593805</v>
      </c>
      <c r="C16" s="19">
        <v>0</v>
      </c>
      <c r="D16" s="59">
        <v>0</v>
      </c>
      <c r="E16" s="60">
        <v>0</v>
      </c>
      <c r="F16" s="60">
        <v>830295</v>
      </c>
      <c r="G16" s="60">
        <v>838307</v>
      </c>
      <c r="H16" s="60">
        <v>821010</v>
      </c>
      <c r="I16" s="60">
        <v>2489612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2489612</v>
      </c>
      <c r="W16" s="60">
        <v>0</v>
      </c>
      <c r="X16" s="60">
        <v>2489612</v>
      </c>
      <c r="Y16" s="61">
        <v>0</v>
      </c>
      <c r="Z16" s="62">
        <v>0</v>
      </c>
    </row>
    <row r="17" spans="1:26" ht="13.5">
      <c r="A17" s="58" t="s">
        <v>43</v>
      </c>
      <c r="B17" s="19">
        <v>464718583</v>
      </c>
      <c r="C17" s="19">
        <v>0</v>
      </c>
      <c r="D17" s="59">
        <v>762368999</v>
      </c>
      <c r="E17" s="60">
        <v>762368999</v>
      </c>
      <c r="F17" s="60">
        <v>6921708</v>
      </c>
      <c r="G17" s="60">
        <v>15482076</v>
      </c>
      <c r="H17" s="60">
        <v>33729038</v>
      </c>
      <c r="I17" s="60">
        <v>56132822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56132822</v>
      </c>
      <c r="W17" s="60">
        <v>190592250</v>
      </c>
      <c r="X17" s="60">
        <v>-134459428</v>
      </c>
      <c r="Y17" s="61">
        <v>-70.55</v>
      </c>
      <c r="Z17" s="62">
        <v>762368999</v>
      </c>
    </row>
    <row r="18" spans="1:26" ht="13.5">
      <c r="A18" s="70" t="s">
        <v>44</v>
      </c>
      <c r="B18" s="71">
        <f>SUM(B11:B17)</f>
        <v>1377466471</v>
      </c>
      <c r="C18" s="71">
        <f>SUM(C11:C17)</f>
        <v>0</v>
      </c>
      <c r="D18" s="72">
        <f aca="true" t="shared" si="1" ref="D18:Z18">SUM(D11:D17)</f>
        <v>1489629304</v>
      </c>
      <c r="E18" s="73">
        <f t="shared" si="1"/>
        <v>1489629304</v>
      </c>
      <c r="F18" s="73">
        <f t="shared" si="1"/>
        <v>64021078</v>
      </c>
      <c r="G18" s="73">
        <f t="shared" si="1"/>
        <v>81262185</v>
      </c>
      <c r="H18" s="73">
        <f t="shared" si="1"/>
        <v>92547048</v>
      </c>
      <c r="I18" s="73">
        <f t="shared" si="1"/>
        <v>237830311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237830311</v>
      </c>
      <c r="W18" s="73">
        <f t="shared" si="1"/>
        <v>372407327</v>
      </c>
      <c r="X18" s="73">
        <f t="shared" si="1"/>
        <v>-134577016</v>
      </c>
      <c r="Y18" s="67">
        <f>+IF(W18&lt;&gt;0,(X18/W18)*100,0)</f>
        <v>-36.13704839915784</v>
      </c>
      <c r="Z18" s="74">
        <f t="shared" si="1"/>
        <v>1489629304</v>
      </c>
    </row>
    <row r="19" spans="1:26" ht="13.5">
      <c r="A19" s="70" t="s">
        <v>45</v>
      </c>
      <c r="B19" s="75">
        <f>+B10-B18</f>
        <v>-31604630</v>
      </c>
      <c r="C19" s="75">
        <f>+C10-C18</f>
        <v>0</v>
      </c>
      <c r="D19" s="76">
        <f aca="true" t="shared" si="2" ref="D19:Z19">+D10-D18</f>
        <v>-243692108</v>
      </c>
      <c r="E19" s="77">
        <f t="shared" si="2"/>
        <v>-243692108</v>
      </c>
      <c r="F19" s="77">
        <f t="shared" si="2"/>
        <v>8606074</v>
      </c>
      <c r="G19" s="77">
        <f t="shared" si="2"/>
        <v>-17446842</v>
      </c>
      <c r="H19" s="77">
        <f t="shared" si="2"/>
        <v>43765381</v>
      </c>
      <c r="I19" s="77">
        <f t="shared" si="2"/>
        <v>34924613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34924613</v>
      </c>
      <c r="W19" s="77">
        <f>IF(E10=E18,0,W10-W18)</f>
        <v>-60923027</v>
      </c>
      <c r="X19" s="77">
        <f t="shared" si="2"/>
        <v>95847640</v>
      </c>
      <c r="Y19" s="78">
        <f>+IF(W19&lt;&gt;0,(X19/W19)*100,0)</f>
        <v>-157.325800636925</v>
      </c>
      <c r="Z19" s="79">
        <f t="shared" si="2"/>
        <v>-243692108</v>
      </c>
    </row>
    <row r="20" spans="1:26" ht="13.5">
      <c r="A20" s="58" t="s">
        <v>46</v>
      </c>
      <c r="B20" s="19">
        <v>27601</v>
      </c>
      <c r="C20" s="19">
        <v>0</v>
      </c>
      <c r="D20" s="59">
        <v>243691902</v>
      </c>
      <c r="E20" s="60">
        <v>243691902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60922976</v>
      </c>
      <c r="X20" s="60">
        <v>-60922976</v>
      </c>
      <c r="Y20" s="61">
        <v>-100</v>
      </c>
      <c r="Z20" s="62">
        <v>243691902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-31577029</v>
      </c>
      <c r="C22" s="86">
        <f>SUM(C19:C21)</f>
        <v>0</v>
      </c>
      <c r="D22" s="87">
        <f aca="true" t="shared" si="3" ref="D22:Z22">SUM(D19:D21)</f>
        <v>-206</v>
      </c>
      <c r="E22" s="88">
        <f t="shared" si="3"/>
        <v>-206</v>
      </c>
      <c r="F22" s="88">
        <f t="shared" si="3"/>
        <v>8606074</v>
      </c>
      <c r="G22" s="88">
        <f t="shared" si="3"/>
        <v>-17446842</v>
      </c>
      <c r="H22" s="88">
        <f t="shared" si="3"/>
        <v>43765381</v>
      </c>
      <c r="I22" s="88">
        <f t="shared" si="3"/>
        <v>34924613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34924613</v>
      </c>
      <c r="W22" s="88">
        <f t="shared" si="3"/>
        <v>-51</v>
      </c>
      <c r="X22" s="88">
        <f t="shared" si="3"/>
        <v>34924664</v>
      </c>
      <c r="Y22" s="89">
        <f>+IF(W22&lt;&gt;0,(X22/W22)*100,0)</f>
        <v>-68479733.33333334</v>
      </c>
      <c r="Z22" s="90">
        <f t="shared" si="3"/>
        <v>-206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-31577029</v>
      </c>
      <c r="C24" s="75">
        <f>SUM(C22:C23)</f>
        <v>0</v>
      </c>
      <c r="D24" s="76">
        <f aca="true" t="shared" si="4" ref="D24:Z24">SUM(D22:D23)</f>
        <v>-206</v>
      </c>
      <c r="E24" s="77">
        <f t="shared" si="4"/>
        <v>-206</v>
      </c>
      <c r="F24" s="77">
        <f t="shared" si="4"/>
        <v>8606074</v>
      </c>
      <c r="G24" s="77">
        <f t="shared" si="4"/>
        <v>-17446842</v>
      </c>
      <c r="H24" s="77">
        <f t="shared" si="4"/>
        <v>43765381</v>
      </c>
      <c r="I24" s="77">
        <f t="shared" si="4"/>
        <v>34924613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34924613</v>
      </c>
      <c r="W24" s="77">
        <f t="shared" si="4"/>
        <v>-51</v>
      </c>
      <c r="X24" s="77">
        <f t="shared" si="4"/>
        <v>34924664</v>
      </c>
      <c r="Y24" s="78">
        <f>+IF(W24&lt;&gt;0,(X24/W24)*100,0)</f>
        <v>-68479733.33333334</v>
      </c>
      <c r="Z24" s="79">
        <f t="shared" si="4"/>
        <v>-206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179014049</v>
      </c>
      <c r="C27" s="22">
        <v>0</v>
      </c>
      <c r="D27" s="99">
        <v>354952994</v>
      </c>
      <c r="E27" s="100">
        <v>354952994</v>
      </c>
      <c r="F27" s="100">
        <v>4630222</v>
      </c>
      <c r="G27" s="100">
        <v>11725547</v>
      </c>
      <c r="H27" s="100">
        <v>9655340</v>
      </c>
      <c r="I27" s="100">
        <v>26011109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26011109</v>
      </c>
      <c r="W27" s="100">
        <v>88738249</v>
      </c>
      <c r="X27" s="100">
        <v>-62727140</v>
      </c>
      <c r="Y27" s="101">
        <v>-70.69</v>
      </c>
      <c r="Z27" s="102">
        <v>354952994</v>
      </c>
    </row>
    <row r="28" spans="1:26" ht="13.5">
      <c r="A28" s="103" t="s">
        <v>46</v>
      </c>
      <c r="B28" s="19">
        <v>179014049</v>
      </c>
      <c r="C28" s="19">
        <v>0</v>
      </c>
      <c r="D28" s="59">
        <v>243692398</v>
      </c>
      <c r="E28" s="60">
        <v>243692398</v>
      </c>
      <c r="F28" s="60">
        <v>4630222</v>
      </c>
      <c r="G28" s="60">
        <v>8327083</v>
      </c>
      <c r="H28" s="60">
        <v>9655340</v>
      </c>
      <c r="I28" s="60">
        <v>22612645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22612645</v>
      </c>
      <c r="W28" s="60">
        <v>60923100</v>
      </c>
      <c r="X28" s="60">
        <v>-38310455</v>
      </c>
      <c r="Y28" s="61">
        <v>-62.88</v>
      </c>
      <c r="Z28" s="62">
        <v>243692398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62906092</v>
      </c>
      <c r="E30" s="60">
        <v>62906092</v>
      </c>
      <c r="F30" s="60">
        <v>0</v>
      </c>
      <c r="G30" s="60">
        <v>542031</v>
      </c>
      <c r="H30" s="60">
        <v>0</v>
      </c>
      <c r="I30" s="60">
        <v>542031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542031</v>
      </c>
      <c r="W30" s="60">
        <v>15726523</v>
      </c>
      <c r="X30" s="60">
        <v>-15184492</v>
      </c>
      <c r="Y30" s="61">
        <v>-96.55</v>
      </c>
      <c r="Z30" s="62">
        <v>62906092</v>
      </c>
    </row>
    <row r="31" spans="1:26" ht="13.5">
      <c r="A31" s="58" t="s">
        <v>53</v>
      </c>
      <c r="B31" s="19">
        <v>0</v>
      </c>
      <c r="C31" s="19">
        <v>0</v>
      </c>
      <c r="D31" s="59">
        <v>48354504</v>
      </c>
      <c r="E31" s="60">
        <v>48354504</v>
      </c>
      <c r="F31" s="60">
        <v>0</v>
      </c>
      <c r="G31" s="60">
        <v>2856433</v>
      </c>
      <c r="H31" s="60">
        <v>0</v>
      </c>
      <c r="I31" s="60">
        <v>2856433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2856433</v>
      </c>
      <c r="W31" s="60">
        <v>12088626</v>
      </c>
      <c r="X31" s="60">
        <v>-9232193</v>
      </c>
      <c r="Y31" s="61">
        <v>-76.37</v>
      </c>
      <c r="Z31" s="62">
        <v>48354504</v>
      </c>
    </row>
    <row r="32" spans="1:26" ht="13.5">
      <c r="A32" s="70" t="s">
        <v>54</v>
      </c>
      <c r="B32" s="22">
        <f>SUM(B28:B31)</f>
        <v>179014049</v>
      </c>
      <c r="C32" s="22">
        <f>SUM(C28:C31)</f>
        <v>0</v>
      </c>
      <c r="D32" s="99">
        <f aca="true" t="shared" si="5" ref="D32:Z32">SUM(D28:D31)</f>
        <v>354952994</v>
      </c>
      <c r="E32" s="100">
        <f t="shared" si="5"/>
        <v>354952994</v>
      </c>
      <c r="F32" s="100">
        <f t="shared" si="5"/>
        <v>4630222</v>
      </c>
      <c r="G32" s="100">
        <f t="shared" si="5"/>
        <v>11725547</v>
      </c>
      <c r="H32" s="100">
        <f t="shared" si="5"/>
        <v>9655340</v>
      </c>
      <c r="I32" s="100">
        <f t="shared" si="5"/>
        <v>26011109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26011109</v>
      </c>
      <c r="W32" s="100">
        <f t="shared" si="5"/>
        <v>88738249</v>
      </c>
      <c r="X32" s="100">
        <f t="shared" si="5"/>
        <v>-62727140</v>
      </c>
      <c r="Y32" s="101">
        <f>+IF(W32&lt;&gt;0,(X32/W32)*100,0)</f>
        <v>-70.68782707217945</v>
      </c>
      <c r="Z32" s="102">
        <f t="shared" si="5"/>
        <v>354952994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254321425</v>
      </c>
      <c r="C35" s="19">
        <v>0</v>
      </c>
      <c r="D35" s="59">
        <v>628918652</v>
      </c>
      <c r="E35" s="60">
        <v>628918652</v>
      </c>
      <c r="F35" s="60">
        <v>272257271</v>
      </c>
      <c r="G35" s="60">
        <v>188961538</v>
      </c>
      <c r="H35" s="60">
        <v>296771290</v>
      </c>
      <c r="I35" s="60">
        <v>296771290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296771290</v>
      </c>
      <c r="W35" s="60">
        <v>157229663</v>
      </c>
      <c r="X35" s="60">
        <v>139541627</v>
      </c>
      <c r="Y35" s="61">
        <v>88.75</v>
      </c>
      <c r="Z35" s="62">
        <v>628918652</v>
      </c>
    </row>
    <row r="36" spans="1:26" ht="13.5">
      <c r="A36" s="58" t="s">
        <v>57</v>
      </c>
      <c r="B36" s="19">
        <v>3208938701</v>
      </c>
      <c r="C36" s="19">
        <v>0</v>
      </c>
      <c r="D36" s="59">
        <v>3092462641</v>
      </c>
      <c r="E36" s="60">
        <v>3092462641</v>
      </c>
      <c r="F36" s="60">
        <v>3515236500</v>
      </c>
      <c r="G36" s="60">
        <v>3240517801</v>
      </c>
      <c r="H36" s="60">
        <v>3183896480</v>
      </c>
      <c r="I36" s="60">
        <v>3183896480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3183896480</v>
      </c>
      <c r="W36" s="60">
        <v>773115660</v>
      </c>
      <c r="X36" s="60">
        <v>2410780820</v>
      </c>
      <c r="Y36" s="61">
        <v>311.83</v>
      </c>
      <c r="Z36" s="62">
        <v>3092462641</v>
      </c>
    </row>
    <row r="37" spans="1:26" ht="13.5">
      <c r="A37" s="58" t="s">
        <v>58</v>
      </c>
      <c r="B37" s="19">
        <v>573636608</v>
      </c>
      <c r="C37" s="19">
        <v>0</v>
      </c>
      <c r="D37" s="59">
        <v>327980383</v>
      </c>
      <c r="E37" s="60">
        <v>327980383</v>
      </c>
      <c r="F37" s="60">
        <v>509570406</v>
      </c>
      <c r="G37" s="60">
        <v>516715083</v>
      </c>
      <c r="H37" s="60">
        <v>513735221</v>
      </c>
      <c r="I37" s="60">
        <v>513735221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513735221</v>
      </c>
      <c r="W37" s="60">
        <v>81995096</v>
      </c>
      <c r="X37" s="60">
        <v>431740125</v>
      </c>
      <c r="Y37" s="61">
        <v>526.54</v>
      </c>
      <c r="Z37" s="62">
        <v>327980383</v>
      </c>
    </row>
    <row r="38" spans="1:26" ht="13.5">
      <c r="A38" s="58" t="s">
        <v>59</v>
      </c>
      <c r="B38" s="19">
        <v>144547148</v>
      </c>
      <c r="C38" s="19">
        <v>0</v>
      </c>
      <c r="D38" s="59">
        <v>224094986</v>
      </c>
      <c r="E38" s="60">
        <v>224094986</v>
      </c>
      <c r="F38" s="60">
        <v>149643838</v>
      </c>
      <c r="G38" s="60">
        <v>143561407</v>
      </c>
      <c r="H38" s="60">
        <v>142299918</v>
      </c>
      <c r="I38" s="60">
        <v>142299918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142299918</v>
      </c>
      <c r="W38" s="60">
        <v>56023747</v>
      </c>
      <c r="X38" s="60">
        <v>86276171</v>
      </c>
      <c r="Y38" s="61">
        <v>154</v>
      </c>
      <c r="Z38" s="62">
        <v>224094986</v>
      </c>
    </row>
    <row r="39" spans="1:26" ht="13.5">
      <c r="A39" s="58" t="s">
        <v>60</v>
      </c>
      <c r="B39" s="19">
        <v>2745076370</v>
      </c>
      <c r="C39" s="19">
        <v>0</v>
      </c>
      <c r="D39" s="59">
        <v>3169305924</v>
      </c>
      <c r="E39" s="60">
        <v>3169305924</v>
      </c>
      <c r="F39" s="60">
        <v>3128279527</v>
      </c>
      <c r="G39" s="60">
        <v>2769202849</v>
      </c>
      <c r="H39" s="60">
        <v>2824632631</v>
      </c>
      <c r="I39" s="60">
        <v>2824632631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2824632631</v>
      </c>
      <c r="W39" s="60">
        <v>792326481</v>
      </c>
      <c r="X39" s="60">
        <v>2032306150</v>
      </c>
      <c r="Y39" s="61">
        <v>256.5</v>
      </c>
      <c r="Z39" s="62">
        <v>3169305924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342452320</v>
      </c>
      <c r="C42" s="19">
        <v>0</v>
      </c>
      <c r="D42" s="59">
        <v>600533284</v>
      </c>
      <c r="E42" s="60">
        <v>600533284</v>
      </c>
      <c r="F42" s="60">
        <v>-24736119</v>
      </c>
      <c r="G42" s="60">
        <v>-21963752</v>
      </c>
      <c r="H42" s="60">
        <v>26826152</v>
      </c>
      <c r="I42" s="60">
        <v>-19873719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-19873719</v>
      </c>
      <c r="W42" s="60">
        <v>135181771</v>
      </c>
      <c r="X42" s="60">
        <v>-155055490</v>
      </c>
      <c r="Y42" s="61">
        <v>-114.7</v>
      </c>
      <c r="Z42" s="62">
        <v>600533284</v>
      </c>
    </row>
    <row r="43" spans="1:26" ht="13.5">
      <c r="A43" s="58" t="s">
        <v>63</v>
      </c>
      <c r="B43" s="19">
        <v>-186043515</v>
      </c>
      <c r="C43" s="19">
        <v>0</v>
      </c>
      <c r="D43" s="59">
        <v>-351481566</v>
      </c>
      <c r="E43" s="60">
        <v>-351481566</v>
      </c>
      <c r="F43" s="60">
        <v>18479491</v>
      </c>
      <c r="G43" s="60">
        <v>-27079188</v>
      </c>
      <c r="H43" s="60">
        <v>-25868527</v>
      </c>
      <c r="I43" s="60">
        <v>-34468224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-34468224</v>
      </c>
      <c r="W43" s="60">
        <v>-87870391</v>
      </c>
      <c r="X43" s="60">
        <v>53402167</v>
      </c>
      <c r="Y43" s="61">
        <v>-60.77</v>
      </c>
      <c r="Z43" s="62">
        <v>-351481566</v>
      </c>
    </row>
    <row r="44" spans="1:26" ht="13.5">
      <c r="A44" s="58" t="s">
        <v>64</v>
      </c>
      <c r="B44" s="19">
        <v>-27135148</v>
      </c>
      <c r="C44" s="19">
        <v>0</v>
      </c>
      <c r="D44" s="59">
        <v>52254708</v>
      </c>
      <c r="E44" s="60">
        <v>52254708</v>
      </c>
      <c r="F44" s="60">
        <v>-450427</v>
      </c>
      <c r="G44" s="60">
        <v>-474472</v>
      </c>
      <c r="H44" s="60">
        <v>-482783</v>
      </c>
      <c r="I44" s="60">
        <v>-1407682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-1407682</v>
      </c>
      <c r="W44" s="60">
        <v>13063677</v>
      </c>
      <c r="X44" s="60">
        <v>-14471359</v>
      </c>
      <c r="Y44" s="61">
        <v>-110.78</v>
      </c>
      <c r="Z44" s="62">
        <v>52254708</v>
      </c>
    </row>
    <row r="45" spans="1:26" ht="13.5">
      <c r="A45" s="70" t="s">
        <v>65</v>
      </c>
      <c r="B45" s="22">
        <v>434438156</v>
      </c>
      <c r="C45" s="22">
        <v>0</v>
      </c>
      <c r="D45" s="99">
        <v>434360815</v>
      </c>
      <c r="E45" s="100">
        <v>434360815</v>
      </c>
      <c r="F45" s="100">
        <v>5187650</v>
      </c>
      <c r="G45" s="100">
        <v>-44329762</v>
      </c>
      <c r="H45" s="100">
        <v>-43854920</v>
      </c>
      <c r="I45" s="100">
        <v>-43854920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-43854920</v>
      </c>
      <c r="W45" s="100">
        <v>193429446</v>
      </c>
      <c r="X45" s="100">
        <v>-237284366</v>
      </c>
      <c r="Y45" s="101">
        <v>-122.67</v>
      </c>
      <c r="Z45" s="102">
        <v>434360815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63787460</v>
      </c>
      <c r="C49" s="52">
        <v>0</v>
      </c>
      <c r="D49" s="129">
        <v>62566019</v>
      </c>
      <c r="E49" s="54">
        <v>32570713</v>
      </c>
      <c r="F49" s="54">
        <v>0</v>
      </c>
      <c r="G49" s="54">
        <v>0</v>
      </c>
      <c r="H49" s="54">
        <v>0</v>
      </c>
      <c r="I49" s="54">
        <v>27974225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26817970</v>
      </c>
      <c r="W49" s="54">
        <v>27832185</v>
      </c>
      <c r="X49" s="54">
        <v>23952165</v>
      </c>
      <c r="Y49" s="54">
        <v>597700881</v>
      </c>
      <c r="Z49" s="130">
        <v>863201618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5938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5938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99.18083840788088</v>
      </c>
      <c r="C58" s="5">
        <f>IF(C67=0,0,+(C76/C67)*100)</f>
        <v>0</v>
      </c>
      <c r="D58" s="6">
        <f aca="true" t="shared" si="6" ref="D58:Z58">IF(D67=0,0,+(D76/D67)*100)</f>
        <v>88.6085821625508</v>
      </c>
      <c r="E58" s="7">
        <f t="shared" si="6"/>
        <v>88.6085821625508</v>
      </c>
      <c r="F58" s="7">
        <f t="shared" si="6"/>
        <v>50.48858534370563</v>
      </c>
      <c r="G58" s="7">
        <f t="shared" si="6"/>
        <v>84.1774974182709</v>
      </c>
      <c r="H58" s="7">
        <f t="shared" si="6"/>
        <v>58.77992814308968</v>
      </c>
      <c r="I58" s="7">
        <f t="shared" si="6"/>
        <v>63.8946461383021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63.8946461383021</v>
      </c>
      <c r="W58" s="7">
        <f t="shared" si="6"/>
        <v>87.17754173896023</v>
      </c>
      <c r="X58" s="7">
        <f t="shared" si="6"/>
        <v>0</v>
      </c>
      <c r="Y58" s="7">
        <f t="shared" si="6"/>
        <v>0</v>
      </c>
      <c r="Z58" s="8">
        <f t="shared" si="6"/>
        <v>88.6085821625508</v>
      </c>
    </row>
    <row r="59" spans="1:26" ht="13.5">
      <c r="A59" s="37" t="s">
        <v>31</v>
      </c>
      <c r="B59" s="9">
        <f aca="true" t="shared" si="7" ref="B59:Z66">IF(B68=0,0,+(B77/B68)*100)</f>
        <v>99.99999961699999</v>
      </c>
      <c r="C59" s="9">
        <f t="shared" si="7"/>
        <v>0</v>
      </c>
      <c r="D59" s="2">
        <f t="shared" si="7"/>
        <v>87.50000121828614</v>
      </c>
      <c r="E59" s="10">
        <f t="shared" si="7"/>
        <v>87.50000121828614</v>
      </c>
      <c r="F59" s="10">
        <f t="shared" si="7"/>
        <v>44.29023745557601</v>
      </c>
      <c r="G59" s="10">
        <f t="shared" si="7"/>
        <v>116.07700205835445</v>
      </c>
      <c r="H59" s="10">
        <f t="shared" si="7"/>
        <v>60.79800339317401</v>
      </c>
      <c r="I59" s="10">
        <f t="shared" si="7"/>
        <v>73.73578929794188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73.73578929794188</v>
      </c>
      <c r="W59" s="10">
        <f t="shared" si="7"/>
        <v>87.50000121828614</v>
      </c>
      <c r="X59" s="10">
        <f t="shared" si="7"/>
        <v>0</v>
      </c>
      <c r="Y59" s="10">
        <f t="shared" si="7"/>
        <v>0</v>
      </c>
      <c r="Z59" s="11">
        <f t="shared" si="7"/>
        <v>87.50000121828614</v>
      </c>
    </row>
    <row r="60" spans="1:26" ht="13.5">
      <c r="A60" s="38" t="s">
        <v>32</v>
      </c>
      <c r="B60" s="12">
        <f t="shared" si="7"/>
        <v>98.69262874591712</v>
      </c>
      <c r="C60" s="12">
        <f t="shared" si="7"/>
        <v>0</v>
      </c>
      <c r="D60" s="3">
        <f t="shared" si="7"/>
        <v>92.64728177380425</v>
      </c>
      <c r="E60" s="13">
        <f t="shared" si="7"/>
        <v>92.64728177380425</v>
      </c>
      <c r="F60" s="13">
        <f t="shared" si="7"/>
        <v>51.158896752308095</v>
      </c>
      <c r="G60" s="13">
        <f t="shared" si="7"/>
        <v>61.54035220241201</v>
      </c>
      <c r="H60" s="13">
        <f t="shared" si="7"/>
        <v>54.93883880162018</v>
      </c>
      <c r="I60" s="13">
        <f t="shared" si="7"/>
        <v>55.51442422349755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55.51442422349755</v>
      </c>
      <c r="W60" s="13">
        <f t="shared" si="7"/>
        <v>90.38363135581703</v>
      </c>
      <c r="X60" s="13">
        <f t="shared" si="7"/>
        <v>0</v>
      </c>
      <c r="Y60" s="13">
        <f t="shared" si="7"/>
        <v>0</v>
      </c>
      <c r="Z60" s="14">
        <f t="shared" si="7"/>
        <v>92.64728177380425</v>
      </c>
    </row>
    <row r="61" spans="1:26" ht="13.5">
      <c r="A61" s="39" t="s">
        <v>103</v>
      </c>
      <c r="B61" s="12">
        <f t="shared" si="7"/>
        <v>100.00000288452678</v>
      </c>
      <c r="C61" s="12">
        <f t="shared" si="7"/>
        <v>0</v>
      </c>
      <c r="D61" s="3">
        <f t="shared" si="7"/>
        <v>87.49999882800857</v>
      </c>
      <c r="E61" s="13">
        <f t="shared" si="7"/>
        <v>87.49999882800857</v>
      </c>
      <c r="F61" s="13">
        <f t="shared" si="7"/>
        <v>40.9021065324046</v>
      </c>
      <c r="G61" s="13">
        <f t="shared" si="7"/>
        <v>58.836767548317326</v>
      </c>
      <c r="H61" s="13">
        <f t="shared" si="7"/>
        <v>70.3306726503262</v>
      </c>
      <c r="I61" s="13">
        <f t="shared" si="7"/>
        <v>56.70370584293423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56.70370584293423</v>
      </c>
      <c r="W61" s="13">
        <f t="shared" si="7"/>
        <v>87.49999808219586</v>
      </c>
      <c r="X61" s="13">
        <f t="shared" si="7"/>
        <v>0</v>
      </c>
      <c r="Y61" s="13">
        <f t="shared" si="7"/>
        <v>0</v>
      </c>
      <c r="Z61" s="14">
        <f t="shared" si="7"/>
        <v>87.49999882800857</v>
      </c>
    </row>
    <row r="62" spans="1:26" ht="13.5">
      <c r="A62" s="39" t="s">
        <v>104</v>
      </c>
      <c r="B62" s="12">
        <f t="shared" si="7"/>
        <v>100.00066614685909</v>
      </c>
      <c r="C62" s="12">
        <f t="shared" si="7"/>
        <v>0</v>
      </c>
      <c r="D62" s="3">
        <f t="shared" si="7"/>
        <v>99.55127062514318</v>
      </c>
      <c r="E62" s="13">
        <f t="shared" si="7"/>
        <v>99.55127062514318</v>
      </c>
      <c r="F62" s="13">
        <f t="shared" si="7"/>
        <v>66.5952238882797</v>
      </c>
      <c r="G62" s="13">
        <f t="shared" si="7"/>
        <v>69.67680702931516</v>
      </c>
      <c r="H62" s="13">
        <f t="shared" si="7"/>
        <v>32.07014905232778</v>
      </c>
      <c r="I62" s="13">
        <f t="shared" si="7"/>
        <v>59.54274552850577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59.54274552850577</v>
      </c>
      <c r="W62" s="13">
        <f t="shared" si="7"/>
        <v>94.23528747691347</v>
      </c>
      <c r="X62" s="13">
        <f t="shared" si="7"/>
        <v>0</v>
      </c>
      <c r="Y62" s="13">
        <f t="shared" si="7"/>
        <v>0</v>
      </c>
      <c r="Z62" s="14">
        <f t="shared" si="7"/>
        <v>99.55127062514318</v>
      </c>
    </row>
    <row r="63" spans="1:26" ht="13.5">
      <c r="A63" s="39" t="s">
        <v>105</v>
      </c>
      <c r="B63" s="12">
        <f t="shared" si="7"/>
        <v>78.36098110193686</v>
      </c>
      <c r="C63" s="12">
        <f t="shared" si="7"/>
        <v>0</v>
      </c>
      <c r="D63" s="3">
        <f t="shared" si="7"/>
        <v>87.50001194875837</v>
      </c>
      <c r="E63" s="13">
        <f t="shared" si="7"/>
        <v>87.50001194875837</v>
      </c>
      <c r="F63" s="13">
        <f t="shared" si="7"/>
        <v>36.441036780312935</v>
      </c>
      <c r="G63" s="13">
        <f t="shared" si="7"/>
        <v>76.84728712776162</v>
      </c>
      <c r="H63" s="13">
        <f t="shared" si="7"/>
        <v>26.74739242990613</v>
      </c>
      <c r="I63" s="13">
        <f t="shared" si="7"/>
        <v>46.739081311717385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46.739081311717385</v>
      </c>
      <c r="W63" s="13">
        <f t="shared" si="7"/>
        <v>87.50000637267073</v>
      </c>
      <c r="X63" s="13">
        <f t="shared" si="7"/>
        <v>0</v>
      </c>
      <c r="Y63" s="13">
        <f t="shared" si="7"/>
        <v>0</v>
      </c>
      <c r="Z63" s="14">
        <f t="shared" si="7"/>
        <v>87.50001194875837</v>
      </c>
    </row>
    <row r="64" spans="1:26" ht="13.5">
      <c r="A64" s="39" t="s">
        <v>106</v>
      </c>
      <c r="B64" s="12">
        <f t="shared" si="7"/>
        <v>100.10500541099904</v>
      </c>
      <c r="C64" s="12">
        <f t="shared" si="7"/>
        <v>0</v>
      </c>
      <c r="D64" s="3">
        <f t="shared" si="7"/>
        <v>87.50001348536773</v>
      </c>
      <c r="E64" s="13">
        <f t="shared" si="7"/>
        <v>87.50001348536773</v>
      </c>
      <c r="F64" s="13">
        <f t="shared" si="7"/>
        <v>28.692041518147715</v>
      </c>
      <c r="G64" s="13">
        <f t="shared" si="7"/>
        <v>36.98866173224583</v>
      </c>
      <c r="H64" s="13">
        <f t="shared" si="7"/>
        <v>29.615472686307392</v>
      </c>
      <c r="I64" s="13">
        <f t="shared" si="7"/>
        <v>31.762704747884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31.762704747884</v>
      </c>
      <c r="W64" s="13">
        <f t="shared" si="7"/>
        <v>87.50001348536773</v>
      </c>
      <c r="X64" s="13">
        <f t="shared" si="7"/>
        <v>0</v>
      </c>
      <c r="Y64" s="13">
        <f t="shared" si="7"/>
        <v>0</v>
      </c>
      <c r="Z64" s="14">
        <f t="shared" si="7"/>
        <v>87.50001348536773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100.00015132553604</v>
      </c>
      <c r="E65" s="13">
        <f t="shared" si="7"/>
        <v>100.00015132553604</v>
      </c>
      <c r="F65" s="13">
        <f t="shared" si="7"/>
        <v>716.010415217348</v>
      </c>
      <c r="G65" s="13">
        <f t="shared" si="7"/>
        <v>748.3928747170554</v>
      </c>
      <c r="H65" s="13">
        <f t="shared" si="7"/>
        <v>596.9388156600432</v>
      </c>
      <c r="I65" s="13">
        <f t="shared" si="7"/>
        <v>687.0052518657944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687.0052518657944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100.00015132553604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99.999696611278</v>
      </c>
      <c r="G66" s="16">
        <f t="shared" si="7"/>
        <v>100</v>
      </c>
      <c r="H66" s="16">
        <f t="shared" si="7"/>
        <v>100</v>
      </c>
      <c r="I66" s="16">
        <f t="shared" si="7"/>
        <v>99.99989438650707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99.99989438650707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763949880</v>
      </c>
      <c r="C67" s="24"/>
      <c r="D67" s="25">
        <v>836849542</v>
      </c>
      <c r="E67" s="26">
        <v>836849542</v>
      </c>
      <c r="F67" s="26">
        <v>68170997</v>
      </c>
      <c r="G67" s="26">
        <v>59389461</v>
      </c>
      <c r="H67" s="26">
        <v>56832669</v>
      </c>
      <c r="I67" s="26">
        <v>184393127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184393127</v>
      </c>
      <c r="W67" s="26">
        <v>209212387</v>
      </c>
      <c r="X67" s="26"/>
      <c r="Y67" s="25"/>
      <c r="Z67" s="27">
        <v>836849542</v>
      </c>
    </row>
    <row r="68" spans="1:26" ht="13.5" hidden="1">
      <c r="A68" s="37" t="s">
        <v>31</v>
      </c>
      <c r="B68" s="19">
        <v>261096601</v>
      </c>
      <c r="C68" s="19"/>
      <c r="D68" s="20">
        <v>287288828</v>
      </c>
      <c r="E68" s="21">
        <v>287288828</v>
      </c>
      <c r="F68" s="21">
        <v>23059050</v>
      </c>
      <c r="G68" s="21">
        <v>22946971</v>
      </c>
      <c r="H68" s="21">
        <v>22617172</v>
      </c>
      <c r="I68" s="21">
        <v>68623193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68623193</v>
      </c>
      <c r="W68" s="21">
        <v>71822207</v>
      </c>
      <c r="X68" s="21"/>
      <c r="Y68" s="20"/>
      <c r="Z68" s="23">
        <v>287288828</v>
      </c>
    </row>
    <row r="69" spans="1:26" ht="13.5" hidden="1">
      <c r="A69" s="38" t="s">
        <v>32</v>
      </c>
      <c r="B69" s="19">
        <v>478669160</v>
      </c>
      <c r="C69" s="19"/>
      <c r="D69" s="20">
        <v>529041734</v>
      </c>
      <c r="E69" s="21">
        <v>529041734</v>
      </c>
      <c r="F69" s="21">
        <v>42804676</v>
      </c>
      <c r="G69" s="21">
        <v>34025491</v>
      </c>
      <c r="H69" s="21">
        <v>32311826</v>
      </c>
      <c r="I69" s="21">
        <v>109141993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109141993</v>
      </c>
      <c r="W69" s="21">
        <v>132260435</v>
      </c>
      <c r="X69" s="21"/>
      <c r="Y69" s="20"/>
      <c r="Z69" s="23">
        <v>529041734</v>
      </c>
    </row>
    <row r="70" spans="1:26" ht="13.5" hidden="1">
      <c r="A70" s="39" t="s">
        <v>103</v>
      </c>
      <c r="B70" s="19">
        <v>208006390</v>
      </c>
      <c r="C70" s="19"/>
      <c r="D70" s="20">
        <v>234643354</v>
      </c>
      <c r="E70" s="21">
        <v>234643354</v>
      </c>
      <c r="F70" s="21">
        <v>19330156</v>
      </c>
      <c r="G70" s="21">
        <v>20892402</v>
      </c>
      <c r="H70" s="21">
        <v>19144583</v>
      </c>
      <c r="I70" s="21">
        <v>59367141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59367141</v>
      </c>
      <c r="W70" s="21">
        <v>58660839</v>
      </c>
      <c r="X70" s="21"/>
      <c r="Y70" s="20"/>
      <c r="Z70" s="23">
        <v>234643354</v>
      </c>
    </row>
    <row r="71" spans="1:26" ht="13.5" hidden="1">
      <c r="A71" s="39" t="s">
        <v>104</v>
      </c>
      <c r="B71" s="19">
        <v>206561058</v>
      </c>
      <c r="C71" s="19"/>
      <c r="D71" s="20">
        <v>225276315</v>
      </c>
      <c r="E71" s="21">
        <v>225276315</v>
      </c>
      <c r="F71" s="21">
        <v>17717676</v>
      </c>
      <c r="G71" s="21">
        <v>7237348</v>
      </c>
      <c r="H71" s="21">
        <v>7218002</v>
      </c>
      <c r="I71" s="21">
        <v>32173026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32173026</v>
      </c>
      <c r="W71" s="21">
        <v>56319079</v>
      </c>
      <c r="X71" s="21"/>
      <c r="Y71" s="20"/>
      <c r="Z71" s="23">
        <v>225276315</v>
      </c>
    </row>
    <row r="72" spans="1:26" ht="13.5" hidden="1">
      <c r="A72" s="39" t="s">
        <v>105</v>
      </c>
      <c r="B72" s="19">
        <v>29093246</v>
      </c>
      <c r="C72" s="19"/>
      <c r="D72" s="20">
        <v>31384014</v>
      </c>
      <c r="E72" s="21">
        <v>31384014</v>
      </c>
      <c r="F72" s="21">
        <v>2520071</v>
      </c>
      <c r="G72" s="21">
        <v>2664556</v>
      </c>
      <c r="H72" s="21">
        <v>2714788</v>
      </c>
      <c r="I72" s="21">
        <v>7899415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7899415</v>
      </c>
      <c r="W72" s="21">
        <v>7846004</v>
      </c>
      <c r="X72" s="21"/>
      <c r="Y72" s="20"/>
      <c r="Z72" s="23">
        <v>31384014</v>
      </c>
    </row>
    <row r="73" spans="1:26" ht="13.5" hidden="1">
      <c r="A73" s="39" t="s">
        <v>106</v>
      </c>
      <c r="B73" s="19">
        <v>34405846</v>
      </c>
      <c r="C73" s="19"/>
      <c r="D73" s="20">
        <v>37077224</v>
      </c>
      <c r="E73" s="21">
        <v>37077224</v>
      </c>
      <c r="F73" s="21">
        <v>3186462</v>
      </c>
      <c r="G73" s="21">
        <v>3180380</v>
      </c>
      <c r="H73" s="21">
        <v>3183623</v>
      </c>
      <c r="I73" s="21">
        <v>9550465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9550465</v>
      </c>
      <c r="W73" s="21">
        <v>9269306</v>
      </c>
      <c r="X73" s="21"/>
      <c r="Y73" s="20"/>
      <c r="Z73" s="23">
        <v>37077224</v>
      </c>
    </row>
    <row r="74" spans="1:26" ht="13.5" hidden="1">
      <c r="A74" s="39" t="s">
        <v>107</v>
      </c>
      <c r="B74" s="19">
        <v>602620</v>
      </c>
      <c r="C74" s="19"/>
      <c r="D74" s="20">
        <v>660827</v>
      </c>
      <c r="E74" s="21">
        <v>660827</v>
      </c>
      <c r="F74" s="21">
        <v>50311</v>
      </c>
      <c r="G74" s="21">
        <v>50805</v>
      </c>
      <c r="H74" s="21">
        <v>50830</v>
      </c>
      <c r="I74" s="21">
        <v>151946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151946</v>
      </c>
      <c r="W74" s="21">
        <v>165207</v>
      </c>
      <c r="X74" s="21"/>
      <c r="Y74" s="20"/>
      <c r="Z74" s="23">
        <v>660827</v>
      </c>
    </row>
    <row r="75" spans="1:26" ht="13.5" hidden="1">
      <c r="A75" s="40" t="s">
        <v>110</v>
      </c>
      <c r="B75" s="28">
        <v>24184119</v>
      </c>
      <c r="C75" s="28"/>
      <c r="D75" s="29">
        <v>20518980</v>
      </c>
      <c r="E75" s="30">
        <v>20518980</v>
      </c>
      <c r="F75" s="30">
        <v>2307271</v>
      </c>
      <c r="G75" s="30">
        <v>2416999</v>
      </c>
      <c r="H75" s="30">
        <v>1903671</v>
      </c>
      <c r="I75" s="30">
        <v>6627941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6627941</v>
      </c>
      <c r="W75" s="30">
        <v>5129745</v>
      </c>
      <c r="X75" s="30"/>
      <c r="Y75" s="29"/>
      <c r="Z75" s="31">
        <v>20518980</v>
      </c>
    </row>
    <row r="76" spans="1:26" ht="13.5" hidden="1">
      <c r="A76" s="42" t="s">
        <v>286</v>
      </c>
      <c r="B76" s="32">
        <v>757691896</v>
      </c>
      <c r="C76" s="32"/>
      <c r="D76" s="33">
        <v>741520514</v>
      </c>
      <c r="E76" s="34">
        <v>741520514</v>
      </c>
      <c r="F76" s="34">
        <v>34418572</v>
      </c>
      <c r="G76" s="34">
        <v>49992562</v>
      </c>
      <c r="H76" s="34">
        <v>33406202</v>
      </c>
      <c r="I76" s="34">
        <v>117817336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117817336</v>
      </c>
      <c r="W76" s="34">
        <v>182386216</v>
      </c>
      <c r="X76" s="34"/>
      <c r="Y76" s="33"/>
      <c r="Z76" s="35">
        <v>741520514</v>
      </c>
    </row>
    <row r="77" spans="1:26" ht="13.5" hidden="1">
      <c r="A77" s="37" t="s">
        <v>31</v>
      </c>
      <c r="B77" s="19">
        <v>261096600</v>
      </c>
      <c r="C77" s="19"/>
      <c r="D77" s="20">
        <v>251377728</v>
      </c>
      <c r="E77" s="21">
        <v>251377728</v>
      </c>
      <c r="F77" s="21">
        <v>10212908</v>
      </c>
      <c r="G77" s="21">
        <v>26636156</v>
      </c>
      <c r="H77" s="21">
        <v>13750789</v>
      </c>
      <c r="I77" s="21">
        <v>50599853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50599853</v>
      </c>
      <c r="W77" s="21">
        <v>62844432</v>
      </c>
      <c r="X77" s="21"/>
      <c r="Y77" s="20"/>
      <c r="Z77" s="23">
        <v>251377728</v>
      </c>
    </row>
    <row r="78" spans="1:26" ht="13.5" hidden="1">
      <c r="A78" s="38" t="s">
        <v>32</v>
      </c>
      <c r="B78" s="19">
        <v>472411177</v>
      </c>
      <c r="C78" s="19"/>
      <c r="D78" s="20">
        <v>490142786</v>
      </c>
      <c r="E78" s="21">
        <v>490142786</v>
      </c>
      <c r="F78" s="21">
        <v>21898400</v>
      </c>
      <c r="G78" s="21">
        <v>20939407</v>
      </c>
      <c r="H78" s="21">
        <v>17751742</v>
      </c>
      <c r="I78" s="21">
        <v>60589549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60589549</v>
      </c>
      <c r="W78" s="21">
        <v>119541784</v>
      </c>
      <c r="X78" s="21"/>
      <c r="Y78" s="20"/>
      <c r="Z78" s="23">
        <v>490142786</v>
      </c>
    </row>
    <row r="79" spans="1:26" ht="13.5" hidden="1">
      <c r="A79" s="39" t="s">
        <v>103</v>
      </c>
      <c r="B79" s="19">
        <v>208006396</v>
      </c>
      <c r="C79" s="19"/>
      <c r="D79" s="20">
        <v>205312932</v>
      </c>
      <c r="E79" s="21">
        <v>205312932</v>
      </c>
      <c r="F79" s="21">
        <v>7906441</v>
      </c>
      <c r="G79" s="21">
        <v>12292414</v>
      </c>
      <c r="H79" s="21">
        <v>13464514</v>
      </c>
      <c r="I79" s="21">
        <v>33663369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33663369</v>
      </c>
      <c r="W79" s="21">
        <v>51328233</v>
      </c>
      <c r="X79" s="21"/>
      <c r="Y79" s="20"/>
      <c r="Z79" s="23">
        <v>205312932</v>
      </c>
    </row>
    <row r="80" spans="1:26" ht="13.5" hidden="1">
      <c r="A80" s="39" t="s">
        <v>104</v>
      </c>
      <c r="B80" s="19">
        <v>206562434</v>
      </c>
      <c r="C80" s="19"/>
      <c r="D80" s="20">
        <v>224265434</v>
      </c>
      <c r="E80" s="21">
        <v>224265434</v>
      </c>
      <c r="F80" s="21">
        <v>11799126</v>
      </c>
      <c r="G80" s="21">
        <v>5042753</v>
      </c>
      <c r="H80" s="21">
        <v>2314824</v>
      </c>
      <c r="I80" s="21">
        <v>19156703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19156703</v>
      </c>
      <c r="W80" s="21">
        <v>53072446</v>
      </c>
      <c r="X80" s="21"/>
      <c r="Y80" s="20"/>
      <c r="Z80" s="23">
        <v>224265434</v>
      </c>
    </row>
    <row r="81" spans="1:26" ht="13.5" hidden="1">
      <c r="A81" s="39" t="s">
        <v>105</v>
      </c>
      <c r="B81" s="19">
        <v>22797753</v>
      </c>
      <c r="C81" s="19"/>
      <c r="D81" s="20">
        <v>27461016</v>
      </c>
      <c r="E81" s="21">
        <v>27461016</v>
      </c>
      <c r="F81" s="21">
        <v>918340</v>
      </c>
      <c r="G81" s="21">
        <v>2047639</v>
      </c>
      <c r="H81" s="21">
        <v>726135</v>
      </c>
      <c r="I81" s="21">
        <v>3692114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3692114</v>
      </c>
      <c r="W81" s="21">
        <v>6865254</v>
      </c>
      <c r="X81" s="21"/>
      <c r="Y81" s="20"/>
      <c r="Z81" s="23">
        <v>27461016</v>
      </c>
    </row>
    <row r="82" spans="1:26" ht="13.5" hidden="1">
      <c r="A82" s="39" t="s">
        <v>106</v>
      </c>
      <c r="B82" s="19">
        <v>34441974</v>
      </c>
      <c r="C82" s="19"/>
      <c r="D82" s="20">
        <v>32442576</v>
      </c>
      <c r="E82" s="21">
        <v>32442576</v>
      </c>
      <c r="F82" s="21">
        <v>914261</v>
      </c>
      <c r="G82" s="21">
        <v>1176380</v>
      </c>
      <c r="H82" s="21">
        <v>942845</v>
      </c>
      <c r="I82" s="21">
        <v>3033486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3033486</v>
      </c>
      <c r="W82" s="21">
        <v>8110644</v>
      </c>
      <c r="X82" s="21"/>
      <c r="Y82" s="20"/>
      <c r="Z82" s="23">
        <v>32442576</v>
      </c>
    </row>
    <row r="83" spans="1:26" ht="13.5" hidden="1">
      <c r="A83" s="39" t="s">
        <v>107</v>
      </c>
      <c r="B83" s="19">
        <v>602620</v>
      </c>
      <c r="C83" s="19"/>
      <c r="D83" s="20">
        <v>660828</v>
      </c>
      <c r="E83" s="21">
        <v>660828</v>
      </c>
      <c r="F83" s="21">
        <v>360232</v>
      </c>
      <c r="G83" s="21">
        <v>380221</v>
      </c>
      <c r="H83" s="21">
        <v>303424</v>
      </c>
      <c r="I83" s="21">
        <v>1043877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1043877</v>
      </c>
      <c r="W83" s="21">
        <v>165207</v>
      </c>
      <c r="X83" s="21"/>
      <c r="Y83" s="20"/>
      <c r="Z83" s="23">
        <v>660828</v>
      </c>
    </row>
    <row r="84" spans="1:26" ht="13.5" hidden="1">
      <c r="A84" s="40" t="s">
        <v>110</v>
      </c>
      <c r="B84" s="28">
        <v>24184119</v>
      </c>
      <c r="C84" s="28"/>
      <c r="D84" s="29"/>
      <c r="E84" s="30"/>
      <c r="F84" s="30">
        <v>2307264</v>
      </c>
      <c r="G84" s="30">
        <v>2416999</v>
      </c>
      <c r="H84" s="30">
        <v>1903671</v>
      </c>
      <c r="I84" s="30">
        <v>6627934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6627934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9247176</v>
      </c>
      <c r="D5" s="357">
        <f t="shared" si="0"/>
        <v>0</v>
      </c>
      <c r="E5" s="356">
        <f t="shared" si="0"/>
        <v>13365618</v>
      </c>
      <c r="F5" s="358">
        <f t="shared" si="0"/>
        <v>13365618</v>
      </c>
      <c r="G5" s="358">
        <f t="shared" si="0"/>
        <v>0</v>
      </c>
      <c r="H5" s="356">
        <f t="shared" si="0"/>
        <v>0</v>
      </c>
      <c r="I5" s="356">
        <f t="shared" si="0"/>
        <v>9708034</v>
      </c>
      <c r="J5" s="358">
        <f t="shared" si="0"/>
        <v>9708034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9708034</v>
      </c>
      <c r="X5" s="356">
        <f t="shared" si="0"/>
        <v>3341404</v>
      </c>
      <c r="Y5" s="358">
        <f t="shared" si="0"/>
        <v>6366630</v>
      </c>
      <c r="Z5" s="359">
        <f>+IF(X5&lt;&gt;0,+(Y5/X5)*100,0)</f>
        <v>190.53757043446407</v>
      </c>
      <c r="AA5" s="360">
        <f>+AA6+AA8+AA11+AA13+AA15</f>
        <v>13365618</v>
      </c>
    </row>
    <row r="6" spans="1:27" ht="13.5">
      <c r="A6" s="361" t="s">
        <v>204</v>
      </c>
      <c r="B6" s="142"/>
      <c r="C6" s="60">
        <f>+C7</f>
        <v>6069022</v>
      </c>
      <c r="D6" s="340">
        <f aca="true" t="shared" si="1" ref="D6:AA6">+D7</f>
        <v>0</v>
      </c>
      <c r="E6" s="60">
        <f t="shared" si="1"/>
        <v>3201000</v>
      </c>
      <c r="F6" s="59">
        <f t="shared" si="1"/>
        <v>3201000</v>
      </c>
      <c r="G6" s="59">
        <f t="shared" si="1"/>
        <v>0</v>
      </c>
      <c r="H6" s="60">
        <f t="shared" si="1"/>
        <v>0</v>
      </c>
      <c r="I6" s="60">
        <f t="shared" si="1"/>
        <v>9708034</v>
      </c>
      <c r="J6" s="59">
        <f t="shared" si="1"/>
        <v>9708034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9708034</v>
      </c>
      <c r="X6" s="60">
        <f t="shared" si="1"/>
        <v>800250</v>
      </c>
      <c r="Y6" s="59">
        <f t="shared" si="1"/>
        <v>8907784</v>
      </c>
      <c r="Z6" s="61">
        <f>+IF(X6&lt;&gt;0,+(Y6/X6)*100,0)</f>
        <v>1113.1251483911278</v>
      </c>
      <c r="AA6" s="62">
        <f t="shared" si="1"/>
        <v>3201000</v>
      </c>
    </row>
    <row r="7" spans="1:27" ht="13.5">
      <c r="A7" s="291" t="s">
        <v>228</v>
      </c>
      <c r="B7" s="142"/>
      <c r="C7" s="60">
        <v>6069022</v>
      </c>
      <c r="D7" s="340"/>
      <c r="E7" s="60">
        <v>3201000</v>
      </c>
      <c r="F7" s="59">
        <v>3201000</v>
      </c>
      <c r="G7" s="59"/>
      <c r="H7" s="60"/>
      <c r="I7" s="60">
        <v>9708034</v>
      </c>
      <c r="J7" s="59">
        <v>9708034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9708034</v>
      </c>
      <c r="X7" s="60">
        <v>800250</v>
      </c>
      <c r="Y7" s="59">
        <v>8907784</v>
      </c>
      <c r="Z7" s="61">
        <v>1113.13</v>
      </c>
      <c r="AA7" s="62">
        <v>3201000</v>
      </c>
    </row>
    <row r="8" spans="1:27" ht="13.5">
      <c r="A8" s="361" t="s">
        <v>205</v>
      </c>
      <c r="B8" s="142"/>
      <c r="C8" s="60">
        <f aca="true" t="shared" si="2" ref="C8:Y8">SUM(C9:C10)</f>
        <v>1347004</v>
      </c>
      <c r="D8" s="340">
        <f t="shared" si="2"/>
        <v>0</v>
      </c>
      <c r="E8" s="60">
        <f t="shared" si="2"/>
        <v>2327500</v>
      </c>
      <c r="F8" s="59">
        <f t="shared" si="2"/>
        <v>2327500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581875</v>
      </c>
      <c r="Y8" s="59">
        <f t="shared" si="2"/>
        <v>-581875</v>
      </c>
      <c r="Z8" s="61">
        <f>+IF(X8&lt;&gt;0,+(Y8/X8)*100,0)</f>
        <v>-100</v>
      </c>
      <c r="AA8" s="62">
        <f>SUM(AA9:AA10)</f>
        <v>2327500</v>
      </c>
    </row>
    <row r="9" spans="1:27" ht="13.5">
      <c r="A9" s="291" t="s">
        <v>229</v>
      </c>
      <c r="B9" s="142"/>
      <c r="C9" s="60">
        <v>1347004</v>
      </c>
      <c r="D9" s="340"/>
      <c r="E9" s="60">
        <v>2327500</v>
      </c>
      <c r="F9" s="59">
        <v>2327500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581875</v>
      </c>
      <c r="Y9" s="59">
        <v>-581875</v>
      </c>
      <c r="Z9" s="61">
        <v>-100</v>
      </c>
      <c r="AA9" s="62">
        <v>2327500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660018</v>
      </c>
      <c r="D11" s="363">
        <f aca="true" t="shared" si="3" ref="D11:AA11">+D12</f>
        <v>0</v>
      </c>
      <c r="E11" s="362">
        <f t="shared" si="3"/>
        <v>2419341</v>
      </c>
      <c r="F11" s="364">
        <f t="shared" si="3"/>
        <v>2419341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604835</v>
      </c>
      <c r="Y11" s="364">
        <f t="shared" si="3"/>
        <v>-604835</v>
      </c>
      <c r="Z11" s="365">
        <f>+IF(X11&lt;&gt;0,+(Y11/X11)*100,0)</f>
        <v>-100</v>
      </c>
      <c r="AA11" s="366">
        <f t="shared" si="3"/>
        <v>2419341</v>
      </c>
    </row>
    <row r="12" spans="1:27" ht="13.5">
      <c r="A12" s="291" t="s">
        <v>231</v>
      </c>
      <c r="B12" s="136"/>
      <c r="C12" s="60">
        <v>660018</v>
      </c>
      <c r="D12" s="340"/>
      <c r="E12" s="60">
        <v>2419341</v>
      </c>
      <c r="F12" s="59">
        <v>2419341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604835</v>
      </c>
      <c r="Y12" s="59">
        <v>-604835</v>
      </c>
      <c r="Z12" s="61">
        <v>-100</v>
      </c>
      <c r="AA12" s="62">
        <v>2419341</v>
      </c>
    </row>
    <row r="13" spans="1:27" ht="13.5">
      <c r="A13" s="361" t="s">
        <v>207</v>
      </c>
      <c r="B13" s="136"/>
      <c r="C13" s="275">
        <f>+C14</f>
        <v>1171132</v>
      </c>
      <c r="D13" s="341">
        <f aca="true" t="shared" si="4" ref="D13:AA13">+D14</f>
        <v>0</v>
      </c>
      <c r="E13" s="275">
        <f t="shared" si="4"/>
        <v>4194577</v>
      </c>
      <c r="F13" s="342">
        <f t="shared" si="4"/>
        <v>4194577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1048644</v>
      </c>
      <c r="Y13" s="342">
        <f t="shared" si="4"/>
        <v>-1048644</v>
      </c>
      <c r="Z13" s="335">
        <f>+IF(X13&lt;&gt;0,+(Y13/X13)*100,0)</f>
        <v>-100</v>
      </c>
      <c r="AA13" s="273">
        <f t="shared" si="4"/>
        <v>4194577</v>
      </c>
    </row>
    <row r="14" spans="1:27" ht="13.5">
      <c r="A14" s="291" t="s">
        <v>232</v>
      </c>
      <c r="B14" s="136"/>
      <c r="C14" s="60">
        <v>1171132</v>
      </c>
      <c r="D14" s="340"/>
      <c r="E14" s="60">
        <v>4194577</v>
      </c>
      <c r="F14" s="59">
        <v>4194577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1048644</v>
      </c>
      <c r="Y14" s="59">
        <v>-1048644</v>
      </c>
      <c r="Z14" s="61">
        <v>-100</v>
      </c>
      <c r="AA14" s="62">
        <v>4194577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1223200</v>
      </c>
      <c r="F15" s="59">
        <f t="shared" si="5"/>
        <v>1223200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305800</v>
      </c>
      <c r="Y15" s="59">
        <f t="shared" si="5"/>
        <v>-305800</v>
      </c>
      <c r="Z15" s="61">
        <f>+IF(X15&lt;&gt;0,+(Y15/X15)*100,0)</f>
        <v>-100</v>
      </c>
      <c r="AA15" s="62">
        <f>SUM(AA16:AA20)</f>
        <v>1223200</v>
      </c>
    </row>
    <row r="16" spans="1:27" ht="13.5">
      <c r="A16" s="291" t="s">
        <v>233</v>
      </c>
      <c r="B16" s="300"/>
      <c r="C16" s="60"/>
      <c r="D16" s="340"/>
      <c r="E16" s="60">
        <v>1223200</v>
      </c>
      <c r="F16" s="59">
        <v>1223200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305800</v>
      </c>
      <c r="Y16" s="59">
        <v>-305800</v>
      </c>
      <c r="Z16" s="61">
        <v>-100</v>
      </c>
      <c r="AA16" s="62">
        <v>1223200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648331</v>
      </c>
      <c r="D22" s="344">
        <f t="shared" si="6"/>
        <v>0</v>
      </c>
      <c r="E22" s="343">
        <f t="shared" si="6"/>
        <v>5246453</v>
      </c>
      <c r="F22" s="345">
        <f t="shared" si="6"/>
        <v>5246453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1311613</v>
      </c>
      <c r="Y22" s="345">
        <f t="shared" si="6"/>
        <v>-1311613</v>
      </c>
      <c r="Z22" s="336">
        <f>+IF(X22&lt;&gt;0,+(Y22/X22)*100,0)</f>
        <v>-100</v>
      </c>
      <c r="AA22" s="350">
        <f>SUM(AA23:AA32)</f>
        <v>5246453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4817400</v>
      </c>
      <c r="F25" s="59">
        <v>4817400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1204350</v>
      </c>
      <c r="Y25" s="59">
        <v>-1204350</v>
      </c>
      <c r="Z25" s="61">
        <v>-100</v>
      </c>
      <c r="AA25" s="62">
        <v>4817400</v>
      </c>
    </row>
    <row r="26" spans="1:27" ht="13.5">
      <c r="A26" s="361" t="s">
        <v>239</v>
      </c>
      <c r="B26" s="302"/>
      <c r="C26" s="362"/>
      <c r="D26" s="363"/>
      <c r="E26" s="362">
        <v>99553</v>
      </c>
      <c r="F26" s="364">
        <v>99553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24888</v>
      </c>
      <c r="Y26" s="364">
        <v>-24888</v>
      </c>
      <c r="Z26" s="365">
        <v>-100</v>
      </c>
      <c r="AA26" s="366">
        <v>99553</v>
      </c>
    </row>
    <row r="27" spans="1:27" ht="13.5">
      <c r="A27" s="361" t="s">
        <v>240</v>
      </c>
      <c r="B27" s="147"/>
      <c r="C27" s="60">
        <v>648331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252500</v>
      </c>
      <c r="F28" s="342">
        <v>252500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63125</v>
      </c>
      <c r="Y28" s="342">
        <v>-63125</v>
      </c>
      <c r="Z28" s="335">
        <v>-100</v>
      </c>
      <c r="AA28" s="273">
        <v>252500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77000</v>
      </c>
      <c r="F32" s="59">
        <v>77000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19250</v>
      </c>
      <c r="Y32" s="59">
        <v>-19250</v>
      </c>
      <c r="Z32" s="61">
        <v>-100</v>
      </c>
      <c r="AA32" s="62">
        <v>77000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4983026</v>
      </c>
      <c r="D40" s="344">
        <f t="shared" si="9"/>
        <v>0</v>
      </c>
      <c r="E40" s="343">
        <f t="shared" si="9"/>
        <v>5607576</v>
      </c>
      <c r="F40" s="345">
        <f t="shared" si="9"/>
        <v>5607576</v>
      </c>
      <c r="G40" s="345">
        <f t="shared" si="9"/>
        <v>0</v>
      </c>
      <c r="H40" s="343">
        <f t="shared" si="9"/>
        <v>0</v>
      </c>
      <c r="I40" s="343">
        <f t="shared" si="9"/>
        <v>940728</v>
      </c>
      <c r="J40" s="345">
        <f t="shared" si="9"/>
        <v>940728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940728</v>
      </c>
      <c r="X40" s="343">
        <f t="shared" si="9"/>
        <v>1401894</v>
      </c>
      <c r="Y40" s="345">
        <f t="shared" si="9"/>
        <v>-461166</v>
      </c>
      <c r="Z40" s="336">
        <f>+IF(X40&lt;&gt;0,+(Y40/X40)*100,0)</f>
        <v>-32.895925084207505</v>
      </c>
      <c r="AA40" s="350">
        <f>SUM(AA41:AA49)</f>
        <v>5607576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>
        <v>940728</v>
      </c>
      <c r="J43" s="370">
        <v>940728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940728</v>
      </c>
      <c r="X43" s="305"/>
      <c r="Y43" s="370">
        <v>940728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5607576</v>
      </c>
      <c r="F47" s="53">
        <v>5607576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1401894</v>
      </c>
      <c r="Y47" s="53">
        <v>-1401894</v>
      </c>
      <c r="Z47" s="94">
        <v>-100</v>
      </c>
      <c r="AA47" s="95">
        <v>5607576</v>
      </c>
    </row>
    <row r="48" spans="1:27" ht="13.5">
      <c r="A48" s="361" t="s">
        <v>254</v>
      </c>
      <c r="B48" s="136"/>
      <c r="C48" s="60">
        <v>1048090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3934936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14878533</v>
      </c>
      <c r="D60" s="346">
        <f t="shared" si="14"/>
        <v>0</v>
      </c>
      <c r="E60" s="219">
        <f t="shared" si="14"/>
        <v>24219647</v>
      </c>
      <c r="F60" s="264">
        <f t="shared" si="14"/>
        <v>24219647</v>
      </c>
      <c r="G60" s="264">
        <f t="shared" si="14"/>
        <v>0</v>
      </c>
      <c r="H60" s="219">
        <f t="shared" si="14"/>
        <v>0</v>
      </c>
      <c r="I60" s="219">
        <f t="shared" si="14"/>
        <v>10648762</v>
      </c>
      <c r="J60" s="264">
        <f t="shared" si="14"/>
        <v>10648762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10648762</v>
      </c>
      <c r="X60" s="219">
        <f t="shared" si="14"/>
        <v>6054911</v>
      </c>
      <c r="Y60" s="264">
        <f t="shared" si="14"/>
        <v>4593851</v>
      </c>
      <c r="Z60" s="337">
        <f>+IF(X60&lt;&gt;0,+(Y60/X60)*100,0)</f>
        <v>75.86983524613326</v>
      </c>
      <c r="AA60" s="232">
        <f>+AA57+AA54+AA51+AA40+AA37+AA34+AA22+AA5</f>
        <v>24219647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509415766</v>
      </c>
      <c r="D5" s="153">
        <f>SUM(D6:D8)</f>
        <v>0</v>
      </c>
      <c r="E5" s="154">
        <f t="shared" si="0"/>
        <v>427841297</v>
      </c>
      <c r="F5" s="100">
        <f t="shared" si="0"/>
        <v>427841297</v>
      </c>
      <c r="G5" s="100">
        <f t="shared" si="0"/>
        <v>26370276</v>
      </c>
      <c r="H5" s="100">
        <f t="shared" si="0"/>
        <v>26060580</v>
      </c>
      <c r="I5" s="100">
        <f t="shared" si="0"/>
        <v>100406784</v>
      </c>
      <c r="J5" s="100">
        <f t="shared" si="0"/>
        <v>152837640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152837640</v>
      </c>
      <c r="X5" s="100">
        <f t="shared" si="0"/>
        <v>106960324</v>
      </c>
      <c r="Y5" s="100">
        <f t="shared" si="0"/>
        <v>45877316</v>
      </c>
      <c r="Z5" s="137">
        <f>+IF(X5&lt;&gt;0,+(Y5/X5)*100,0)</f>
        <v>42.89190073881975</v>
      </c>
      <c r="AA5" s="153">
        <f>SUM(AA6:AA8)</f>
        <v>427841297</v>
      </c>
    </row>
    <row r="6" spans="1:27" ht="13.5">
      <c r="A6" s="138" t="s">
        <v>75</v>
      </c>
      <c r="B6" s="136"/>
      <c r="C6" s="155">
        <v>5645128</v>
      </c>
      <c r="D6" s="155"/>
      <c r="E6" s="156">
        <v>721624</v>
      </c>
      <c r="F6" s="60">
        <v>721624</v>
      </c>
      <c r="G6" s="60">
        <v>135434</v>
      </c>
      <c r="H6" s="60">
        <v>4177</v>
      </c>
      <c r="I6" s="60">
        <v>70124</v>
      </c>
      <c r="J6" s="60">
        <v>209735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209735</v>
      </c>
      <c r="X6" s="60">
        <v>180406</v>
      </c>
      <c r="Y6" s="60">
        <v>29329</v>
      </c>
      <c r="Z6" s="140">
        <v>16.26</v>
      </c>
      <c r="AA6" s="155">
        <v>721624</v>
      </c>
    </row>
    <row r="7" spans="1:27" ht="13.5">
      <c r="A7" s="138" t="s">
        <v>76</v>
      </c>
      <c r="B7" s="136"/>
      <c r="C7" s="157">
        <v>501958681</v>
      </c>
      <c r="D7" s="157"/>
      <c r="E7" s="158">
        <v>426484877</v>
      </c>
      <c r="F7" s="159">
        <v>426484877</v>
      </c>
      <c r="G7" s="159">
        <v>26147584</v>
      </c>
      <c r="H7" s="159">
        <v>25923164</v>
      </c>
      <c r="I7" s="159">
        <v>100266495</v>
      </c>
      <c r="J7" s="159">
        <v>152337243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152337243</v>
      </c>
      <c r="X7" s="159">
        <v>106621219</v>
      </c>
      <c r="Y7" s="159">
        <v>45716024</v>
      </c>
      <c r="Z7" s="141">
        <v>42.88</v>
      </c>
      <c r="AA7" s="157">
        <v>426484877</v>
      </c>
    </row>
    <row r="8" spans="1:27" ht="13.5">
      <c r="A8" s="138" t="s">
        <v>77</v>
      </c>
      <c r="B8" s="136"/>
      <c r="C8" s="155">
        <v>1811957</v>
      </c>
      <c r="D8" s="155"/>
      <c r="E8" s="156">
        <v>634796</v>
      </c>
      <c r="F8" s="60">
        <v>634796</v>
      </c>
      <c r="G8" s="60">
        <v>87258</v>
      </c>
      <c r="H8" s="60">
        <v>133239</v>
      </c>
      <c r="I8" s="60">
        <v>70165</v>
      </c>
      <c r="J8" s="60">
        <v>290662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290662</v>
      </c>
      <c r="X8" s="60">
        <v>158699</v>
      </c>
      <c r="Y8" s="60">
        <v>131963</v>
      </c>
      <c r="Z8" s="140">
        <v>83.15</v>
      </c>
      <c r="AA8" s="155">
        <v>634796</v>
      </c>
    </row>
    <row r="9" spans="1:27" ht="13.5">
      <c r="A9" s="135" t="s">
        <v>78</v>
      </c>
      <c r="B9" s="136"/>
      <c r="C9" s="153">
        <f aca="true" t="shared" si="1" ref="C9:Y9">SUM(C10:C14)</f>
        <v>150562986</v>
      </c>
      <c r="D9" s="153">
        <f>SUM(D10:D14)</f>
        <v>0</v>
      </c>
      <c r="E9" s="154">
        <f t="shared" si="1"/>
        <v>47104030</v>
      </c>
      <c r="F9" s="100">
        <f t="shared" si="1"/>
        <v>47104030</v>
      </c>
      <c r="G9" s="100">
        <f t="shared" si="1"/>
        <v>3413603</v>
      </c>
      <c r="H9" s="100">
        <f t="shared" si="1"/>
        <v>3726473</v>
      </c>
      <c r="I9" s="100">
        <f t="shared" si="1"/>
        <v>3575732</v>
      </c>
      <c r="J9" s="100">
        <f t="shared" si="1"/>
        <v>10715808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10715808</v>
      </c>
      <c r="X9" s="100">
        <f t="shared" si="1"/>
        <v>11776008</v>
      </c>
      <c r="Y9" s="100">
        <f t="shared" si="1"/>
        <v>-1060200</v>
      </c>
      <c r="Z9" s="137">
        <f>+IF(X9&lt;&gt;0,+(Y9/X9)*100,0)</f>
        <v>-9.0030509490143</v>
      </c>
      <c r="AA9" s="153">
        <f>SUM(AA10:AA14)</f>
        <v>47104030</v>
      </c>
    </row>
    <row r="10" spans="1:27" ht="13.5">
      <c r="A10" s="138" t="s">
        <v>79</v>
      </c>
      <c r="B10" s="136"/>
      <c r="C10" s="155">
        <v>4329952</v>
      </c>
      <c r="D10" s="155"/>
      <c r="E10" s="156">
        <v>3503861</v>
      </c>
      <c r="F10" s="60">
        <v>3503861</v>
      </c>
      <c r="G10" s="60">
        <v>69905</v>
      </c>
      <c r="H10" s="60">
        <v>70039</v>
      </c>
      <c r="I10" s="60">
        <v>583218</v>
      </c>
      <c r="J10" s="60">
        <v>723162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723162</v>
      </c>
      <c r="X10" s="60">
        <v>875965</v>
      </c>
      <c r="Y10" s="60">
        <v>-152803</v>
      </c>
      <c r="Z10" s="140">
        <v>-17.44</v>
      </c>
      <c r="AA10" s="155">
        <v>3503861</v>
      </c>
    </row>
    <row r="11" spans="1:27" ht="13.5">
      <c r="A11" s="138" t="s">
        <v>80</v>
      </c>
      <c r="B11" s="136"/>
      <c r="C11" s="155">
        <v>676828</v>
      </c>
      <c r="D11" s="155"/>
      <c r="E11" s="156">
        <v>1067232</v>
      </c>
      <c r="F11" s="60">
        <v>1067232</v>
      </c>
      <c r="G11" s="60">
        <v>17196</v>
      </c>
      <c r="H11" s="60">
        <v>14005</v>
      </c>
      <c r="I11" s="60">
        <v>14412</v>
      </c>
      <c r="J11" s="60">
        <v>45613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45613</v>
      </c>
      <c r="X11" s="60">
        <v>266808</v>
      </c>
      <c r="Y11" s="60">
        <v>-221195</v>
      </c>
      <c r="Z11" s="140">
        <v>-82.9</v>
      </c>
      <c r="AA11" s="155">
        <v>1067232</v>
      </c>
    </row>
    <row r="12" spans="1:27" ht="13.5">
      <c r="A12" s="138" t="s">
        <v>81</v>
      </c>
      <c r="B12" s="136"/>
      <c r="C12" s="155">
        <v>16093688</v>
      </c>
      <c r="D12" s="155"/>
      <c r="E12" s="156">
        <v>41872110</v>
      </c>
      <c r="F12" s="60">
        <v>41872110</v>
      </c>
      <c r="G12" s="60">
        <v>3276191</v>
      </c>
      <c r="H12" s="60">
        <v>3591624</v>
      </c>
      <c r="I12" s="60">
        <v>2927272</v>
      </c>
      <c r="J12" s="60">
        <v>9795087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9795087</v>
      </c>
      <c r="X12" s="60">
        <v>10468028</v>
      </c>
      <c r="Y12" s="60">
        <v>-672941</v>
      </c>
      <c r="Z12" s="140">
        <v>-6.43</v>
      </c>
      <c r="AA12" s="155">
        <v>41872110</v>
      </c>
    </row>
    <row r="13" spans="1:27" ht="13.5">
      <c r="A13" s="138" t="s">
        <v>82</v>
      </c>
      <c r="B13" s="136"/>
      <c r="C13" s="155">
        <v>129462518</v>
      </c>
      <c r="D13" s="155"/>
      <c r="E13" s="156">
        <v>660827</v>
      </c>
      <c r="F13" s="60">
        <v>660827</v>
      </c>
      <c r="G13" s="60">
        <v>50311</v>
      </c>
      <c r="H13" s="60">
        <v>50805</v>
      </c>
      <c r="I13" s="60">
        <v>50830</v>
      </c>
      <c r="J13" s="60">
        <v>151946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151946</v>
      </c>
      <c r="X13" s="60">
        <v>165207</v>
      </c>
      <c r="Y13" s="60">
        <v>-13261</v>
      </c>
      <c r="Z13" s="140">
        <v>-8.03</v>
      </c>
      <c r="AA13" s="155">
        <v>660827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205408663</v>
      </c>
      <c r="D15" s="153">
        <f>SUM(D16:D18)</f>
        <v>0</v>
      </c>
      <c r="E15" s="154">
        <f t="shared" si="2"/>
        <v>396613620</v>
      </c>
      <c r="F15" s="100">
        <f t="shared" si="2"/>
        <v>396613620</v>
      </c>
      <c r="G15" s="100">
        <f t="shared" si="2"/>
        <v>33742</v>
      </c>
      <c r="H15" s="100">
        <f t="shared" si="2"/>
        <v>24164</v>
      </c>
      <c r="I15" s="100">
        <f t="shared" si="2"/>
        <v>16423</v>
      </c>
      <c r="J15" s="100">
        <f t="shared" si="2"/>
        <v>74329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74329</v>
      </c>
      <c r="X15" s="100">
        <f t="shared" si="2"/>
        <v>99153405</v>
      </c>
      <c r="Y15" s="100">
        <f t="shared" si="2"/>
        <v>-99079076</v>
      </c>
      <c r="Z15" s="137">
        <f>+IF(X15&lt;&gt;0,+(Y15/X15)*100,0)</f>
        <v>-99.92503636158536</v>
      </c>
      <c r="AA15" s="153">
        <f>SUM(AA16:AA18)</f>
        <v>396613620</v>
      </c>
    </row>
    <row r="16" spans="1:27" ht="13.5">
      <c r="A16" s="138" t="s">
        <v>85</v>
      </c>
      <c r="B16" s="136"/>
      <c r="C16" s="155">
        <v>205408663</v>
      </c>
      <c r="D16" s="155"/>
      <c r="E16" s="156">
        <v>396613620</v>
      </c>
      <c r="F16" s="60">
        <v>396613620</v>
      </c>
      <c r="G16" s="60">
        <v>33742</v>
      </c>
      <c r="H16" s="60">
        <v>24164</v>
      </c>
      <c r="I16" s="60">
        <v>16423</v>
      </c>
      <c r="J16" s="60">
        <v>74329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74329</v>
      </c>
      <c r="X16" s="60">
        <v>99153405</v>
      </c>
      <c r="Y16" s="60">
        <v>-99079076</v>
      </c>
      <c r="Z16" s="140">
        <v>-99.93</v>
      </c>
      <c r="AA16" s="155">
        <v>396613620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480502027</v>
      </c>
      <c r="D19" s="153">
        <f>SUM(D20:D23)</f>
        <v>0</v>
      </c>
      <c r="E19" s="154">
        <f t="shared" si="3"/>
        <v>618070151</v>
      </c>
      <c r="F19" s="100">
        <f t="shared" si="3"/>
        <v>618070151</v>
      </c>
      <c r="G19" s="100">
        <f t="shared" si="3"/>
        <v>42809531</v>
      </c>
      <c r="H19" s="100">
        <f t="shared" si="3"/>
        <v>34004126</v>
      </c>
      <c r="I19" s="100">
        <f t="shared" si="3"/>
        <v>32313490</v>
      </c>
      <c r="J19" s="100">
        <f t="shared" si="3"/>
        <v>109127147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109127147</v>
      </c>
      <c r="X19" s="100">
        <f t="shared" si="3"/>
        <v>154517538</v>
      </c>
      <c r="Y19" s="100">
        <f t="shared" si="3"/>
        <v>-45390391</v>
      </c>
      <c r="Z19" s="137">
        <f>+IF(X19&lt;&gt;0,+(Y19/X19)*100,0)</f>
        <v>-29.37555929735303</v>
      </c>
      <c r="AA19" s="153">
        <f>SUM(AA20:AA23)</f>
        <v>618070151</v>
      </c>
    </row>
    <row r="20" spans="1:27" ht="13.5">
      <c r="A20" s="138" t="s">
        <v>89</v>
      </c>
      <c r="B20" s="136"/>
      <c r="C20" s="155">
        <v>210093826</v>
      </c>
      <c r="D20" s="155"/>
      <c r="E20" s="156">
        <v>272914551</v>
      </c>
      <c r="F20" s="60">
        <v>272914551</v>
      </c>
      <c r="G20" s="60">
        <v>19363023</v>
      </c>
      <c r="H20" s="60">
        <v>20909855</v>
      </c>
      <c r="I20" s="60">
        <v>19172174</v>
      </c>
      <c r="J20" s="60">
        <v>59445052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59445052</v>
      </c>
      <c r="X20" s="60">
        <v>68228638</v>
      </c>
      <c r="Y20" s="60">
        <v>-8783586</v>
      </c>
      <c r="Z20" s="140">
        <v>-12.87</v>
      </c>
      <c r="AA20" s="155">
        <v>272914551</v>
      </c>
    </row>
    <row r="21" spans="1:27" ht="13.5">
      <c r="A21" s="138" t="s">
        <v>90</v>
      </c>
      <c r="B21" s="136"/>
      <c r="C21" s="155">
        <v>206650382</v>
      </c>
      <c r="D21" s="155"/>
      <c r="E21" s="156">
        <v>253087618</v>
      </c>
      <c r="F21" s="60">
        <v>253087618</v>
      </c>
      <c r="G21" s="60">
        <v>17717676</v>
      </c>
      <c r="H21" s="60">
        <v>7237348</v>
      </c>
      <c r="I21" s="60">
        <v>7218002</v>
      </c>
      <c r="J21" s="60">
        <v>32173026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32173026</v>
      </c>
      <c r="X21" s="60">
        <v>63271905</v>
      </c>
      <c r="Y21" s="60">
        <v>-31098879</v>
      </c>
      <c r="Z21" s="140">
        <v>-49.15</v>
      </c>
      <c r="AA21" s="155">
        <v>253087618</v>
      </c>
    </row>
    <row r="22" spans="1:27" ht="13.5">
      <c r="A22" s="138" t="s">
        <v>91</v>
      </c>
      <c r="B22" s="136"/>
      <c r="C22" s="157">
        <v>29093274</v>
      </c>
      <c r="D22" s="157"/>
      <c r="E22" s="158">
        <v>39559885</v>
      </c>
      <c r="F22" s="159">
        <v>39559885</v>
      </c>
      <c r="G22" s="159">
        <v>2520075</v>
      </c>
      <c r="H22" s="159">
        <v>2664560</v>
      </c>
      <c r="I22" s="159">
        <v>2714792</v>
      </c>
      <c r="J22" s="159">
        <v>7899427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7899427</v>
      </c>
      <c r="X22" s="159">
        <v>9889971</v>
      </c>
      <c r="Y22" s="159">
        <v>-1990544</v>
      </c>
      <c r="Z22" s="141">
        <v>-20.13</v>
      </c>
      <c r="AA22" s="157">
        <v>39559885</v>
      </c>
    </row>
    <row r="23" spans="1:27" ht="13.5">
      <c r="A23" s="138" t="s">
        <v>92</v>
      </c>
      <c r="B23" s="136"/>
      <c r="C23" s="155">
        <v>34664545</v>
      </c>
      <c r="D23" s="155"/>
      <c r="E23" s="156">
        <v>52508097</v>
      </c>
      <c r="F23" s="60">
        <v>52508097</v>
      </c>
      <c r="G23" s="60">
        <v>3208757</v>
      </c>
      <c r="H23" s="60">
        <v>3192363</v>
      </c>
      <c r="I23" s="60">
        <v>3208522</v>
      </c>
      <c r="J23" s="60">
        <v>9609642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9609642</v>
      </c>
      <c r="X23" s="60">
        <v>13127024</v>
      </c>
      <c r="Y23" s="60">
        <v>-3517382</v>
      </c>
      <c r="Z23" s="140">
        <v>-26.79</v>
      </c>
      <c r="AA23" s="155">
        <v>52508097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1345889442</v>
      </c>
      <c r="D25" s="168">
        <f>+D5+D9+D15+D19+D24</f>
        <v>0</v>
      </c>
      <c r="E25" s="169">
        <f t="shared" si="4"/>
        <v>1489629098</v>
      </c>
      <c r="F25" s="73">
        <f t="shared" si="4"/>
        <v>1489629098</v>
      </c>
      <c r="G25" s="73">
        <f t="shared" si="4"/>
        <v>72627152</v>
      </c>
      <c r="H25" s="73">
        <f t="shared" si="4"/>
        <v>63815343</v>
      </c>
      <c r="I25" s="73">
        <f t="shared" si="4"/>
        <v>136312429</v>
      </c>
      <c r="J25" s="73">
        <f t="shared" si="4"/>
        <v>272754924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272754924</v>
      </c>
      <c r="X25" s="73">
        <f t="shared" si="4"/>
        <v>372407275</v>
      </c>
      <c r="Y25" s="73">
        <f t="shared" si="4"/>
        <v>-99652351</v>
      </c>
      <c r="Z25" s="170">
        <f>+IF(X25&lt;&gt;0,+(Y25/X25)*100,0)</f>
        <v>-26.75897000132449</v>
      </c>
      <c r="AA25" s="168">
        <f>+AA5+AA9+AA15+AA19+AA24</f>
        <v>1489629098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262097268</v>
      </c>
      <c r="D28" s="153">
        <f>SUM(D29:D31)</f>
        <v>0</v>
      </c>
      <c r="E28" s="154">
        <f t="shared" si="5"/>
        <v>338121686</v>
      </c>
      <c r="F28" s="100">
        <f t="shared" si="5"/>
        <v>338121686</v>
      </c>
      <c r="G28" s="100">
        <f t="shared" si="5"/>
        <v>14529444</v>
      </c>
      <c r="H28" s="100">
        <f t="shared" si="5"/>
        <v>21152030</v>
      </c>
      <c r="I28" s="100">
        <f t="shared" si="5"/>
        <v>30266934</v>
      </c>
      <c r="J28" s="100">
        <f t="shared" si="5"/>
        <v>65948408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65948408</v>
      </c>
      <c r="X28" s="100">
        <f t="shared" si="5"/>
        <v>84530422</v>
      </c>
      <c r="Y28" s="100">
        <f t="shared" si="5"/>
        <v>-18582014</v>
      </c>
      <c r="Z28" s="137">
        <f>+IF(X28&lt;&gt;0,+(Y28/X28)*100,0)</f>
        <v>-21.982634843583295</v>
      </c>
      <c r="AA28" s="153">
        <f>SUM(AA29:AA31)</f>
        <v>338121686</v>
      </c>
    </row>
    <row r="29" spans="1:27" ht="13.5">
      <c r="A29" s="138" t="s">
        <v>75</v>
      </c>
      <c r="B29" s="136"/>
      <c r="C29" s="155">
        <v>75296175</v>
      </c>
      <c r="D29" s="155"/>
      <c r="E29" s="156">
        <v>86906748</v>
      </c>
      <c r="F29" s="60">
        <v>86906748</v>
      </c>
      <c r="G29" s="60">
        <v>6575377</v>
      </c>
      <c r="H29" s="60">
        <v>9519766</v>
      </c>
      <c r="I29" s="60">
        <v>14197549</v>
      </c>
      <c r="J29" s="60">
        <v>30292692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30292692</v>
      </c>
      <c r="X29" s="60">
        <v>21726687</v>
      </c>
      <c r="Y29" s="60">
        <v>8566005</v>
      </c>
      <c r="Z29" s="140">
        <v>39.43</v>
      </c>
      <c r="AA29" s="155">
        <v>86906748</v>
      </c>
    </row>
    <row r="30" spans="1:27" ht="13.5">
      <c r="A30" s="138" t="s">
        <v>76</v>
      </c>
      <c r="B30" s="136"/>
      <c r="C30" s="157">
        <v>97852848</v>
      </c>
      <c r="D30" s="157"/>
      <c r="E30" s="158">
        <v>160771776</v>
      </c>
      <c r="F30" s="159">
        <v>160771776</v>
      </c>
      <c r="G30" s="159">
        <v>4925651</v>
      </c>
      <c r="H30" s="159">
        <v>5450334</v>
      </c>
      <c r="I30" s="159">
        <v>6644785</v>
      </c>
      <c r="J30" s="159">
        <v>17020770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17020770</v>
      </c>
      <c r="X30" s="159">
        <v>40192944</v>
      </c>
      <c r="Y30" s="159">
        <v>-23172174</v>
      </c>
      <c r="Z30" s="141">
        <v>-57.65</v>
      </c>
      <c r="AA30" s="157">
        <v>160771776</v>
      </c>
    </row>
    <row r="31" spans="1:27" ht="13.5">
      <c r="A31" s="138" t="s">
        <v>77</v>
      </c>
      <c r="B31" s="136"/>
      <c r="C31" s="155">
        <v>88948245</v>
      </c>
      <c r="D31" s="155"/>
      <c r="E31" s="156">
        <v>90443162</v>
      </c>
      <c r="F31" s="60">
        <v>90443162</v>
      </c>
      <c r="G31" s="60">
        <v>3028416</v>
      </c>
      <c r="H31" s="60">
        <v>6181930</v>
      </c>
      <c r="I31" s="60">
        <v>9424600</v>
      </c>
      <c r="J31" s="60">
        <v>18634946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18634946</v>
      </c>
      <c r="X31" s="60">
        <v>22610791</v>
      </c>
      <c r="Y31" s="60">
        <v>-3975845</v>
      </c>
      <c r="Z31" s="140">
        <v>-17.58</v>
      </c>
      <c r="AA31" s="155">
        <v>90443162</v>
      </c>
    </row>
    <row r="32" spans="1:27" ht="13.5">
      <c r="A32" s="135" t="s">
        <v>78</v>
      </c>
      <c r="B32" s="136"/>
      <c r="C32" s="153">
        <f aca="true" t="shared" si="6" ref="C32:Y32">SUM(C33:C37)</f>
        <v>237329696</v>
      </c>
      <c r="D32" s="153">
        <f>SUM(D33:D37)</f>
        <v>0</v>
      </c>
      <c r="E32" s="154">
        <f t="shared" si="6"/>
        <v>280863883</v>
      </c>
      <c r="F32" s="100">
        <f t="shared" si="6"/>
        <v>280863883</v>
      </c>
      <c r="G32" s="100">
        <f t="shared" si="6"/>
        <v>6527569</v>
      </c>
      <c r="H32" s="100">
        <f t="shared" si="6"/>
        <v>12763425</v>
      </c>
      <c r="I32" s="100">
        <f t="shared" si="6"/>
        <v>8233413</v>
      </c>
      <c r="J32" s="100">
        <f t="shared" si="6"/>
        <v>27524407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27524407</v>
      </c>
      <c r="X32" s="100">
        <f t="shared" si="6"/>
        <v>70215971</v>
      </c>
      <c r="Y32" s="100">
        <f t="shared" si="6"/>
        <v>-42691564</v>
      </c>
      <c r="Z32" s="137">
        <f>+IF(X32&lt;&gt;0,+(Y32/X32)*100,0)</f>
        <v>-60.80036121696587</v>
      </c>
      <c r="AA32" s="153">
        <f>SUM(AA33:AA37)</f>
        <v>280863883</v>
      </c>
    </row>
    <row r="33" spans="1:27" ht="13.5">
      <c r="A33" s="138" t="s">
        <v>79</v>
      </c>
      <c r="B33" s="136"/>
      <c r="C33" s="155">
        <v>13731579</v>
      </c>
      <c r="D33" s="155"/>
      <c r="E33" s="156">
        <v>19334676</v>
      </c>
      <c r="F33" s="60">
        <v>19334676</v>
      </c>
      <c r="G33" s="60">
        <v>954529</v>
      </c>
      <c r="H33" s="60">
        <v>1079221</v>
      </c>
      <c r="I33" s="60">
        <v>1011235</v>
      </c>
      <c r="J33" s="60">
        <v>3044985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3044985</v>
      </c>
      <c r="X33" s="60">
        <v>4833669</v>
      </c>
      <c r="Y33" s="60">
        <v>-1788684</v>
      </c>
      <c r="Z33" s="140">
        <v>-37</v>
      </c>
      <c r="AA33" s="155">
        <v>19334676</v>
      </c>
    </row>
    <row r="34" spans="1:27" ht="13.5">
      <c r="A34" s="138" t="s">
        <v>80</v>
      </c>
      <c r="B34" s="136"/>
      <c r="C34" s="155">
        <v>54109106</v>
      </c>
      <c r="D34" s="155"/>
      <c r="E34" s="156">
        <v>44806035</v>
      </c>
      <c r="F34" s="60">
        <v>44806035</v>
      </c>
      <c r="G34" s="60">
        <v>2254059</v>
      </c>
      <c r="H34" s="60">
        <v>3736852</v>
      </c>
      <c r="I34" s="60">
        <v>2631692</v>
      </c>
      <c r="J34" s="60">
        <v>8622603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8622603</v>
      </c>
      <c r="X34" s="60">
        <v>11201509</v>
      </c>
      <c r="Y34" s="60">
        <v>-2578906</v>
      </c>
      <c r="Z34" s="140">
        <v>-23.02</v>
      </c>
      <c r="AA34" s="155">
        <v>44806035</v>
      </c>
    </row>
    <row r="35" spans="1:27" ht="13.5">
      <c r="A35" s="138" t="s">
        <v>81</v>
      </c>
      <c r="B35" s="136"/>
      <c r="C35" s="155">
        <v>33951214</v>
      </c>
      <c r="D35" s="155"/>
      <c r="E35" s="156">
        <v>63202317</v>
      </c>
      <c r="F35" s="60">
        <v>63202317</v>
      </c>
      <c r="G35" s="60">
        <v>2395785</v>
      </c>
      <c r="H35" s="60">
        <v>7113066</v>
      </c>
      <c r="I35" s="60">
        <v>3773987</v>
      </c>
      <c r="J35" s="60">
        <v>13282838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13282838</v>
      </c>
      <c r="X35" s="60">
        <v>15800579</v>
      </c>
      <c r="Y35" s="60">
        <v>-2517741</v>
      </c>
      <c r="Z35" s="140">
        <v>-15.93</v>
      </c>
      <c r="AA35" s="155">
        <v>63202317</v>
      </c>
    </row>
    <row r="36" spans="1:27" ht="13.5">
      <c r="A36" s="138" t="s">
        <v>82</v>
      </c>
      <c r="B36" s="136"/>
      <c r="C36" s="155">
        <v>130893826</v>
      </c>
      <c r="D36" s="155"/>
      <c r="E36" s="156">
        <v>151040270</v>
      </c>
      <c r="F36" s="60">
        <v>151040270</v>
      </c>
      <c r="G36" s="60">
        <v>563880</v>
      </c>
      <c r="H36" s="60">
        <v>532364</v>
      </c>
      <c r="I36" s="60">
        <v>527432</v>
      </c>
      <c r="J36" s="60">
        <v>1623676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1623676</v>
      </c>
      <c r="X36" s="60">
        <v>37760068</v>
      </c>
      <c r="Y36" s="60">
        <v>-36136392</v>
      </c>
      <c r="Z36" s="140">
        <v>-95.7</v>
      </c>
      <c r="AA36" s="155">
        <v>151040270</v>
      </c>
    </row>
    <row r="37" spans="1:27" ht="13.5">
      <c r="A37" s="138" t="s">
        <v>83</v>
      </c>
      <c r="B37" s="136"/>
      <c r="C37" s="157">
        <v>4643971</v>
      </c>
      <c r="D37" s="157"/>
      <c r="E37" s="158">
        <v>2480585</v>
      </c>
      <c r="F37" s="159">
        <v>2480585</v>
      </c>
      <c r="G37" s="159">
        <v>359316</v>
      </c>
      <c r="H37" s="159">
        <v>301922</v>
      </c>
      <c r="I37" s="159">
        <v>289067</v>
      </c>
      <c r="J37" s="159">
        <v>950305</v>
      </c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>
        <v>950305</v>
      </c>
      <c r="X37" s="159">
        <v>620146</v>
      </c>
      <c r="Y37" s="159">
        <v>330159</v>
      </c>
      <c r="Z37" s="141">
        <v>53.24</v>
      </c>
      <c r="AA37" s="157">
        <v>2480585</v>
      </c>
    </row>
    <row r="38" spans="1:27" ht="13.5">
      <c r="A38" s="135" t="s">
        <v>84</v>
      </c>
      <c r="B38" s="142"/>
      <c r="C38" s="153">
        <f aca="true" t="shared" si="7" ref="C38:Y38">SUM(C39:C41)</f>
        <v>273608122</v>
      </c>
      <c r="D38" s="153">
        <f>SUM(D39:D41)</f>
        <v>0</v>
      </c>
      <c r="E38" s="154">
        <f t="shared" si="7"/>
        <v>351747600</v>
      </c>
      <c r="F38" s="100">
        <f t="shared" si="7"/>
        <v>351747600</v>
      </c>
      <c r="G38" s="100">
        <f t="shared" si="7"/>
        <v>2116101</v>
      </c>
      <c r="H38" s="100">
        <f t="shared" si="7"/>
        <v>3057715</v>
      </c>
      <c r="I38" s="100">
        <f t="shared" si="7"/>
        <v>12374333</v>
      </c>
      <c r="J38" s="100">
        <f t="shared" si="7"/>
        <v>17548149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17548149</v>
      </c>
      <c r="X38" s="100">
        <f t="shared" si="7"/>
        <v>87936900</v>
      </c>
      <c r="Y38" s="100">
        <f t="shared" si="7"/>
        <v>-70388751</v>
      </c>
      <c r="Z38" s="137">
        <f>+IF(X38&lt;&gt;0,+(Y38/X38)*100,0)</f>
        <v>-80.04461267113123</v>
      </c>
      <c r="AA38" s="153">
        <f>SUM(AA39:AA41)</f>
        <v>351747600</v>
      </c>
    </row>
    <row r="39" spans="1:27" ht="13.5">
      <c r="A39" s="138" t="s">
        <v>85</v>
      </c>
      <c r="B39" s="136"/>
      <c r="C39" s="155">
        <v>204695409</v>
      </c>
      <c r="D39" s="155"/>
      <c r="E39" s="156">
        <v>333434947</v>
      </c>
      <c r="F39" s="60">
        <v>333434947</v>
      </c>
      <c r="G39" s="60">
        <v>1540245</v>
      </c>
      <c r="H39" s="60">
        <v>1700428</v>
      </c>
      <c r="I39" s="60">
        <v>1582989</v>
      </c>
      <c r="J39" s="60">
        <v>4823662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4823662</v>
      </c>
      <c r="X39" s="60">
        <v>83358737</v>
      </c>
      <c r="Y39" s="60">
        <v>-78535075</v>
      </c>
      <c r="Z39" s="140">
        <v>-94.21</v>
      </c>
      <c r="AA39" s="155">
        <v>333434947</v>
      </c>
    </row>
    <row r="40" spans="1:27" ht="13.5">
      <c r="A40" s="138" t="s">
        <v>86</v>
      </c>
      <c r="B40" s="136"/>
      <c r="C40" s="155">
        <v>68912713</v>
      </c>
      <c r="D40" s="155"/>
      <c r="E40" s="156">
        <v>18312653</v>
      </c>
      <c r="F40" s="60">
        <v>18312653</v>
      </c>
      <c r="G40" s="60">
        <v>575856</v>
      </c>
      <c r="H40" s="60">
        <v>1357287</v>
      </c>
      <c r="I40" s="60">
        <v>10791344</v>
      </c>
      <c r="J40" s="60">
        <v>12724487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12724487</v>
      </c>
      <c r="X40" s="60">
        <v>4578163</v>
      </c>
      <c r="Y40" s="60">
        <v>8146324</v>
      </c>
      <c r="Z40" s="140">
        <v>177.94</v>
      </c>
      <c r="AA40" s="155">
        <v>18312653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604431385</v>
      </c>
      <c r="D42" s="153">
        <f>SUM(D43:D46)</f>
        <v>0</v>
      </c>
      <c r="E42" s="154">
        <f t="shared" si="8"/>
        <v>518896135</v>
      </c>
      <c r="F42" s="100">
        <f t="shared" si="8"/>
        <v>518896135</v>
      </c>
      <c r="G42" s="100">
        <f t="shared" si="8"/>
        <v>40847964</v>
      </c>
      <c r="H42" s="100">
        <f t="shared" si="8"/>
        <v>44289015</v>
      </c>
      <c r="I42" s="100">
        <f t="shared" si="8"/>
        <v>41672368</v>
      </c>
      <c r="J42" s="100">
        <f t="shared" si="8"/>
        <v>126809347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126809347</v>
      </c>
      <c r="X42" s="100">
        <f t="shared" si="8"/>
        <v>129724035</v>
      </c>
      <c r="Y42" s="100">
        <f t="shared" si="8"/>
        <v>-2914688</v>
      </c>
      <c r="Z42" s="137">
        <f>+IF(X42&lt;&gt;0,+(Y42/X42)*100,0)</f>
        <v>-2.2468372958025857</v>
      </c>
      <c r="AA42" s="153">
        <f>SUM(AA43:AA46)</f>
        <v>518896135</v>
      </c>
    </row>
    <row r="43" spans="1:27" ht="13.5">
      <c r="A43" s="138" t="s">
        <v>89</v>
      </c>
      <c r="B43" s="136"/>
      <c r="C43" s="155">
        <v>226633605</v>
      </c>
      <c r="D43" s="155"/>
      <c r="E43" s="156">
        <v>243098418</v>
      </c>
      <c r="F43" s="60">
        <v>243098418</v>
      </c>
      <c r="G43" s="60">
        <v>24598017</v>
      </c>
      <c r="H43" s="60">
        <v>24804238</v>
      </c>
      <c r="I43" s="60">
        <v>20303466</v>
      </c>
      <c r="J43" s="60">
        <v>69705721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69705721</v>
      </c>
      <c r="X43" s="60">
        <v>60774605</v>
      </c>
      <c r="Y43" s="60">
        <v>8931116</v>
      </c>
      <c r="Z43" s="140">
        <v>14.7</v>
      </c>
      <c r="AA43" s="155">
        <v>243098418</v>
      </c>
    </row>
    <row r="44" spans="1:27" ht="13.5">
      <c r="A44" s="138" t="s">
        <v>90</v>
      </c>
      <c r="B44" s="136"/>
      <c r="C44" s="155">
        <v>292265495</v>
      </c>
      <c r="D44" s="155"/>
      <c r="E44" s="156">
        <v>200128024</v>
      </c>
      <c r="F44" s="60">
        <v>200128024</v>
      </c>
      <c r="G44" s="60">
        <v>12806447</v>
      </c>
      <c r="H44" s="60">
        <v>15342071</v>
      </c>
      <c r="I44" s="60">
        <v>15820633</v>
      </c>
      <c r="J44" s="60">
        <v>43969151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43969151</v>
      </c>
      <c r="X44" s="60">
        <v>50032006</v>
      </c>
      <c r="Y44" s="60">
        <v>-6062855</v>
      </c>
      <c r="Z44" s="140">
        <v>-12.12</v>
      </c>
      <c r="AA44" s="155">
        <v>200128024</v>
      </c>
    </row>
    <row r="45" spans="1:27" ht="13.5">
      <c r="A45" s="138" t="s">
        <v>91</v>
      </c>
      <c r="B45" s="136"/>
      <c r="C45" s="157">
        <v>30824502</v>
      </c>
      <c r="D45" s="157"/>
      <c r="E45" s="158">
        <v>28966903</v>
      </c>
      <c r="F45" s="159">
        <v>28966903</v>
      </c>
      <c r="G45" s="159">
        <v>782771</v>
      </c>
      <c r="H45" s="159">
        <v>854042</v>
      </c>
      <c r="I45" s="159">
        <v>2751307</v>
      </c>
      <c r="J45" s="159">
        <v>4388120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4388120</v>
      </c>
      <c r="X45" s="159">
        <v>7241726</v>
      </c>
      <c r="Y45" s="159">
        <v>-2853606</v>
      </c>
      <c r="Z45" s="141">
        <v>-39.41</v>
      </c>
      <c r="AA45" s="157">
        <v>28966903</v>
      </c>
    </row>
    <row r="46" spans="1:27" ht="13.5">
      <c r="A46" s="138" t="s">
        <v>92</v>
      </c>
      <c r="B46" s="136"/>
      <c r="C46" s="155">
        <v>54707783</v>
      </c>
      <c r="D46" s="155"/>
      <c r="E46" s="156">
        <v>46702790</v>
      </c>
      <c r="F46" s="60">
        <v>46702790</v>
      </c>
      <c r="G46" s="60">
        <v>2660729</v>
      </c>
      <c r="H46" s="60">
        <v>3288664</v>
      </c>
      <c r="I46" s="60">
        <v>2796962</v>
      </c>
      <c r="J46" s="60">
        <v>8746355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8746355</v>
      </c>
      <c r="X46" s="60">
        <v>11675698</v>
      </c>
      <c r="Y46" s="60">
        <v>-2929343</v>
      </c>
      <c r="Z46" s="140">
        <v>-25.09</v>
      </c>
      <c r="AA46" s="155">
        <v>46702790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1377466471</v>
      </c>
      <c r="D48" s="168">
        <f>+D28+D32+D38+D42+D47</f>
        <v>0</v>
      </c>
      <c r="E48" s="169">
        <f t="shared" si="9"/>
        <v>1489629304</v>
      </c>
      <c r="F48" s="73">
        <f t="shared" si="9"/>
        <v>1489629304</v>
      </c>
      <c r="G48" s="73">
        <f t="shared" si="9"/>
        <v>64021078</v>
      </c>
      <c r="H48" s="73">
        <f t="shared" si="9"/>
        <v>81262185</v>
      </c>
      <c r="I48" s="73">
        <f t="shared" si="9"/>
        <v>92547048</v>
      </c>
      <c r="J48" s="73">
        <f t="shared" si="9"/>
        <v>237830311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237830311</v>
      </c>
      <c r="X48" s="73">
        <f t="shared" si="9"/>
        <v>372407328</v>
      </c>
      <c r="Y48" s="73">
        <f t="shared" si="9"/>
        <v>-134577017</v>
      </c>
      <c r="Z48" s="170">
        <f>+IF(X48&lt;&gt;0,+(Y48/X48)*100,0)</f>
        <v>-36.13704857064467</v>
      </c>
      <c r="AA48" s="168">
        <f>+AA28+AA32+AA38+AA42+AA47</f>
        <v>1489629304</v>
      </c>
    </row>
    <row r="49" spans="1:27" ht="13.5">
      <c r="A49" s="148" t="s">
        <v>49</v>
      </c>
      <c r="B49" s="149"/>
      <c r="C49" s="171">
        <f aca="true" t="shared" si="10" ref="C49:Y49">+C25-C48</f>
        <v>-31577029</v>
      </c>
      <c r="D49" s="171">
        <f>+D25-D48</f>
        <v>0</v>
      </c>
      <c r="E49" s="172">
        <f t="shared" si="10"/>
        <v>-206</v>
      </c>
      <c r="F49" s="173">
        <f t="shared" si="10"/>
        <v>-206</v>
      </c>
      <c r="G49" s="173">
        <f t="shared" si="10"/>
        <v>8606074</v>
      </c>
      <c r="H49" s="173">
        <f t="shared" si="10"/>
        <v>-17446842</v>
      </c>
      <c r="I49" s="173">
        <f t="shared" si="10"/>
        <v>43765381</v>
      </c>
      <c r="J49" s="173">
        <f t="shared" si="10"/>
        <v>34924613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34924613</v>
      </c>
      <c r="X49" s="173">
        <f>IF(F25=F48,0,X25-X48)</f>
        <v>-53</v>
      </c>
      <c r="Y49" s="173">
        <f t="shared" si="10"/>
        <v>34924666</v>
      </c>
      <c r="Z49" s="174">
        <f>+IF(X49&lt;&gt;0,+(Y49/X49)*100,0)</f>
        <v>-65895596.2264151</v>
      </c>
      <c r="AA49" s="171">
        <f>+AA25-AA48</f>
        <v>-206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261096601</v>
      </c>
      <c r="D5" s="155">
        <v>0</v>
      </c>
      <c r="E5" s="156">
        <v>287288828</v>
      </c>
      <c r="F5" s="60">
        <v>287288828</v>
      </c>
      <c r="G5" s="60">
        <v>23059050</v>
      </c>
      <c r="H5" s="60">
        <v>22946971</v>
      </c>
      <c r="I5" s="60">
        <v>22617172</v>
      </c>
      <c r="J5" s="60">
        <v>68623193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68623193</v>
      </c>
      <c r="X5" s="60">
        <v>71822207</v>
      </c>
      <c r="Y5" s="60">
        <v>-3199014</v>
      </c>
      <c r="Z5" s="140">
        <v>-4.45</v>
      </c>
      <c r="AA5" s="155">
        <v>287288828</v>
      </c>
    </row>
    <row r="6" spans="1:27" ht="13.5">
      <c r="A6" s="181" t="s">
        <v>102</v>
      </c>
      <c r="B6" s="182"/>
      <c r="C6" s="155">
        <v>1781684</v>
      </c>
      <c r="D6" s="155">
        <v>0</v>
      </c>
      <c r="E6" s="156">
        <v>2072300</v>
      </c>
      <c r="F6" s="60">
        <v>2072300</v>
      </c>
      <c r="G6" s="60">
        <v>292313</v>
      </c>
      <c r="H6" s="60">
        <v>194847</v>
      </c>
      <c r="I6" s="60">
        <v>36552</v>
      </c>
      <c r="J6" s="60">
        <v>523712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523712</v>
      </c>
      <c r="X6" s="60">
        <v>518075</v>
      </c>
      <c r="Y6" s="60">
        <v>5637</v>
      </c>
      <c r="Z6" s="140">
        <v>1.09</v>
      </c>
      <c r="AA6" s="155">
        <v>2072300</v>
      </c>
    </row>
    <row r="7" spans="1:27" ht="13.5">
      <c r="A7" s="183" t="s">
        <v>103</v>
      </c>
      <c r="B7" s="182"/>
      <c r="C7" s="155">
        <v>208006390</v>
      </c>
      <c r="D7" s="155">
        <v>0</v>
      </c>
      <c r="E7" s="156">
        <v>234643354</v>
      </c>
      <c r="F7" s="60">
        <v>234643354</v>
      </c>
      <c r="G7" s="60">
        <v>19330156</v>
      </c>
      <c r="H7" s="60">
        <v>20892402</v>
      </c>
      <c r="I7" s="60">
        <v>19144583</v>
      </c>
      <c r="J7" s="60">
        <v>59367141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59367141</v>
      </c>
      <c r="X7" s="60">
        <v>58660839</v>
      </c>
      <c r="Y7" s="60">
        <v>706302</v>
      </c>
      <c r="Z7" s="140">
        <v>1.2</v>
      </c>
      <c r="AA7" s="155">
        <v>234643354</v>
      </c>
    </row>
    <row r="8" spans="1:27" ht="13.5">
      <c r="A8" s="183" t="s">
        <v>104</v>
      </c>
      <c r="B8" s="182"/>
      <c r="C8" s="155">
        <v>206561058</v>
      </c>
      <c r="D8" s="155">
        <v>0</v>
      </c>
      <c r="E8" s="156">
        <v>225276315</v>
      </c>
      <c r="F8" s="60">
        <v>225276315</v>
      </c>
      <c r="G8" s="60">
        <v>17717676</v>
      </c>
      <c r="H8" s="60">
        <v>7237348</v>
      </c>
      <c r="I8" s="60">
        <v>7218002</v>
      </c>
      <c r="J8" s="60">
        <v>32173026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32173026</v>
      </c>
      <c r="X8" s="60">
        <v>56319079</v>
      </c>
      <c r="Y8" s="60">
        <v>-24146053</v>
      </c>
      <c r="Z8" s="140">
        <v>-42.87</v>
      </c>
      <c r="AA8" s="155">
        <v>225276315</v>
      </c>
    </row>
    <row r="9" spans="1:27" ht="13.5">
      <c r="A9" s="183" t="s">
        <v>105</v>
      </c>
      <c r="B9" s="182"/>
      <c r="C9" s="155">
        <v>29093246</v>
      </c>
      <c r="D9" s="155">
        <v>0</v>
      </c>
      <c r="E9" s="156">
        <v>31384014</v>
      </c>
      <c r="F9" s="60">
        <v>31384014</v>
      </c>
      <c r="G9" s="60">
        <v>2520071</v>
      </c>
      <c r="H9" s="60">
        <v>2664556</v>
      </c>
      <c r="I9" s="60">
        <v>2714788</v>
      </c>
      <c r="J9" s="60">
        <v>7899415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7899415</v>
      </c>
      <c r="X9" s="60">
        <v>7846004</v>
      </c>
      <c r="Y9" s="60">
        <v>53411</v>
      </c>
      <c r="Z9" s="140">
        <v>0.68</v>
      </c>
      <c r="AA9" s="155">
        <v>31384014</v>
      </c>
    </row>
    <row r="10" spans="1:27" ht="13.5">
      <c r="A10" s="183" t="s">
        <v>106</v>
      </c>
      <c r="B10" s="182"/>
      <c r="C10" s="155">
        <v>34405846</v>
      </c>
      <c r="D10" s="155">
        <v>0</v>
      </c>
      <c r="E10" s="156">
        <v>37077224</v>
      </c>
      <c r="F10" s="54">
        <v>37077224</v>
      </c>
      <c r="G10" s="54">
        <v>3186462</v>
      </c>
      <c r="H10" s="54">
        <v>3180380</v>
      </c>
      <c r="I10" s="54">
        <v>3183623</v>
      </c>
      <c r="J10" s="54">
        <v>9550465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9550465</v>
      </c>
      <c r="X10" s="54">
        <v>9269306</v>
      </c>
      <c r="Y10" s="54">
        <v>281159</v>
      </c>
      <c r="Z10" s="184">
        <v>3.03</v>
      </c>
      <c r="AA10" s="130">
        <v>37077224</v>
      </c>
    </row>
    <row r="11" spans="1:27" ht="13.5">
      <c r="A11" s="183" t="s">
        <v>107</v>
      </c>
      <c r="B11" s="185"/>
      <c r="C11" s="155">
        <v>602620</v>
      </c>
      <c r="D11" s="155">
        <v>0</v>
      </c>
      <c r="E11" s="156">
        <v>660827</v>
      </c>
      <c r="F11" s="60">
        <v>660827</v>
      </c>
      <c r="G11" s="60">
        <v>50311</v>
      </c>
      <c r="H11" s="60">
        <v>50805</v>
      </c>
      <c r="I11" s="60">
        <v>50830</v>
      </c>
      <c r="J11" s="60">
        <v>151946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151946</v>
      </c>
      <c r="X11" s="60">
        <v>165207</v>
      </c>
      <c r="Y11" s="60">
        <v>-13261</v>
      </c>
      <c r="Z11" s="140">
        <v>-8.03</v>
      </c>
      <c r="AA11" s="155">
        <v>660827</v>
      </c>
    </row>
    <row r="12" spans="1:27" ht="13.5">
      <c r="A12" s="183" t="s">
        <v>108</v>
      </c>
      <c r="B12" s="185"/>
      <c r="C12" s="155">
        <v>1164311</v>
      </c>
      <c r="D12" s="155">
        <v>0</v>
      </c>
      <c r="E12" s="156">
        <v>909076</v>
      </c>
      <c r="F12" s="60">
        <v>909076</v>
      </c>
      <c r="G12" s="60">
        <v>92286</v>
      </c>
      <c r="H12" s="60">
        <v>87865</v>
      </c>
      <c r="I12" s="60">
        <v>84752</v>
      </c>
      <c r="J12" s="60">
        <v>264903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264903</v>
      </c>
      <c r="X12" s="60">
        <v>227269</v>
      </c>
      <c r="Y12" s="60">
        <v>37634</v>
      </c>
      <c r="Z12" s="140">
        <v>16.56</v>
      </c>
      <c r="AA12" s="155">
        <v>909076</v>
      </c>
    </row>
    <row r="13" spans="1:27" ht="13.5">
      <c r="A13" s="181" t="s">
        <v>109</v>
      </c>
      <c r="B13" s="185"/>
      <c r="C13" s="155">
        <v>16927939</v>
      </c>
      <c r="D13" s="155">
        <v>0</v>
      </c>
      <c r="E13" s="156">
        <v>16942058</v>
      </c>
      <c r="F13" s="60">
        <v>16942058</v>
      </c>
      <c r="G13" s="60">
        <v>137597</v>
      </c>
      <c r="H13" s="60">
        <v>273431</v>
      </c>
      <c r="I13" s="60">
        <v>161795</v>
      </c>
      <c r="J13" s="60">
        <v>572823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572823</v>
      </c>
      <c r="X13" s="60">
        <v>4235515</v>
      </c>
      <c r="Y13" s="60">
        <v>-3662692</v>
      </c>
      <c r="Z13" s="140">
        <v>-86.48</v>
      </c>
      <c r="AA13" s="155">
        <v>16942058</v>
      </c>
    </row>
    <row r="14" spans="1:27" ht="13.5">
      <c r="A14" s="181" t="s">
        <v>110</v>
      </c>
      <c r="B14" s="185"/>
      <c r="C14" s="155">
        <v>24184119</v>
      </c>
      <c r="D14" s="155">
        <v>0</v>
      </c>
      <c r="E14" s="156">
        <v>20518980</v>
      </c>
      <c r="F14" s="60">
        <v>20518980</v>
      </c>
      <c r="G14" s="60">
        <v>2307271</v>
      </c>
      <c r="H14" s="60">
        <v>2416999</v>
      </c>
      <c r="I14" s="60">
        <v>1903671</v>
      </c>
      <c r="J14" s="60">
        <v>6627941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6627941</v>
      </c>
      <c r="X14" s="60">
        <v>5129745</v>
      </c>
      <c r="Y14" s="60">
        <v>1498196</v>
      </c>
      <c r="Z14" s="140">
        <v>29.21</v>
      </c>
      <c r="AA14" s="155">
        <v>20518980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4279967</v>
      </c>
      <c r="D16" s="155">
        <v>0</v>
      </c>
      <c r="E16" s="156">
        <v>6022996</v>
      </c>
      <c r="F16" s="60">
        <v>6022996</v>
      </c>
      <c r="G16" s="60">
        <v>298614</v>
      </c>
      <c r="H16" s="60">
        <v>298508</v>
      </c>
      <c r="I16" s="60">
        <v>214648</v>
      </c>
      <c r="J16" s="60">
        <v>811770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811770</v>
      </c>
      <c r="X16" s="60">
        <v>1505749</v>
      </c>
      <c r="Y16" s="60">
        <v>-693979</v>
      </c>
      <c r="Z16" s="140">
        <v>-46.09</v>
      </c>
      <c r="AA16" s="155">
        <v>6022996</v>
      </c>
    </row>
    <row r="17" spans="1:27" ht="13.5">
      <c r="A17" s="181" t="s">
        <v>113</v>
      </c>
      <c r="B17" s="185"/>
      <c r="C17" s="155">
        <v>11785527</v>
      </c>
      <c r="D17" s="155">
        <v>0</v>
      </c>
      <c r="E17" s="156">
        <v>35836480</v>
      </c>
      <c r="F17" s="60">
        <v>35836480</v>
      </c>
      <c r="G17" s="60">
        <v>2978692</v>
      </c>
      <c r="H17" s="60">
        <v>3292140</v>
      </c>
      <c r="I17" s="60">
        <v>2714664</v>
      </c>
      <c r="J17" s="60">
        <v>8985496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8985496</v>
      </c>
      <c r="X17" s="60">
        <v>8959120</v>
      </c>
      <c r="Y17" s="60">
        <v>26376</v>
      </c>
      <c r="Z17" s="140">
        <v>0.29</v>
      </c>
      <c r="AA17" s="155">
        <v>35836480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393370241</v>
      </c>
      <c r="D19" s="155">
        <v>0</v>
      </c>
      <c r="E19" s="156">
        <v>335036000</v>
      </c>
      <c r="F19" s="60">
        <v>335036000</v>
      </c>
      <c r="G19" s="60">
        <v>0</v>
      </c>
      <c r="H19" s="60">
        <v>0</v>
      </c>
      <c r="I19" s="60">
        <v>75448000</v>
      </c>
      <c r="J19" s="60">
        <v>75448000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75448000</v>
      </c>
      <c r="X19" s="60">
        <v>83759000</v>
      </c>
      <c r="Y19" s="60">
        <v>-8311000</v>
      </c>
      <c r="Z19" s="140">
        <v>-9.92</v>
      </c>
      <c r="AA19" s="155">
        <v>335036000</v>
      </c>
    </row>
    <row r="20" spans="1:27" ht="13.5">
      <c r="A20" s="181" t="s">
        <v>35</v>
      </c>
      <c r="B20" s="185"/>
      <c r="C20" s="155">
        <v>136083537</v>
      </c>
      <c r="D20" s="155">
        <v>0</v>
      </c>
      <c r="E20" s="156">
        <v>9268300</v>
      </c>
      <c r="F20" s="54">
        <v>9268300</v>
      </c>
      <c r="G20" s="54">
        <v>470253</v>
      </c>
      <c r="H20" s="54">
        <v>279091</v>
      </c>
      <c r="I20" s="54">
        <v>819349</v>
      </c>
      <c r="J20" s="54">
        <v>1568693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1568693</v>
      </c>
      <c r="X20" s="54">
        <v>2317075</v>
      </c>
      <c r="Y20" s="54">
        <v>-748382</v>
      </c>
      <c r="Z20" s="184">
        <v>-32.3</v>
      </c>
      <c r="AA20" s="130">
        <v>9268300</v>
      </c>
    </row>
    <row r="21" spans="1:27" ht="13.5">
      <c r="A21" s="181" t="s">
        <v>115</v>
      </c>
      <c r="B21" s="185"/>
      <c r="C21" s="155">
        <v>16518755</v>
      </c>
      <c r="D21" s="155">
        <v>0</v>
      </c>
      <c r="E21" s="156">
        <v>3000444</v>
      </c>
      <c r="F21" s="60">
        <v>3000444</v>
      </c>
      <c r="G21" s="60">
        <v>186400</v>
      </c>
      <c r="H21" s="60">
        <v>0</v>
      </c>
      <c r="I21" s="82">
        <v>0</v>
      </c>
      <c r="J21" s="60">
        <v>186400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186400</v>
      </c>
      <c r="X21" s="60">
        <v>750111</v>
      </c>
      <c r="Y21" s="60">
        <v>-563711</v>
      </c>
      <c r="Z21" s="140">
        <v>-75.15</v>
      </c>
      <c r="AA21" s="155">
        <v>3000444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1345861841</v>
      </c>
      <c r="D22" s="188">
        <f>SUM(D5:D21)</f>
        <v>0</v>
      </c>
      <c r="E22" s="189">
        <f t="shared" si="0"/>
        <v>1245937196</v>
      </c>
      <c r="F22" s="190">
        <f t="shared" si="0"/>
        <v>1245937196</v>
      </c>
      <c r="G22" s="190">
        <f t="shared" si="0"/>
        <v>72627152</v>
      </c>
      <c r="H22" s="190">
        <f t="shared" si="0"/>
        <v>63815343</v>
      </c>
      <c r="I22" s="190">
        <f t="shared" si="0"/>
        <v>136312429</v>
      </c>
      <c r="J22" s="190">
        <f t="shared" si="0"/>
        <v>272754924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272754924</v>
      </c>
      <c r="X22" s="190">
        <f t="shared" si="0"/>
        <v>311484301</v>
      </c>
      <c r="Y22" s="190">
        <f t="shared" si="0"/>
        <v>-38729377</v>
      </c>
      <c r="Z22" s="191">
        <f>+IF(X22&lt;&gt;0,+(Y22/X22)*100,0)</f>
        <v>-12.433813478130958</v>
      </c>
      <c r="AA22" s="188">
        <f>SUM(AA5:AA21)</f>
        <v>1245937196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250072048</v>
      </c>
      <c r="D25" s="155">
        <v>0</v>
      </c>
      <c r="E25" s="156">
        <v>333878619</v>
      </c>
      <c r="F25" s="60">
        <v>333878619</v>
      </c>
      <c r="G25" s="60">
        <v>21540697</v>
      </c>
      <c r="H25" s="60">
        <v>25991788</v>
      </c>
      <c r="I25" s="60">
        <v>22004374</v>
      </c>
      <c r="J25" s="60">
        <v>69536859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69536859</v>
      </c>
      <c r="X25" s="60">
        <v>83469655</v>
      </c>
      <c r="Y25" s="60">
        <v>-13932796</v>
      </c>
      <c r="Z25" s="140">
        <v>-16.69</v>
      </c>
      <c r="AA25" s="155">
        <v>333878619</v>
      </c>
    </row>
    <row r="26" spans="1:27" ht="13.5">
      <c r="A26" s="183" t="s">
        <v>38</v>
      </c>
      <c r="B26" s="182"/>
      <c r="C26" s="155">
        <v>16618864</v>
      </c>
      <c r="D26" s="155">
        <v>0</v>
      </c>
      <c r="E26" s="156">
        <v>17269255</v>
      </c>
      <c r="F26" s="60">
        <v>17269255</v>
      </c>
      <c r="G26" s="60">
        <v>1353119</v>
      </c>
      <c r="H26" s="60">
        <v>1372399</v>
      </c>
      <c r="I26" s="60">
        <v>1371210</v>
      </c>
      <c r="J26" s="60">
        <v>4096728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4096728</v>
      </c>
      <c r="X26" s="60">
        <v>4317314</v>
      </c>
      <c r="Y26" s="60">
        <v>-220586</v>
      </c>
      <c r="Z26" s="140">
        <v>-5.11</v>
      </c>
      <c r="AA26" s="155">
        <v>17269255</v>
      </c>
    </row>
    <row r="27" spans="1:27" ht="13.5">
      <c r="A27" s="183" t="s">
        <v>118</v>
      </c>
      <c r="B27" s="182"/>
      <c r="C27" s="155">
        <v>190338900</v>
      </c>
      <c r="D27" s="155">
        <v>0</v>
      </c>
      <c r="E27" s="156">
        <v>95399167</v>
      </c>
      <c r="F27" s="60">
        <v>95399167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23849792</v>
      </c>
      <c r="Y27" s="60">
        <v>-23849792</v>
      </c>
      <c r="Z27" s="140">
        <v>-100</v>
      </c>
      <c r="AA27" s="155">
        <v>95399167</v>
      </c>
    </row>
    <row r="28" spans="1:27" ht="13.5">
      <c r="A28" s="183" t="s">
        <v>39</v>
      </c>
      <c r="B28" s="182"/>
      <c r="C28" s="155">
        <v>108169320</v>
      </c>
      <c r="D28" s="155">
        <v>0</v>
      </c>
      <c r="E28" s="156">
        <v>30780000</v>
      </c>
      <c r="F28" s="60">
        <v>30780000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7695000</v>
      </c>
      <c r="Y28" s="60">
        <v>-7695000</v>
      </c>
      <c r="Z28" s="140">
        <v>-100</v>
      </c>
      <c r="AA28" s="155">
        <v>30780000</v>
      </c>
    </row>
    <row r="29" spans="1:27" ht="13.5">
      <c r="A29" s="183" t="s">
        <v>40</v>
      </c>
      <c r="B29" s="182"/>
      <c r="C29" s="155">
        <v>6398916</v>
      </c>
      <c r="D29" s="155">
        <v>0</v>
      </c>
      <c r="E29" s="156">
        <v>15797061</v>
      </c>
      <c r="F29" s="60">
        <v>15797061</v>
      </c>
      <c r="G29" s="60">
        <v>209047</v>
      </c>
      <c r="H29" s="60">
        <v>185704</v>
      </c>
      <c r="I29" s="60">
        <v>985686</v>
      </c>
      <c r="J29" s="60">
        <v>1380437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1380437</v>
      </c>
      <c r="X29" s="60">
        <v>3949265</v>
      </c>
      <c r="Y29" s="60">
        <v>-2568828</v>
      </c>
      <c r="Z29" s="140">
        <v>-65.05</v>
      </c>
      <c r="AA29" s="155">
        <v>15797061</v>
      </c>
    </row>
    <row r="30" spans="1:27" ht="13.5">
      <c r="A30" s="183" t="s">
        <v>119</v>
      </c>
      <c r="B30" s="182"/>
      <c r="C30" s="155">
        <v>284451540</v>
      </c>
      <c r="D30" s="155">
        <v>0</v>
      </c>
      <c r="E30" s="156">
        <v>329535370</v>
      </c>
      <c r="F30" s="60">
        <v>329535370</v>
      </c>
      <c r="G30" s="60">
        <v>21981363</v>
      </c>
      <c r="H30" s="60">
        <v>34504788</v>
      </c>
      <c r="I30" s="60">
        <v>30716565</v>
      </c>
      <c r="J30" s="60">
        <v>87202716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87202716</v>
      </c>
      <c r="X30" s="60">
        <v>82383843</v>
      </c>
      <c r="Y30" s="60">
        <v>4818873</v>
      </c>
      <c r="Z30" s="140">
        <v>5.85</v>
      </c>
      <c r="AA30" s="155">
        <v>329535370</v>
      </c>
    </row>
    <row r="31" spans="1:27" ht="13.5">
      <c r="A31" s="183" t="s">
        <v>120</v>
      </c>
      <c r="B31" s="182"/>
      <c r="C31" s="155">
        <v>54443395</v>
      </c>
      <c r="D31" s="155">
        <v>0</v>
      </c>
      <c r="E31" s="156">
        <v>0</v>
      </c>
      <c r="F31" s="60">
        <v>0</v>
      </c>
      <c r="G31" s="60">
        <v>11184849</v>
      </c>
      <c r="H31" s="60">
        <v>2887123</v>
      </c>
      <c r="I31" s="60">
        <v>2919165</v>
      </c>
      <c r="J31" s="60">
        <v>16991137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16991137</v>
      </c>
      <c r="X31" s="60">
        <v>0</v>
      </c>
      <c r="Y31" s="60">
        <v>16991137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64747948</v>
      </c>
      <c r="D32" s="155">
        <v>0</v>
      </c>
      <c r="E32" s="156">
        <v>72401665</v>
      </c>
      <c r="F32" s="60">
        <v>72401665</v>
      </c>
      <c r="G32" s="60">
        <v>2649789</v>
      </c>
      <c r="H32" s="60">
        <v>8158961</v>
      </c>
      <c r="I32" s="60">
        <v>13579687</v>
      </c>
      <c r="J32" s="60">
        <v>24388437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24388437</v>
      </c>
      <c r="X32" s="60">
        <v>18100416</v>
      </c>
      <c r="Y32" s="60">
        <v>6288021</v>
      </c>
      <c r="Z32" s="140">
        <v>34.74</v>
      </c>
      <c r="AA32" s="155">
        <v>72401665</v>
      </c>
    </row>
    <row r="33" spans="1:27" ht="13.5">
      <c r="A33" s="183" t="s">
        <v>42</v>
      </c>
      <c r="B33" s="182"/>
      <c r="C33" s="155">
        <v>192593805</v>
      </c>
      <c r="D33" s="155">
        <v>0</v>
      </c>
      <c r="E33" s="156">
        <v>0</v>
      </c>
      <c r="F33" s="60">
        <v>0</v>
      </c>
      <c r="G33" s="60">
        <v>830295</v>
      </c>
      <c r="H33" s="60">
        <v>838307</v>
      </c>
      <c r="I33" s="60">
        <v>821010</v>
      </c>
      <c r="J33" s="60">
        <v>2489612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2489612</v>
      </c>
      <c r="X33" s="60">
        <v>0</v>
      </c>
      <c r="Y33" s="60">
        <v>2489612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209760026</v>
      </c>
      <c r="D34" s="155">
        <v>0</v>
      </c>
      <c r="E34" s="156">
        <v>594568167</v>
      </c>
      <c r="F34" s="60">
        <v>594568167</v>
      </c>
      <c r="G34" s="60">
        <v>4271919</v>
      </c>
      <c r="H34" s="60">
        <v>7323115</v>
      </c>
      <c r="I34" s="60">
        <v>20149351</v>
      </c>
      <c r="J34" s="60">
        <v>31744385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31744385</v>
      </c>
      <c r="X34" s="60">
        <v>148642042</v>
      </c>
      <c r="Y34" s="60">
        <v>-116897657</v>
      </c>
      <c r="Z34" s="140">
        <v>-78.64</v>
      </c>
      <c r="AA34" s="155">
        <v>594568167</v>
      </c>
    </row>
    <row r="35" spans="1:27" ht="13.5">
      <c r="A35" s="181" t="s">
        <v>122</v>
      </c>
      <c r="B35" s="185"/>
      <c r="C35" s="155">
        <v>-128291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1377466471</v>
      </c>
      <c r="D36" s="188">
        <f>SUM(D25:D35)</f>
        <v>0</v>
      </c>
      <c r="E36" s="189">
        <f t="shared" si="1"/>
        <v>1489629304</v>
      </c>
      <c r="F36" s="190">
        <f t="shared" si="1"/>
        <v>1489629304</v>
      </c>
      <c r="G36" s="190">
        <f t="shared" si="1"/>
        <v>64021078</v>
      </c>
      <c r="H36" s="190">
        <f t="shared" si="1"/>
        <v>81262185</v>
      </c>
      <c r="I36" s="190">
        <f t="shared" si="1"/>
        <v>92547048</v>
      </c>
      <c r="J36" s="190">
        <f t="shared" si="1"/>
        <v>237830311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237830311</v>
      </c>
      <c r="X36" s="190">
        <f t="shared" si="1"/>
        <v>372407327</v>
      </c>
      <c r="Y36" s="190">
        <f t="shared" si="1"/>
        <v>-134577016</v>
      </c>
      <c r="Z36" s="191">
        <f>+IF(X36&lt;&gt;0,+(Y36/X36)*100,0)</f>
        <v>-36.13704839915784</v>
      </c>
      <c r="AA36" s="188">
        <f>SUM(AA25:AA35)</f>
        <v>1489629304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-31604630</v>
      </c>
      <c r="D38" s="199">
        <f>+D22-D36</f>
        <v>0</v>
      </c>
      <c r="E38" s="200">
        <f t="shared" si="2"/>
        <v>-243692108</v>
      </c>
      <c r="F38" s="106">
        <f t="shared" si="2"/>
        <v>-243692108</v>
      </c>
      <c r="G38" s="106">
        <f t="shared" si="2"/>
        <v>8606074</v>
      </c>
      <c r="H38" s="106">
        <f t="shared" si="2"/>
        <v>-17446842</v>
      </c>
      <c r="I38" s="106">
        <f t="shared" si="2"/>
        <v>43765381</v>
      </c>
      <c r="J38" s="106">
        <f t="shared" si="2"/>
        <v>34924613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34924613</v>
      </c>
      <c r="X38" s="106">
        <f>IF(F22=F36,0,X22-X36)</f>
        <v>-60923026</v>
      </c>
      <c r="Y38" s="106">
        <f t="shared" si="2"/>
        <v>95847639</v>
      </c>
      <c r="Z38" s="201">
        <f>+IF(X38&lt;&gt;0,+(Y38/X38)*100,0)</f>
        <v>-157.32580157787962</v>
      </c>
      <c r="AA38" s="199">
        <f>+AA22-AA36</f>
        <v>-243692108</v>
      </c>
    </row>
    <row r="39" spans="1:27" ht="13.5">
      <c r="A39" s="181" t="s">
        <v>46</v>
      </c>
      <c r="B39" s="185"/>
      <c r="C39" s="155">
        <v>27601</v>
      </c>
      <c r="D39" s="155">
        <v>0</v>
      </c>
      <c r="E39" s="156">
        <v>243691902</v>
      </c>
      <c r="F39" s="60">
        <v>243691902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60922976</v>
      </c>
      <c r="Y39" s="60">
        <v>-60922976</v>
      </c>
      <c r="Z39" s="140">
        <v>-100</v>
      </c>
      <c r="AA39" s="155">
        <v>243691902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-31577029</v>
      </c>
      <c r="D42" s="206">
        <f>SUM(D38:D41)</f>
        <v>0</v>
      </c>
      <c r="E42" s="207">
        <f t="shared" si="3"/>
        <v>-206</v>
      </c>
      <c r="F42" s="88">
        <f t="shared" si="3"/>
        <v>-206</v>
      </c>
      <c r="G42" s="88">
        <f t="shared" si="3"/>
        <v>8606074</v>
      </c>
      <c r="H42" s="88">
        <f t="shared" si="3"/>
        <v>-17446842</v>
      </c>
      <c r="I42" s="88">
        <f t="shared" si="3"/>
        <v>43765381</v>
      </c>
      <c r="J42" s="88">
        <f t="shared" si="3"/>
        <v>34924613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34924613</v>
      </c>
      <c r="X42" s="88">
        <f t="shared" si="3"/>
        <v>-50</v>
      </c>
      <c r="Y42" s="88">
        <f t="shared" si="3"/>
        <v>34924663</v>
      </c>
      <c r="Z42" s="208">
        <f>+IF(X42&lt;&gt;0,+(Y42/X42)*100,0)</f>
        <v>-69849326</v>
      </c>
      <c r="AA42" s="206">
        <f>SUM(AA38:AA41)</f>
        <v>-206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-31577029</v>
      </c>
      <c r="D44" s="210">
        <f>+D42-D43</f>
        <v>0</v>
      </c>
      <c r="E44" s="211">
        <f t="shared" si="4"/>
        <v>-206</v>
      </c>
      <c r="F44" s="77">
        <f t="shared" si="4"/>
        <v>-206</v>
      </c>
      <c r="G44" s="77">
        <f t="shared" si="4"/>
        <v>8606074</v>
      </c>
      <c r="H44" s="77">
        <f t="shared" si="4"/>
        <v>-17446842</v>
      </c>
      <c r="I44" s="77">
        <f t="shared" si="4"/>
        <v>43765381</v>
      </c>
      <c r="J44" s="77">
        <f t="shared" si="4"/>
        <v>34924613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34924613</v>
      </c>
      <c r="X44" s="77">
        <f t="shared" si="4"/>
        <v>-50</v>
      </c>
      <c r="Y44" s="77">
        <f t="shared" si="4"/>
        <v>34924663</v>
      </c>
      <c r="Z44" s="212">
        <f>+IF(X44&lt;&gt;0,+(Y44/X44)*100,0)</f>
        <v>-69849326</v>
      </c>
      <c r="AA44" s="210">
        <f>+AA42-AA43</f>
        <v>-206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-31577029</v>
      </c>
      <c r="D46" s="206">
        <f>SUM(D44:D45)</f>
        <v>0</v>
      </c>
      <c r="E46" s="207">
        <f t="shared" si="5"/>
        <v>-206</v>
      </c>
      <c r="F46" s="88">
        <f t="shared" si="5"/>
        <v>-206</v>
      </c>
      <c r="G46" s="88">
        <f t="shared" si="5"/>
        <v>8606074</v>
      </c>
      <c r="H46" s="88">
        <f t="shared" si="5"/>
        <v>-17446842</v>
      </c>
      <c r="I46" s="88">
        <f t="shared" si="5"/>
        <v>43765381</v>
      </c>
      <c r="J46" s="88">
        <f t="shared" si="5"/>
        <v>34924613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34924613</v>
      </c>
      <c r="X46" s="88">
        <f t="shared" si="5"/>
        <v>-50</v>
      </c>
      <c r="Y46" s="88">
        <f t="shared" si="5"/>
        <v>34924663</v>
      </c>
      <c r="Z46" s="208">
        <f>+IF(X46&lt;&gt;0,+(Y46/X46)*100,0)</f>
        <v>-69849326</v>
      </c>
      <c r="AA46" s="206">
        <f>SUM(AA44:AA45)</f>
        <v>-206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-31577029</v>
      </c>
      <c r="D48" s="217">
        <f>SUM(D46:D47)</f>
        <v>0</v>
      </c>
      <c r="E48" s="218">
        <f t="shared" si="6"/>
        <v>-206</v>
      </c>
      <c r="F48" s="219">
        <f t="shared" si="6"/>
        <v>-206</v>
      </c>
      <c r="G48" s="219">
        <f t="shared" si="6"/>
        <v>8606074</v>
      </c>
      <c r="H48" s="220">
        <f t="shared" si="6"/>
        <v>-17446842</v>
      </c>
      <c r="I48" s="220">
        <f t="shared" si="6"/>
        <v>43765381</v>
      </c>
      <c r="J48" s="220">
        <f t="shared" si="6"/>
        <v>34924613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34924613</v>
      </c>
      <c r="X48" s="220">
        <f t="shared" si="6"/>
        <v>-50</v>
      </c>
      <c r="Y48" s="220">
        <f t="shared" si="6"/>
        <v>34924663</v>
      </c>
      <c r="Z48" s="221">
        <f>+IF(X48&lt;&gt;0,+(Y48/X48)*100,0)</f>
        <v>-69849326</v>
      </c>
      <c r="AA48" s="222">
        <f>SUM(AA46:AA47)</f>
        <v>-206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5175000</v>
      </c>
      <c r="F5" s="100">
        <f t="shared" si="0"/>
        <v>5175000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1293750</v>
      </c>
      <c r="Y5" s="100">
        <f t="shared" si="0"/>
        <v>-1293750</v>
      </c>
      <c r="Z5" s="137">
        <f>+IF(X5&lt;&gt;0,+(Y5/X5)*100,0)</f>
        <v>-100</v>
      </c>
      <c r="AA5" s="153">
        <f>SUM(AA6:AA8)</f>
        <v>5175000</v>
      </c>
    </row>
    <row r="6" spans="1:27" ht="13.5">
      <c r="A6" s="138" t="s">
        <v>75</v>
      </c>
      <c r="B6" s="136"/>
      <c r="C6" s="155"/>
      <c r="D6" s="155"/>
      <c r="E6" s="156">
        <v>575000</v>
      </c>
      <c r="F6" s="60">
        <v>575000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143750</v>
      </c>
      <c r="Y6" s="60">
        <v>-143750</v>
      </c>
      <c r="Z6" s="140">
        <v>-100</v>
      </c>
      <c r="AA6" s="62">
        <v>575000</v>
      </c>
    </row>
    <row r="7" spans="1:27" ht="13.5">
      <c r="A7" s="138" t="s">
        <v>76</v>
      </c>
      <c r="B7" s="136"/>
      <c r="C7" s="157"/>
      <c r="D7" s="157"/>
      <c r="E7" s="158">
        <v>4600000</v>
      </c>
      <c r="F7" s="159">
        <v>4600000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1150000</v>
      </c>
      <c r="Y7" s="159">
        <v>-1150000</v>
      </c>
      <c r="Z7" s="141">
        <v>-100</v>
      </c>
      <c r="AA7" s="225">
        <v>4600000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4417986</v>
      </c>
      <c r="D9" s="153">
        <f>SUM(D10:D14)</f>
        <v>0</v>
      </c>
      <c r="E9" s="154">
        <f t="shared" si="1"/>
        <v>9280000</v>
      </c>
      <c r="F9" s="100">
        <f t="shared" si="1"/>
        <v>9280000</v>
      </c>
      <c r="G9" s="100">
        <f t="shared" si="1"/>
        <v>0</v>
      </c>
      <c r="H9" s="100">
        <f t="shared" si="1"/>
        <v>1660229</v>
      </c>
      <c r="I9" s="100">
        <f t="shared" si="1"/>
        <v>619767</v>
      </c>
      <c r="J9" s="100">
        <f t="shared" si="1"/>
        <v>2279996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2279996</v>
      </c>
      <c r="X9" s="100">
        <f t="shared" si="1"/>
        <v>2320000</v>
      </c>
      <c r="Y9" s="100">
        <f t="shared" si="1"/>
        <v>-40004</v>
      </c>
      <c r="Z9" s="137">
        <f>+IF(X9&lt;&gt;0,+(Y9/X9)*100,0)</f>
        <v>-1.7243103448275863</v>
      </c>
      <c r="AA9" s="102">
        <f>SUM(AA10:AA14)</f>
        <v>9280000</v>
      </c>
    </row>
    <row r="10" spans="1:27" ht="13.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/>
      <c r="I10" s="60">
        <v>303415</v>
      </c>
      <c r="J10" s="60">
        <v>303415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303415</v>
      </c>
      <c r="X10" s="60">
        <v>250000</v>
      </c>
      <c r="Y10" s="60">
        <v>53415</v>
      </c>
      <c r="Z10" s="140">
        <v>21.37</v>
      </c>
      <c r="AA10" s="62">
        <v>1000000</v>
      </c>
    </row>
    <row r="11" spans="1:27" ht="13.5">
      <c r="A11" s="138" t="s">
        <v>80</v>
      </c>
      <c r="B11" s="136"/>
      <c r="C11" s="155">
        <v>1613279</v>
      </c>
      <c r="D11" s="155"/>
      <c r="E11" s="156">
        <v>4400000</v>
      </c>
      <c r="F11" s="60">
        <v>4400000</v>
      </c>
      <c r="G11" s="60"/>
      <c r="H11" s="60">
        <v>1660229</v>
      </c>
      <c r="I11" s="60">
        <v>316352</v>
      </c>
      <c r="J11" s="60">
        <v>1976581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1976581</v>
      </c>
      <c r="X11" s="60">
        <v>1100000</v>
      </c>
      <c r="Y11" s="60">
        <v>876581</v>
      </c>
      <c r="Z11" s="140">
        <v>79.69</v>
      </c>
      <c r="AA11" s="62">
        <v>4400000</v>
      </c>
    </row>
    <row r="12" spans="1:27" ht="13.5">
      <c r="A12" s="138" t="s">
        <v>81</v>
      </c>
      <c r="B12" s="136"/>
      <c r="C12" s="155">
        <v>2804707</v>
      </c>
      <c r="D12" s="155"/>
      <c r="E12" s="156">
        <v>3880000</v>
      </c>
      <c r="F12" s="60">
        <v>3880000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970000</v>
      </c>
      <c r="Y12" s="60">
        <v>-970000</v>
      </c>
      <c r="Z12" s="140">
        <v>-100</v>
      </c>
      <c r="AA12" s="62">
        <v>3880000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124320047</v>
      </c>
      <c r="D15" s="153">
        <f>SUM(D16:D18)</f>
        <v>0</v>
      </c>
      <c r="E15" s="154">
        <f t="shared" si="2"/>
        <v>249429331</v>
      </c>
      <c r="F15" s="100">
        <f t="shared" si="2"/>
        <v>249429331</v>
      </c>
      <c r="G15" s="100">
        <f t="shared" si="2"/>
        <v>2329022</v>
      </c>
      <c r="H15" s="100">
        <f t="shared" si="2"/>
        <v>5642289</v>
      </c>
      <c r="I15" s="100">
        <f t="shared" si="2"/>
        <v>5714052</v>
      </c>
      <c r="J15" s="100">
        <f t="shared" si="2"/>
        <v>13685363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13685363</v>
      </c>
      <c r="X15" s="100">
        <f t="shared" si="2"/>
        <v>62357333</v>
      </c>
      <c r="Y15" s="100">
        <f t="shared" si="2"/>
        <v>-48671970</v>
      </c>
      <c r="Z15" s="137">
        <f>+IF(X15&lt;&gt;0,+(Y15/X15)*100,0)</f>
        <v>-78.05332213293984</v>
      </c>
      <c r="AA15" s="102">
        <f>SUM(AA16:AA18)</f>
        <v>249429331</v>
      </c>
    </row>
    <row r="16" spans="1:27" ht="13.5">
      <c r="A16" s="138" t="s">
        <v>85</v>
      </c>
      <c r="B16" s="136"/>
      <c r="C16" s="155">
        <v>3992583</v>
      </c>
      <c r="D16" s="155"/>
      <c r="E16" s="156">
        <v>20106092</v>
      </c>
      <c r="F16" s="60">
        <v>20106092</v>
      </c>
      <c r="G16" s="60">
        <v>507172</v>
      </c>
      <c r="H16" s="60">
        <v>2542031</v>
      </c>
      <c r="I16" s="60"/>
      <c r="J16" s="60">
        <v>3049203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3049203</v>
      </c>
      <c r="X16" s="60">
        <v>5026523</v>
      </c>
      <c r="Y16" s="60">
        <v>-1977320</v>
      </c>
      <c r="Z16" s="140">
        <v>-39.34</v>
      </c>
      <c r="AA16" s="62">
        <v>20106092</v>
      </c>
    </row>
    <row r="17" spans="1:27" ht="13.5">
      <c r="A17" s="138" t="s">
        <v>86</v>
      </c>
      <c r="B17" s="136"/>
      <c r="C17" s="155">
        <v>120327464</v>
      </c>
      <c r="D17" s="155"/>
      <c r="E17" s="156">
        <v>229323239</v>
      </c>
      <c r="F17" s="60">
        <v>229323239</v>
      </c>
      <c r="G17" s="60">
        <v>1821850</v>
      </c>
      <c r="H17" s="60">
        <v>3100258</v>
      </c>
      <c r="I17" s="60">
        <v>5714052</v>
      </c>
      <c r="J17" s="60">
        <v>10636160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10636160</v>
      </c>
      <c r="X17" s="60">
        <v>57330810</v>
      </c>
      <c r="Y17" s="60">
        <v>-46694650</v>
      </c>
      <c r="Z17" s="140">
        <v>-81.45</v>
      </c>
      <c r="AA17" s="62">
        <v>229323239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50276016</v>
      </c>
      <c r="D19" s="153">
        <f>SUM(D20:D23)</f>
        <v>0</v>
      </c>
      <c r="E19" s="154">
        <f t="shared" si="3"/>
        <v>91068663</v>
      </c>
      <c r="F19" s="100">
        <f t="shared" si="3"/>
        <v>91068663</v>
      </c>
      <c r="G19" s="100">
        <f t="shared" si="3"/>
        <v>2301200</v>
      </c>
      <c r="H19" s="100">
        <f t="shared" si="3"/>
        <v>4423029</v>
      </c>
      <c r="I19" s="100">
        <f t="shared" si="3"/>
        <v>3321521</v>
      </c>
      <c r="J19" s="100">
        <f t="shared" si="3"/>
        <v>10045750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10045750</v>
      </c>
      <c r="X19" s="100">
        <f t="shared" si="3"/>
        <v>22767165</v>
      </c>
      <c r="Y19" s="100">
        <f t="shared" si="3"/>
        <v>-12721415</v>
      </c>
      <c r="Z19" s="137">
        <f>+IF(X19&lt;&gt;0,+(Y19/X19)*100,0)</f>
        <v>-55.876148831002894</v>
      </c>
      <c r="AA19" s="102">
        <f>SUM(AA20:AA23)</f>
        <v>91068663</v>
      </c>
    </row>
    <row r="20" spans="1:27" ht="13.5">
      <c r="A20" s="138" t="s">
        <v>89</v>
      </c>
      <c r="B20" s="136"/>
      <c r="C20" s="155">
        <v>24011547</v>
      </c>
      <c r="D20" s="155"/>
      <c r="E20" s="156">
        <v>57985000</v>
      </c>
      <c r="F20" s="60">
        <v>57985000</v>
      </c>
      <c r="G20" s="60"/>
      <c r="H20" s="60">
        <v>762203</v>
      </c>
      <c r="I20" s="60"/>
      <c r="J20" s="60">
        <v>762203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762203</v>
      </c>
      <c r="X20" s="60">
        <v>14496250</v>
      </c>
      <c r="Y20" s="60">
        <v>-13734047</v>
      </c>
      <c r="Z20" s="140">
        <v>-94.74</v>
      </c>
      <c r="AA20" s="62">
        <v>57985000</v>
      </c>
    </row>
    <row r="21" spans="1:27" ht="13.5">
      <c r="A21" s="138" t="s">
        <v>90</v>
      </c>
      <c r="B21" s="136"/>
      <c r="C21" s="155">
        <v>20509150</v>
      </c>
      <c r="D21" s="155"/>
      <c r="E21" s="156">
        <v>3142345</v>
      </c>
      <c r="F21" s="60">
        <v>3142345</v>
      </c>
      <c r="G21" s="60"/>
      <c r="H21" s="60">
        <v>3660826</v>
      </c>
      <c r="I21" s="60"/>
      <c r="J21" s="60">
        <v>3660826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3660826</v>
      </c>
      <c r="X21" s="60">
        <v>785586</v>
      </c>
      <c r="Y21" s="60">
        <v>2875240</v>
      </c>
      <c r="Z21" s="140">
        <v>366</v>
      </c>
      <c r="AA21" s="62">
        <v>3142345</v>
      </c>
    </row>
    <row r="22" spans="1:27" ht="13.5">
      <c r="A22" s="138" t="s">
        <v>91</v>
      </c>
      <c r="B22" s="136"/>
      <c r="C22" s="157">
        <v>5755319</v>
      </c>
      <c r="D22" s="157"/>
      <c r="E22" s="158">
        <v>16884529</v>
      </c>
      <c r="F22" s="159">
        <v>16884529</v>
      </c>
      <c r="G22" s="159">
        <v>1392464</v>
      </c>
      <c r="H22" s="159"/>
      <c r="I22" s="159">
        <v>2013039</v>
      </c>
      <c r="J22" s="159">
        <v>3405503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3405503</v>
      </c>
      <c r="X22" s="159">
        <v>4221132</v>
      </c>
      <c r="Y22" s="159">
        <v>-815629</v>
      </c>
      <c r="Z22" s="141">
        <v>-19.32</v>
      </c>
      <c r="AA22" s="225">
        <v>16884529</v>
      </c>
    </row>
    <row r="23" spans="1:27" ht="13.5">
      <c r="A23" s="138" t="s">
        <v>92</v>
      </c>
      <c r="B23" s="136"/>
      <c r="C23" s="155"/>
      <c r="D23" s="155"/>
      <c r="E23" s="156">
        <v>13056789</v>
      </c>
      <c r="F23" s="60">
        <v>13056789</v>
      </c>
      <c r="G23" s="60">
        <v>908736</v>
      </c>
      <c r="H23" s="60"/>
      <c r="I23" s="60">
        <v>1308482</v>
      </c>
      <c r="J23" s="60">
        <v>2217218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2217218</v>
      </c>
      <c r="X23" s="60">
        <v>3264197</v>
      </c>
      <c r="Y23" s="60">
        <v>-1046979</v>
      </c>
      <c r="Z23" s="140">
        <v>-32.07</v>
      </c>
      <c r="AA23" s="62">
        <v>13056789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179014049</v>
      </c>
      <c r="D25" s="217">
        <f>+D5+D9+D15+D19+D24</f>
        <v>0</v>
      </c>
      <c r="E25" s="230">
        <f t="shared" si="4"/>
        <v>354952994</v>
      </c>
      <c r="F25" s="219">
        <f t="shared" si="4"/>
        <v>354952994</v>
      </c>
      <c r="G25" s="219">
        <f t="shared" si="4"/>
        <v>4630222</v>
      </c>
      <c r="H25" s="219">
        <f t="shared" si="4"/>
        <v>11725547</v>
      </c>
      <c r="I25" s="219">
        <f t="shared" si="4"/>
        <v>9655340</v>
      </c>
      <c r="J25" s="219">
        <f t="shared" si="4"/>
        <v>26011109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26011109</v>
      </c>
      <c r="X25" s="219">
        <f t="shared" si="4"/>
        <v>88738248</v>
      </c>
      <c r="Y25" s="219">
        <f t="shared" si="4"/>
        <v>-62727139</v>
      </c>
      <c r="Z25" s="231">
        <f>+IF(X25&lt;&gt;0,+(Y25/X25)*100,0)</f>
        <v>-70.68782674185769</v>
      </c>
      <c r="AA25" s="232">
        <f>+AA5+AA9+AA15+AA19+AA24</f>
        <v>354952994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63062246</v>
      </c>
      <c r="D28" s="155"/>
      <c r="E28" s="156">
        <v>243692398</v>
      </c>
      <c r="F28" s="60">
        <v>243692398</v>
      </c>
      <c r="G28" s="60">
        <v>3237758</v>
      </c>
      <c r="H28" s="60">
        <v>2732020</v>
      </c>
      <c r="I28" s="60">
        <v>1928249</v>
      </c>
      <c r="J28" s="60">
        <v>7898027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7898027</v>
      </c>
      <c r="X28" s="60">
        <v>60923100</v>
      </c>
      <c r="Y28" s="60">
        <v>-53025073</v>
      </c>
      <c r="Z28" s="140">
        <v>-87.04</v>
      </c>
      <c r="AA28" s="155">
        <v>243692398</v>
      </c>
    </row>
    <row r="29" spans="1:27" ht="13.5">
      <c r="A29" s="234" t="s">
        <v>134</v>
      </c>
      <c r="B29" s="136"/>
      <c r="C29" s="155">
        <v>115951803</v>
      </c>
      <c r="D29" s="155"/>
      <c r="E29" s="156"/>
      <c r="F29" s="60"/>
      <c r="G29" s="60">
        <v>1392464</v>
      </c>
      <c r="H29" s="60">
        <v>5595063</v>
      </c>
      <c r="I29" s="60">
        <v>7727091</v>
      </c>
      <c r="J29" s="60">
        <v>14714618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14714618</v>
      </c>
      <c r="X29" s="60"/>
      <c r="Y29" s="60">
        <v>14714618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179014049</v>
      </c>
      <c r="D32" s="210">
        <f>SUM(D28:D31)</f>
        <v>0</v>
      </c>
      <c r="E32" s="211">
        <f t="shared" si="5"/>
        <v>243692398</v>
      </c>
      <c r="F32" s="77">
        <f t="shared" si="5"/>
        <v>243692398</v>
      </c>
      <c r="G32" s="77">
        <f t="shared" si="5"/>
        <v>4630222</v>
      </c>
      <c r="H32" s="77">
        <f t="shared" si="5"/>
        <v>8327083</v>
      </c>
      <c r="I32" s="77">
        <f t="shared" si="5"/>
        <v>9655340</v>
      </c>
      <c r="J32" s="77">
        <f t="shared" si="5"/>
        <v>22612645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22612645</v>
      </c>
      <c r="X32" s="77">
        <f t="shared" si="5"/>
        <v>60923100</v>
      </c>
      <c r="Y32" s="77">
        <f t="shared" si="5"/>
        <v>-38310455</v>
      </c>
      <c r="Z32" s="212">
        <f>+IF(X32&lt;&gt;0,+(Y32/X32)*100,0)</f>
        <v>-62.883298781578745</v>
      </c>
      <c r="AA32" s="79">
        <f>SUM(AA28:AA31)</f>
        <v>243692398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62906092</v>
      </c>
      <c r="F34" s="60">
        <v>62906092</v>
      </c>
      <c r="G34" s="60"/>
      <c r="H34" s="60">
        <v>542031</v>
      </c>
      <c r="I34" s="60"/>
      <c r="J34" s="60">
        <v>542031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542031</v>
      </c>
      <c r="X34" s="60">
        <v>15726523</v>
      </c>
      <c r="Y34" s="60">
        <v>-15184492</v>
      </c>
      <c r="Z34" s="140">
        <v>-96.55</v>
      </c>
      <c r="AA34" s="62">
        <v>62906092</v>
      </c>
    </row>
    <row r="35" spans="1:27" ht="13.5">
      <c r="A35" s="237" t="s">
        <v>53</v>
      </c>
      <c r="B35" s="136"/>
      <c r="C35" s="155"/>
      <c r="D35" s="155"/>
      <c r="E35" s="156">
        <v>48354504</v>
      </c>
      <c r="F35" s="60">
        <v>48354504</v>
      </c>
      <c r="G35" s="60"/>
      <c r="H35" s="60">
        <v>2856433</v>
      </c>
      <c r="I35" s="60"/>
      <c r="J35" s="60">
        <v>2856433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2856433</v>
      </c>
      <c r="X35" s="60">
        <v>12088626</v>
      </c>
      <c r="Y35" s="60">
        <v>-9232193</v>
      </c>
      <c r="Z35" s="140">
        <v>-76.37</v>
      </c>
      <c r="AA35" s="62">
        <v>48354504</v>
      </c>
    </row>
    <row r="36" spans="1:27" ht="13.5">
      <c r="A36" s="238" t="s">
        <v>139</v>
      </c>
      <c r="B36" s="149"/>
      <c r="C36" s="222">
        <f aca="true" t="shared" si="6" ref="C36:Y36">SUM(C32:C35)</f>
        <v>179014049</v>
      </c>
      <c r="D36" s="222">
        <f>SUM(D32:D35)</f>
        <v>0</v>
      </c>
      <c r="E36" s="218">
        <f t="shared" si="6"/>
        <v>354952994</v>
      </c>
      <c r="F36" s="220">
        <f t="shared" si="6"/>
        <v>354952994</v>
      </c>
      <c r="G36" s="220">
        <f t="shared" si="6"/>
        <v>4630222</v>
      </c>
      <c r="H36" s="220">
        <f t="shared" si="6"/>
        <v>11725547</v>
      </c>
      <c r="I36" s="220">
        <f t="shared" si="6"/>
        <v>9655340</v>
      </c>
      <c r="J36" s="220">
        <f t="shared" si="6"/>
        <v>26011109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26011109</v>
      </c>
      <c r="X36" s="220">
        <f t="shared" si="6"/>
        <v>88738249</v>
      </c>
      <c r="Y36" s="220">
        <f t="shared" si="6"/>
        <v>-62727140</v>
      </c>
      <c r="Z36" s="221">
        <f>+IF(X36&lt;&gt;0,+(Y36/X36)*100,0)</f>
        <v>-70.68782707217945</v>
      </c>
      <c r="AA36" s="239">
        <f>SUM(AA32:AA35)</f>
        <v>354952994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35658235</v>
      </c>
      <c r="D6" s="155"/>
      <c r="E6" s="59">
        <v>434360447</v>
      </c>
      <c r="F6" s="60">
        <v>434360447</v>
      </c>
      <c r="G6" s="60">
        <v>-40354231</v>
      </c>
      <c r="H6" s="60">
        <v>-75172955</v>
      </c>
      <c r="I6" s="60">
        <v>9020647</v>
      </c>
      <c r="J6" s="60">
        <v>9020647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9020647</v>
      </c>
      <c r="X6" s="60">
        <v>108590112</v>
      </c>
      <c r="Y6" s="60">
        <v>-99569465</v>
      </c>
      <c r="Z6" s="140">
        <v>-91.69</v>
      </c>
      <c r="AA6" s="62">
        <v>434360447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35200718</v>
      </c>
      <c r="D8" s="155"/>
      <c r="E8" s="59">
        <v>176659006</v>
      </c>
      <c r="F8" s="60">
        <v>176659006</v>
      </c>
      <c r="G8" s="60">
        <v>160560787</v>
      </c>
      <c r="H8" s="60">
        <v>72422443</v>
      </c>
      <c r="I8" s="60">
        <v>93638488</v>
      </c>
      <c r="J8" s="60">
        <v>93638488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93638488</v>
      </c>
      <c r="X8" s="60">
        <v>44164752</v>
      </c>
      <c r="Y8" s="60">
        <v>49473736</v>
      </c>
      <c r="Z8" s="140">
        <v>112.02</v>
      </c>
      <c r="AA8" s="62">
        <v>176659006</v>
      </c>
    </row>
    <row r="9" spans="1:27" ht="13.5">
      <c r="A9" s="249" t="s">
        <v>146</v>
      </c>
      <c r="B9" s="182"/>
      <c r="C9" s="155">
        <v>177201774</v>
      </c>
      <c r="D9" s="155"/>
      <c r="E9" s="59">
        <v>4781356</v>
      </c>
      <c r="F9" s="60">
        <v>4781356</v>
      </c>
      <c r="G9" s="60">
        <v>145757604</v>
      </c>
      <c r="H9" s="60">
        <v>185514762</v>
      </c>
      <c r="I9" s="60">
        <v>188099130</v>
      </c>
      <c r="J9" s="60">
        <v>188099130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188099130</v>
      </c>
      <c r="X9" s="60">
        <v>1195339</v>
      </c>
      <c r="Y9" s="60">
        <v>186903791</v>
      </c>
      <c r="Z9" s="140">
        <v>15636.05</v>
      </c>
      <c r="AA9" s="62">
        <v>4781356</v>
      </c>
    </row>
    <row r="10" spans="1:27" ht="13.5">
      <c r="A10" s="249" t="s">
        <v>147</v>
      </c>
      <c r="B10" s="182"/>
      <c r="C10" s="155"/>
      <c r="D10" s="155"/>
      <c r="E10" s="59">
        <v>4131556</v>
      </c>
      <c r="F10" s="60">
        <v>4131556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1032889</v>
      </c>
      <c r="Y10" s="159">
        <v>-1032889</v>
      </c>
      <c r="Z10" s="141">
        <v>-100</v>
      </c>
      <c r="AA10" s="225">
        <v>4131556</v>
      </c>
    </row>
    <row r="11" spans="1:27" ht="13.5">
      <c r="A11" s="249" t="s">
        <v>148</v>
      </c>
      <c r="B11" s="182"/>
      <c r="C11" s="155">
        <v>6260698</v>
      </c>
      <c r="D11" s="155"/>
      <c r="E11" s="59">
        <v>8986287</v>
      </c>
      <c r="F11" s="60">
        <v>8986287</v>
      </c>
      <c r="G11" s="60">
        <v>6293111</v>
      </c>
      <c r="H11" s="60">
        <v>6197288</v>
      </c>
      <c r="I11" s="60">
        <v>6013025</v>
      </c>
      <c r="J11" s="60">
        <v>6013025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6013025</v>
      </c>
      <c r="X11" s="60">
        <v>2246572</v>
      </c>
      <c r="Y11" s="60">
        <v>3766453</v>
      </c>
      <c r="Z11" s="140">
        <v>167.65</v>
      </c>
      <c r="AA11" s="62">
        <v>8986287</v>
      </c>
    </row>
    <row r="12" spans="1:27" ht="13.5">
      <c r="A12" s="250" t="s">
        <v>56</v>
      </c>
      <c r="B12" s="251"/>
      <c r="C12" s="168">
        <f aca="true" t="shared" si="0" ref="C12:Y12">SUM(C6:C11)</f>
        <v>254321425</v>
      </c>
      <c r="D12" s="168">
        <f>SUM(D6:D11)</f>
        <v>0</v>
      </c>
      <c r="E12" s="72">
        <f t="shared" si="0"/>
        <v>628918652</v>
      </c>
      <c r="F12" s="73">
        <f t="shared" si="0"/>
        <v>628918652</v>
      </c>
      <c r="G12" s="73">
        <f t="shared" si="0"/>
        <v>272257271</v>
      </c>
      <c r="H12" s="73">
        <f t="shared" si="0"/>
        <v>188961538</v>
      </c>
      <c r="I12" s="73">
        <f t="shared" si="0"/>
        <v>296771290</v>
      </c>
      <c r="J12" s="73">
        <f t="shared" si="0"/>
        <v>296771290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296771290</v>
      </c>
      <c r="X12" s="73">
        <f t="shared" si="0"/>
        <v>157229664</v>
      </c>
      <c r="Y12" s="73">
        <f t="shared" si="0"/>
        <v>139541626</v>
      </c>
      <c r="Z12" s="170">
        <f>+IF(X12&lt;&gt;0,+(Y12/X12)*100,0)</f>
        <v>88.75019029487973</v>
      </c>
      <c r="AA12" s="74">
        <f>SUM(AA6:AA11)</f>
        <v>628918652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187652</v>
      </c>
      <c r="D15" s="155"/>
      <c r="E15" s="59">
        <v>8666</v>
      </c>
      <c r="F15" s="60">
        <v>8666</v>
      </c>
      <c r="G15" s="60">
        <v>188859</v>
      </c>
      <c r="H15" s="60">
        <v>188432</v>
      </c>
      <c r="I15" s="60">
        <v>189596</v>
      </c>
      <c r="J15" s="60">
        <v>189596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189596</v>
      </c>
      <c r="X15" s="60">
        <v>2167</v>
      </c>
      <c r="Y15" s="60">
        <v>187429</v>
      </c>
      <c r="Z15" s="140">
        <v>8649.24</v>
      </c>
      <c r="AA15" s="62">
        <v>8666</v>
      </c>
    </row>
    <row r="16" spans="1:27" ht="13.5">
      <c r="A16" s="249" t="s">
        <v>151</v>
      </c>
      <c r="B16" s="182"/>
      <c r="C16" s="155">
        <v>408995039</v>
      </c>
      <c r="D16" s="155"/>
      <c r="E16" s="59">
        <v>10714975</v>
      </c>
      <c r="F16" s="60">
        <v>10714975</v>
      </c>
      <c r="G16" s="159">
        <v>408995039</v>
      </c>
      <c r="H16" s="159">
        <v>408995039</v>
      </c>
      <c r="I16" s="159">
        <v>324270987</v>
      </c>
      <c r="J16" s="60">
        <v>324270987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>
        <v>324270987</v>
      </c>
      <c r="X16" s="60">
        <v>2678744</v>
      </c>
      <c r="Y16" s="159">
        <v>321592243</v>
      </c>
      <c r="Z16" s="141">
        <v>12005.34</v>
      </c>
      <c r="AA16" s="225">
        <v>10714975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2799756010</v>
      </c>
      <c r="D19" s="155"/>
      <c r="E19" s="59">
        <v>3078494000</v>
      </c>
      <c r="F19" s="60">
        <v>3078494000</v>
      </c>
      <c r="G19" s="60">
        <v>3106052602</v>
      </c>
      <c r="H19" s="60">
        <v>2831334330</v>
      </c>
      <c r="I19" s="60">
        <v>2859435897</v>
      </c>
      <c r="J19" s="60">
        <v>2859435897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2859435897</v>
      </c>
      <c r="X19" s="60">
        <v>769623500</v>
      </c>
      <c r="Y19" s="60">
        <v>2089812397</v>
      </c>
      <c r="Z19" s="140">
        <v>271.54</v>
      </c>
      <c r="AA19" s="62">
        <v>3078494000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>
        <v>3245000</v>
      </c>
      <c r="F22" s="60">
        <v>3245000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811250</v>
      </c>
      <c r="Y22" s="60">
        <v>-811250</v>
      </c>
      <c r="Z22" s="140">
        <v>-100</v>
      </c>
      <c r="AA22" s="62">
        <v>3245000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3208938701</v>
      </c>
      <c r="D24" s="168">
        <f>SUM(D15:D23)</f>
        <v>0</v>
      </c>
      <c r="E24" s="76">
        <f t="shared" si="1"/>
        <v>3092462641</v>
      </c>
      <c r="F24" s="77">
        <f t="shared" si="1"/>
        <v>3092462641</v>
      </c>
      <c r="G24" s="77">
        <f t="shared" si="1"/>
        <v>3515236500</v>
      </c>
      <c r="H24" s="77">
        <f t="shared" si="1"/>
        <v>3240517801</v>
      </c>
      <c r="I24" s="77">
        <f t="shared" si="1"/>
        <v>3183896480</v>
      </c>
      <c r="J24" s="77">
        <f t="shared" si="1"/>
        <v>3183896480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3183896480</v>
      </c>
      <c r="X24" s="77">
        <f t="shared" si="1"/>
        <v>773115661</v>
      </c>
      <c r="Y24" s="77">
        <f t="shared" si="1"/>
        <v>2410780819</v>
      </c>
      <c r="Z24" s="212">
        <f>+IF(X24&lt;&gt;0,+(Y24/X24)*100,0)</f>
        <v>311.8266697484479</v>
      </c>
      <c r="AA24" s="79">
        <f>SUM(AA15:AA23)</f>
        <v>3092462641</v>
      </c>
    </row>
    <row r="25" spans="1:27" ht="13.5">
      <c r="A25" s="250" t="s">
        <v>159</v>
      </c>
      <c r="B25" s="251"/>
      <c r="C25" s="168">
        <f aca="true" t="shared" si="2" ref="C25:Y25">+C12+C24</f>
        <v>3463260126</v>
      </c>
      <c r="D25" s="168">
        <f>+D12+D24</f>
        <v>0</v>
      </c>
      <c r="E25" s="72">
        <f t="shared" si="2"/>
        <v>3721381293</v>
      </c>
      <c r="F25" s="73">
        <f t="shared" si="2"/>
        <v>3721381293</v>
      </c>
      <c r="G25" s="73">
        <f t="shared" si="2"/>
        <v>3787493771</v>
      </c>
      <c r="H25" s="73">
        <f t="shared" si="2"/>
        <v>3429479339</v>
      </c>
      <c r="I25" s="73">
        <f t="shared" si="2"/>
        <v>3480667770</v>
      </c>
      <c r="J25" s="73">
        <f t="shared" si="2"/>
        <v>3480667770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3480667770</v>
      </c>
      <c r="X25" s="73">
        <f t="shared" si="2"/>
        <v>930345325</v>
      </c>
      <c r="Y25" s="73">
        <f t="shared" si="2"/>
        <v>2550322445</v>
      </c>
      <c r="Z25" s="170">
        <f>+IF(X25&lt;&gt;0,+(Y25/X25)*100,0)</f>
        <v>274.1264320321059</v>
      </c>
      <c r="AA25" s="74">
        <f>+AA12+AA24</f>
        <v>3721381293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11986105</v>
      </c>
      <c r="F30" s="60">
        <v>11986105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2996526</v>
      </c>
      <c r="Y30" s="60">
        <v>-2996526</v>
      </c>
      <c r="Z30" s="140">
        <v>-100</v>
      </c>
      <c r="AA30" s="62">
        <v>11986105</v>
      </c>
    </row>
    <row r="31" spans="1:27" ht="13.5">
      <c r="A31" s="249" t="s">
        <v>163</v>
      </c>
      <c r="B31" s="182"/>
      <c r="C31" s="155">
        <v>10675029</v>
      </c>
      <c r="D31" s="155"/>
      <c r="E31" s="59">
        <v>10051266</v>
      </c>
      <c r="F31" s="60">
        <v>10051266</v>
      </c>
      <c r="G31" s="60">
        <v>10773695</v>
      </c>
      <c r="H31" s="60">
        <v>10812192</v>
      </c>
      <c r="I31" s="60">
        <v>10854740</v>
      </c>
      <c r="J31" s="60">
        <v>10854740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10854740</v>
      </c>
      <c r="X31" s="60">
        <v>2512817</v>
      </c>
      <c r="Y31" s="60">
        <v>8341923</v>
      </c>
      <c r="Z31" s="140">
        <v>331.97</v>
      </c>
      <c r="AA31" s="62">
        <v>10051266</v>
      </c>
    </row>
    <row r="32" spans="1:27" ht="13.5">
      <c r="A32" s="249" t="s">
        <v>164</v>
      </c>
      <c r="B32" s="182"/>
      <c r="C32" s="155">
        <v>533245780</v>
      </c>
      <c r="D32" s="155"/>
      <c r="E32" s="59">
        <v>285569247</v>
      </c>
      <c r="F32" s="60">
        <v>285569247</v>
      </c>
      <c r="G32" s="60">
        <v>469350257</v>
      </c>
      <c r="H32" s="60">
        <v>476187092</v>
      </c>
      <c r="I32" s="60">
        <v>473164682</v>
      </c>
      <c r="J32" s="60">
        <v>473164682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473164682</v>
      </c>
      <c r="X32" s="60">
        <v>71392312</v>
      </c>
      <c r="Y32" s="60">
        <v>401772370</v>
      </c>
      <c r="Z32" s="140">
        <v>562.77</v>
      </c>
      <c r="AA32" s="62">
        <v>285569247</v>
      </c>
    </row>
    <row r="33" spans="1:27" ht="13.5">
      <c r="A33" s="249" t="s">
        <v>165</v>
      </c>
      <c r="B33" s="182"/>
      <c r="C33" s="155">
        <v>29715799</v>
      </c>
      <c r="D33" s="155"/>
      <c r="E33" s="59">
        <v>20373765</v>
      </c>
      <c r="F33" s="60">
        <v>20373765</v>
      </c>
      <c r="G33" s="60">
        <v>29446454</v>
      </c>
      <c r="H33" s="60">
        <v>29715799</v>
      </c>
      <c r="I33" s="60">
        <v>29715799</v>
      </c>
      <c r="J33" s="60">
        <v>29715799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29715799</v>
      </c>
      <c r="X33" s="60">
        <v>5093441</v>
      </c>
      <c r="Y33" s="60">
        <v>24622358</v>
      </c>
      <c r="Z33" s="140">
        <v>483.41</v>
      </c>
      <c r="AA33" s="62">
        <v>20373765</v>
      </c>
    </row>
    <row r="34" spans="1:27" ht="13.5">
      <c r="A34" s="250" t="s">
        <v>58</v>
      </c>
      <c r="B34" s="251"/>
      <c r="C34" s="168">
        <f aca="true" t="shared" si="3" ref="C34:Y34">SUM(C29:C33)</f>
        <v>573636608</v>
      </c>
      <c r="D34" s="168">
        <f>SUM(D29:D33)</f>
        <v>0</v>
      </c>
      <c r="E34" s="72">
        <f t="shared" si="3"/>
        <v>327980383</v>
      </c>
      <c r="F34" s="73">
        <f t="shared" si="3"/>
        <v>327980383</v>
      </c>
      <c r="G34" s="73">
        <f t="shared" si="3"/>
        <v>509570406</v>
      </c>
      <c r="H34" s="73">
        <f t="shared" si="3"/>
        <v>516715083</v>
      </c>
      <c r="I34" s="73">
        <f t="shared" si="3"/>
        <v>513735221</v>
      </c>
      <c r="J34" s="73">
        <f t="shared" si="3"/>
        <v>513735221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513735221</v>
      </c>
      <c r="X34" s="73">
        <f t="shared" si="3"/>
        <v>81995096</v>
      </c>
      <c r="Y34" s="73">
        <f t="shared" si="3"/>
        <v>431740125</v>
      </c>
      <c r="Z34" s="170">
        <f>+IF(X34&lt;&gt;0,+(Y34/X34)*100,0)</f>
        <v>526.5438374509616</v>
      </c>
      <c r="AA34" s="74">
        <f>SUM(AA29:AA33)</f>
        <v>327980383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56535562</v>
      </c>
      <c r="D37" s="155"/>
      <c r="E37" s="59">
        <v>121051986</v>
      </c>
      <c r="F37" s="60">
        <v>121051986</v>
      </c>
      <c r="G37" s="60">
        <v>69820773</v>
      </c>
      <c r="H37" s="60">
        <v>55549821</v>
      </c>
      <c r="I37" s="60">
        <v>54288332</v>
      </c>
      <c r="J37" s="60">
        <v>54288332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>
        <v>54288332</v>
      </c>
      <c r="X37" s="60">
        <v>30262997</v>
      </c>
      <c r="Y37" s="60">
        <v>24025335</v>
      </c>
      <c r="Z37" s="140">
        <v>79.39</v>
      </c>
      <c r="AA37" s="62">
        <v>121051986</v>
      </c>
    </row>
    <row r="38" spans="1:27" ht="13.5">
      <c r="A38" s="249" t="s">
        <v>165</v>
      </c>
      <c r="B38" s="182"/>
      <c r="C38" s="155">
        <v>88011586</v>
      </c>
      <c r="D38" s="155"/>
      <c r="E38" s="59">
        <v>103043000</v>
      </c>
      <c r="F38" s="60">
        <v>103043000</v>
      </c>
      <c r="G38" s="60">
        <v>79823065</v>
      </c>
      <c r="H38" s="60">
        <v>88011586</v>
      </c>
      <c r="I38" s="60">
        <v>88011586</v>
      </c>
      <c r="J38" s="60">
        <v>88011586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88011586</v>
      </c>
      <c r="X38" s="60">
        <v>25760750</v>
      </c>
      <c r="Y38" s="60">
        <v>62250836</v>
      </c>
      <c r="Z38" s="140">
        <v>241.65</v>
      </c>
      <c r="AA38" s="62">
        <v>103043000</v>
      </c>
    </row>
    <row r="39" spans="1:27" ht="13.5">
      <c r="A39" s="250" t="s">
        <v>59</v>
      </c>
      <c r="B39" s="253"/>
      <c r="C39" s="168">
        <f aca="true" t="shared" si="4" ref="C39:Y39">SUM(C37:C38)</f>
        <v>144547148</v>
      </c>
      <c r="D39" s="168">
        <f>SUM(D37:D38)</f>
        <v>0</v>
      </c>
      <c r="E39" s="76">
        <f t="shared" si="4"/>
        <v>224094986</v>
      </c>
      <c r="F39" s="77">
        <f t="shared" si="4"/>
        <v>224094986</v>
      </c>
      <c r="G39" s="77">
        <f t="shared" si="4"/>
        <v>149643838</v>
      </c>
      <c r="H39" s="77">
        <f t="shared" si="4"/>
        <v>143561407</v>
      </c>
      <c r="I39" s="77">
        <f t="shared" si="4"/>
        <v>142299918</v>
      </c>
      <c r="J39" s="77">
        <f t="shared" si="4"/>
        <v>142299918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142299918</v>
      </c>
      <c r="X39" s="77">
        <f t="shared" si="4"/>
        <v>56023747</v>
      </c>
      <c r="Y39" s="77">
        <f t="shared" si="4"/>
        <v>86276171</v>
      </c>
      <c r="Z39" s="212">
        <f>+IF(X39&lt;&gt;0,+(Y39/X39)*100,0)</f>
        <v>153.9992871237263</v>
      </c>
      <c r="AA39" s="79">
        <f>SUM(AA37:AA38)</f>
        <v>224094986</v>
      </c>
    </row>
    <row r="40" spans="1:27" ht="13.5">
      <c r="A40" s="250" t="s">
        <v>167</v>
      </c>
      <c r="B40" s="251"/>
      <c r="C40" s="168">
        <f aca="true" t="shared" si="5" ref="C40:Y40">+C34+C39</f>
        <v>718183756</v>
      </c>
      <c r="D40" s="168">
        <f>+D34+D39</f>
        <v>0</v>
      </c>
      <c r="E40" s="72">
        <f t="shared" si="5"/>
        <v>552075369</v>
      </c>
      <c r="F40" s="73">
        <f t="shared" si="5"/>
        <v>552075369</v>
      </c>
      <c r="G40" s="73">
        <f t="shared" si="5"/>
        <v>659214244</v>
      </c>
      <c r="H40" s="73">
        <f t="shared" si="5"/>
        <v>660276490</v>
      </c>
      <c r="I40" s="73">
        <f t="shared" si="5"/>
        <v>656035139</v>
      </c>
      <c r="J40" s="73">
        <f t="shared" si="5"/>
        <v>656035139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656035139</v>
      </c>
      <c r="X40" s="73">
        <f t="shared" si="5"/>
        <v>138018843</v>
      </c>
      <c r="Y40" s="73">
        <f t="shared" si="5"/>
        <v>518016296</v>
      </c>
      <c r="Z40" s="170">
        <f>+IF(X40&lt;&gt;0,+(Y40/X40)*100,0)</f>
        <v>375.3228796447743</v>
      </c>
      <c r="AA40" s="74">
        <f>+AA34+AA39</f>
        <v>552075369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2745076370</v>
      </c>
      <c r="D42" s="257">
        <f>+D25-D40</f>
        <v>0</v>
      </c>
      <c r="E42" s="258">
        <f t="shared" si="6"/>
        <v>3169305924</v>
      </c>
      <c r="F42" s="259">
        <f t="shared" si="6"/>
        <v>3169305924</v>
      </c>
      <c r="G42" s="259">
        <f t="shared" si="6"/>
        <v>3128279527</v>
      </c>
      <c r="H42" s="259">
        <f t="shared" si="6"/>
        <v>2769202849</v>
      </c>
      <c r="I42" s="259">
        <f t="shared" si="6"/>
        <v>2824632631</v>
      </c>
      <c r="J42" s="259">
        <f t="shared" si="6"/>
        <v>2824632631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2824632631</v>
      </c>
      <c r="X42" s="259">
        <f t="shared" si="6"/>
        <v>792326482</v>
      </c>
      <c r="Y42" s="259">
        <f t="shared" si="6"/>
        <v>2032306149</v>
      </c>
      <c r="Z42" s="260">
        <f>+IF(X42&lt;&gt;0,+(Y42/X42)*100,0)</f>
        <v>256.4985766814241</v>
      </c>
      <c r="AA42" s="261">
        <f>+AA25-AA40</f>
        <v>3169305924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400890725</v>
      </c>
      <c r="D45" s="155"/>
      <c r="E45" s="59">
        <v>3169305924</v>
      </c>
      <c r="F45" s="60">
        <v>3169305924</v>
      </c>
      <c r="G45" s="60">
        <v>784093882</v>
      </c>
      <c r="H45" s="60">
        <v>425017204</v>
      </c>
      <c r="I45" s="60">
        <v>480446986</v>
      </c>
      <c r="J45" s="60">
        <v>480446986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480446986</v>
      </c>
      <c r="X45" s="60">
        <v>792326481</v>
      </c>
      <c r="Y45" s="60">
        <v>-311879495</v>
      </c>
      <c r="Z45" s="139">
        <v>-39.36</v>
      </c>
      <c r="AA45" s="62">
        <v>3169305924</v>
      </c>
    </row>
    <row r="46" spans="1:27" ht="13.5">
      <c r="A46" s="249" t="s">
        <v>171</v>
      </c>
      <c r="B46" s="182"/>
      <c r="C46" s="155">
        <v>2344185645</v>
      </c>
      <c r="D46" s="155"/>
      <c r="E46" s="59"/>
      <c r="F46" s="60"/>
      <c r="G46" s="60">
        <v>2344185645</v>
      </c>
      <c r="H46" s="60">
        <v>2344185645</v>
      </c>
      <c r="I46" s="60">
        <v>2344185645</v>
      </c>
      <c r="J46" s="60">
        <v>2344185645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2344185645</v>
      </c>
      <c r="X46" s="60"/>
      <c r="Y46" s="60">
        <v>2344185645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2745076370</v>
      </c>
      <c r="D48" s="217">
        <f>SUM(D45:D47)</f>
        <v>0</v>
      </c>
      <c r="E48" s="264">
        <f t="shared" si="7"/>
        <v>3169305924</v>
      </c>
      <c r="F48" s="219">
        <f t="shared" si="7"/>
        <v>3169305924</v>
      </c>
      <c r="G48" s="219">
        <f t="shared" si="7"/>
        <v>3128279527</v>
      </c>
      <c r="H48" s="219">
        <f t="shared" si="7"/>
        <v>2769202849</v>
      </c>
      <c r="I48" s="219">
        <f t="shared" si="7"/>
        <v>2824632631</v>
      </c>
      <c r="J48" s="219">
        <f t="shared" si="7"/>
        <v>2824632631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2824632631</v>
      </c>
      <c r="X48" s="219">
        <f t="shared" si="7"/>
        <v>792326481</v>
      </c>
      <c r="Y48" s="219">
        <f t="shared" si="7"/>
        <v>2032306150</v>
      </c>
      <c r="Z48" s="265">
        <f>+IF(X48&lt;&gt;0,+(Y48/X48)*100,0)</f>
        <v>256.4985771313631</v>
      </c>
      <c r="AA48" s="232">
        <f>SUM(AA45:AA47)</f>
        <v>3169305924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756325789</v>
      </c>
      <c r="D6" s="155"/>
      <c r="E6" s="59">
        <v>798560014</v>
      </c>
      <c r="F6" s="60">
        <v>798560014</v>
      </c>
      <c r="G6" s="60">
        <v>36964451</v>
      </c>
      <c r="H6" s="60">
        <v>51921862</v>
      </c>
      <c r="I6" s="60">
        <v>35409048</v>
      </c>
      <c r="J6" s="60">
        <v>124295361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124295361</v>
      </c>
      <c r="X6" s="60">
        <v>196843324</v>
      </c>
      <c r="Y6" s="60">
        <v>-72547963</v>
      </c>
      <c r="Z6" s="140">
        <v>-36.86</v>
      </c>
      <c r="AA6" s="62">
        <v>798560014</v>
      </c>
    </row>
    <row r="7" spans="1:27" ht="13.5">
      <c r="A7" s="249" t="s">
        <v>178</v>
      </c>
      <c r="B7" s="182"/>
      <c r="C7" s="155">
        <v>273532056</v>
      </c>
      <c r="D7" s="155"/>
      <c r="E7" s="59">
        <v>335035614</v>
      </c>
      <c r="F7" s="60">
        <v>335035614</v>
      </c>
      <c r="G7" s="60"/>
      <c r="H7" s="60"/>
      <c r="I7" s="60">
        <v>75448000</v>
      </c>
      <c r="J7" s="60">
        <v>75448000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75448000</v>
      </c>
      <c r="X7" s="60">
        <v>83758902</v>
      </c>
      <c r="Y7" s="60">
        <v>-8310902</v>
      </c>
      <c r="Z7" s="140">
        <v>-9.92</v>
      </c>
      <c r="AA7" s="62">
        <v>335035614</v>
      </c>
    </row>
    <row r="8" spans="1:27" ht="13.5">
      <c r="A8" s="249" t="s">
        <v>179</v>
      </c>
      <c r="B8" s="182"/>
      <c r="C8" s="155">
        <v>205001465</v>
      </c>
      <c r="D8" s="155"/>
      <c r="E8" s="59">
        <v>243691902</v>
      </c>
      <c r="F8" s="60">
        <v>243691902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60922975</v>
      </c>
      <c r="Y8" s="60">
        <v>-60922975</v>
      </c>
      <c r="Z8" s="140">
        <v>-100</v>
      </c>
      <c r="AA8" s="62">
        <v>243691902</v>
      </c>
    </row>
    <row r="9" spans="1:27" ht="13.5">
      <c r="A9" s="249" t="s">
        <v>180</v>
      </c>
      <c r="B9" s="182"/>
      <c r="C9" s="155">
        <v>41112058</v>
      </c>
      <c r="D9" s="155"/>
      <c r="E9" s="59">
        <v>16942058</v>
      </c>
      <c r="F9" s="60">
        <v>16942058</v>
      </c>
      <c r="G9" s="60">
        <v>2444861</v>
      </c>
      <c r="H9" s="60">
        <v>2690430</v>
      </c>
      <c r="I9" s="60">
        <v>2065466</v>
      </c>
      <c r="J9" s="60">
        <v>7200757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7200757</v>
      </c>
      <c r="X9" s="60">
        <v>4235514</v>
      </c>
      <c r="Y9" s="60">
        <v>2965243</v>
      </c>
      <c r="Z9" s="140">
        <v>70.01</v>
      </c>
      <c r="AA9" s="62">
        <v>16942058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-727028139</v>
      </c>
      <c r="D12" s="155"/>
      <c r="E12" s="59">
        <v>-788550620</v>
      </c>
      <c r="F12" s="60">
        <v>-788550620</v>
      </c>
      <c r="G12" s="60">
        <v>-63106089</v>
      </c>
      <c r="H12" s="60">
        <v>-75552033</v>
      </c>
      <c r="I12" s="60">
        <v>-84289666</v>
      </c>
      <c r="J12" s="60">
        <v>-222947788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-222947788</v>
      </c>
      <c r="X12" s="60">
        <v>-209292523</v>
      </c>
      <c r="Y12" s="60">
        <v>-13655265</v>
      </c>
      <c r="Z12" s="140">
        <v>6.52</v>
      </c>
      <c r="AA12" s="62">
        <v>-788550620</v>
      </c>
    </row>
    <row r="13" spans="1:27" ht="13.5">
      <c r="A13" s="249" t="s">
        <v>40</v>
      </c>
      <c r="B13" s="182"/>
      <c r="C13" s="155">
        <v>-6485897</v>
      </c>
      <c r="D13" s="155"/>
      <c r="E13" s="59">
        <v>-5145684</v>
      </c>
      <c r="F13" s="60">
        <v>-5145684</v>
      </c>
      <c r="G13" s="60">
        <v>-209047</v>
      </c>
      <c r="H13" s="60">
        <v>-185704</v>
      </c>
      <c r="I13" s="60">
        <v>-985686</v>
      </c>
      <c r="J13" s="60">
        <v>-1380437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-1380437</v>
      </c>
      <c r="X13" s="60">
        <v>-1286421</v>
      </c>
      <c r="Y13" s="60">
        <v>-94016</v>
      </c>
      <c r="Z13" s="140">
        <v>7.31</v>
      </c>
      <c r="AA13" s="62">
        <v>-5145684</v>
      </c>
    </row>
    <row r="14" spans="1:27" ht="13.5">
      <c r="A14" s="249" t="s">
        <v>42</v>
      </c>
      <c r="B14" s="182"/>
      <c r="C14" s="155">
        <v>-200005012</v>
      </c>
      <c r="D14" s="155"/>
      <c r="E14" s="59"/>
      <c r="F14" s="60"/>
      <c r="G14" s="60">
        <v>-830295</v>
      </c>
      <c r="H14" s="60">
        <v>-838307</v>
      </c>
      <c r="I14" s="60">
        <v>-821010</v>
      </c>
      <c r="J14" s="60">
        <v>-2489612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-2489612</v>
      </c>
      <c r="X14" s="60"/>
      <c r="Y14" s="60">
        <v>-2489612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342452320</v>
      </c>
      <c r="D15" s="168">
        <f>SUM(D6:D14)</f>
        <v>0</v>
      </c>
      <c r="E15" s="72">
        <f t="shared" si="0"/>
        <v>600533284</v>
      </c>
      <c r="F15" s="73">
        <f t="shared" si="0"/>
        <v>600533284</v>
      </c>
      <c r="G15" s="73">
        <f t="shared" si="0"/>
        <v>-24736119</v>
      </c>
      <c r="H15" s="73">
        <f t="shared" si="0"/>
        <v>-21963752</v>
      </c>
      <c r="I15" s="73">
        <f t="shared" si="0"/>
        <v>26826152</v>
      </c>
      <c r="J15" s="73">
        <f t="shared" si="0"/>
        <v>-19873719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-19873719</v>
      </c>
      <c r="X15" s="73">
        <f t="shared" si="0"/>
        <v>135181771</v>
      </c>
      <c r="Y15" s="73">
        <f t="shared" si="0"/>
        <v>-155055490</v>
      </c>
      <c r="Z15" s="170">
        <f>+IF(X15&lt;&gt;0,+(Y15/X15)*100,0)</f>
        <v>-114.70147850038153</v>
      </c>
      <c r="AA15" s="74">
        <f>SUM(AA6:AA14)</f>
        <v>600533284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8305921</v>
      </c>
      <c r="D19" s="155"/>
      <c r="E19" s="59">
        <v>3000000</v>
      </c>
      <c r="F19" s="60">
        <v>3000000</v>
      </c>
      <c r="G19" s="159">
        <v>23487000</v>
      </c>
      <c r="H19" s="159">
        <v>608000</v>
      </c>
      <c r="I19" s="159">
        <v>2000000</v>
      </c>
      <c r="J19" s="60">
        <v>26095000</v>
      </c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>
        <v>26095000</v>
      </c>
      <c r="X19" s="60">
        <v>750000</v>
      </c>
      <c r="Y19" s="159">
        <v>25345000</v>
      </c>
      <c r="Z19" s="141">
        <v>3379.33</v>
      </c>
      <c r="AA19" s="225">
        <v>3000000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442774</v>
      </c>
      <c r="D22" s="155"/>
      <c r="E22" s="59">
        <v>471312</v>
      </c>
      <c r="F22" s="60">
        <v>471312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117828</v>
      </c>
      <c r="Y22" s="60">
        <v>-117828</v>
      </c>
      <c r="Z22" s="140">
        <v>-100</v>
      </c>
      <c r="AA22" s="62">
        <v>471312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-194792210</v>
      </c>
      <c r="D24" s="155"/>
      <c r="E24" s="59">
        <v>-354952878</v>
      </c>
      <c r="F24" s="60">
        <v>-354952878</v>
      </c>
      <c r="G24" s="60">
        <v>-5007509</v>
      </c>
      <c r="H24" s="60">
        <v>-27687188</v>
      </c>
      <c r="I24" s="60">
        <v>-27868527</v>
      </c>
      <c r="J24" s="60">
        <v>-60563224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-60563224</v>
      </c>
      <c r="X24" s="60">
        <v>-88738219</v>
      </c>
      <c r="Y24" s="60">
        <v>28174995</v>
      </c>
      <c r="Z24" s="140">
        <v>-31.75</v>
      </c>
      <c r="AA24" s="62">
        <v>-354952878</v>
      </c>
    </row>
    <row r="25" spans="1:27" ht="13.5">
      <c r="A25" s="250" t="s">
        <v>191</v>
      </c>
      <c r="B25" s="251"/>
      <c r="C25" s="168">
        <f aca="true" t="shared" si="1" ref="C25:Y25">SUM(C19:C24)</f>
        <v>-186043515</v>
      </c>
      <c r="D25" s="168">
        <f>SUM(D19:D24)</f>
        <v>0</v>
      </c>
      <c r="E25" s="72">
        <f t="shared" si="1"/>
        <v>-351481566</v>
      </c>
      <c r="F25" s="73">
        <f t="shared" si="1"/>
        <v>-351481566</v>
      </c>
      <c r="G25" s="73">
        <f t="shared" si="1"/>
        <v>18479491</v>
      </c>
      <c r="H25" s="73">
        <f t="shared" si="1"/>
        <v>-27079188</v>
      </c>
      <c r="I25" s="73">
        <f t="shared" si="1"/>
        <v>-25868527</v>
      </c>
      <c r="J25" s="73">
        <f t="shared" si="1"/>
        <v>-34468224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-34468224</v>
      </c>
      <c r="X25" s="73">
        <f t="shared" si="1"/>
        <v>-87870391</v>
      </c>
      <c r="Y25" s="73">
        <f t="shared" si="1"/>
        <v>53402167</v>
      </c>
      <c r="Z25" s="170">
        <f>+IF(X25&lt;&gt;0,+(Y25/X25)*100,0)</f>
        <v>-60.773790115489525</v>
      </c>
      <c r="AA25" s="74">
        <f>SUM(AA19:AA24)</f>
        <v>-351481566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62906088</v>
      </c>
      <c r="F30" s="60">
        <v>62906088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15726522</v>
      </c>
      <c r="Y30" s="60">
        <v>-15726522</v>
      </c>
      <c r="Z30" s="140">
        <v>-100</v>
      </c>
      <c r="AA30" s="62">
        <v>62906088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>
        <v>30772</v>
      </c>
      <c r="H31" s="159">
        <v>30070</v>
      </c>
      <c r="I31" s="159">
        <v>20270</v>
      </c>
      <c r="J31" s="159">
        <v>81112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81112</v>
      </c>
      <c r="X31" s="159"/>
      <c r="Y31" s="60">
        <v>81112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-27135148</v>
      </c>
      <c r="D33" s="155"/>
      <c r="E33" s="59">
        <v>-10651380</v>
      </c>
      <c r="F33" s="60">
        <v>-10651380</v>
      </c>
      <c r="G33" s="60">
        <v>-481199</v>
      </c>
      <c r="H33" s="60">
        <v>-504542</v>
      </c>
      <c r="I33" s="60">
        <v>-503053</v>
      </c>
      <c r="J33" s="60">
        <v>-1488794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-1488794</v>
      </c>
      <c r="X33" s="60">
        <v>-2662845</v>
      </c>
      <c r="Y33" s="60">
        <v>1174051</v>
      </c>
      <c r="Z33" s="140">
        <v>-44.09</v>
      </c>
      <c r="AA33" s="62">
        <v>-10651380</v>
      </c>
    </row>
    <row r="34" spans="1:27" ht="13.5">
      <c r="A34" s="250" t="s">
        <v>197</v>
      </c>
      <c r="B34" s="251"/>
      <c r="C34" s="168">
        <f aca="true" t="shared" si="2" ref="C34:Y34">SUM(C29:C33)</f>
        <v>-27135148</v>
      </c>
      <c r="D34" s="168">
        <f>SUM(D29:D33)</f>
        <v>0</v>
      </c>
      <c r="E34" s="72">
        <f t="shared" si="2"/>
        <v>52254708</v>
      </c>
      <c r="F34" s="73">
        <f t="shared" si="2"/>
        <v>52254708</v>
      </c>
      <c r="G34" s="73">
        <f t="shared" si="2"/>
        <v>-450427</v>
      </c>
      <c r="H34" s="73">
        <f t="shared" si="2"/>
        <v>-474472</v>
      </c>
      <c r="I34" s="73">
        <f t="shared" si="2"/>
        <v>-482783</v>
      </c>
      <c r="J34" s="73">
        <f t="shared" si="2"/>
        <v>-1407682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-1407682</v>
      </c>
      <c r="X34" s="73">
        <f t="shared" si="2"/>
        <v>13063677</v>
      </c>
      <c r="Y34" s="73">
        <f t="shared" si="2"/>
        <v>-14471359</v>
      </c>
      <c r="Z34" s="170">
        <f>+IF(X34&lt;&gt;0,+(Y34/X34)*100,0)</f>
        <v>-110.77554198561401</v>
      </c>
      <c r="AA34" s="74">
        <f>SUM(AA29:AA33)</f>
        <v>52254708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129273657</v>
      </c>
      <c r="D36" s="153">
        <f>+D15+D25+D34</f>
        <v>0</v>
      </c>
      <c r="E36" s="99">
        <f t="shared" si="3"/>
        <v>301306426</v>
      </c>
      <c r="F36" s="100">
        <f t="shared" si="3"/>
        <v>301306426</v>
      </c>
      <c r="G36" s="100">
        <f t="shared" si="3"/>
        <v>-6707055</v>
      </c>
      <c r="H36" s="100">
        <f t="shared" si="3"/>
        <v>-49517412</v>
      </c>
      <c r="I36" s="100">
        <f t="shared" si="3"/>
        <v>474842</v>
      </c>
      <c r="J36" s="100">
        <f t="shared" si="3"/>
        <v>-55749625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-55749625</v>
      </c>
      <c r="X36" s="100">
        <f t="shared" si="3"/>
        <v>60375057</v>
      </c>
      <c r="Y36" s="100">
        <f t="shared" si="3"/>
        <v>-116124682</v>
      </c>
      <c r="Z36" s="137">
        <f>+IF(X36&lt;&gt;0,+(Y36/X36)*100,0)</f>
        <v>-192.3388362184072</v>
      </c>
      <c r="AA36" s="102">
        <f>+AA15+AA25+AA34</f>
        <v>301306426</v>
      </c>
    </row>
    <row r="37" spans="1:27" ht="13.5">
      <c r="A37" s="249" t="s">
        <v>199</v>
      </c>
      <c r="B37" s="182"/>
      <c r="C37" s="153">
        <v>305164499</v>
      </c>
      <c r="D37" s="153"/>
      <c r="E37" s="99">
        <v>133054390</v>
      </c>
      <c r="F37" s="100">
        <v>133054390</v>
      </c>
      <c r="G37" s="100">
        <v>11894705</v>
      </c>
      <c r="H37" s="100">
        <v>5187650</v>
      </c>
      <c r="I37" s="100">
        <v>-44329762</v>
      </c>
      <c r="J37" s="100">
        <v>11894705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11894705</v>
      </c>
      <c r="X37" s="100">
        <v>133054390</v>
      </c>
      <c r="Y37" s="100">
        <v>-121159685</v>
      </c>
      <c r="Z37" s="137">
        <v>-91.06</v>
      </c>
      <c r="AA37" s="102">
        <v>133054390</v>
      </c>
    </row>
    <row r="38" spans="1:27" ht="13.5">
      <c r="A38" s="269" t="s">
        <v>200</v>
      </c>
      <c r="B38" s="256"/>
      <c r="C38" s="257">
        <v>434438156</v>
      </c>
      <c r="D38" s="257"/>
      <c r="E38" s="258">
        <v>434360815</v>
      </c>
      <c r="F38" s="259">
        <v>434360815</v>
      </c>
      <c r="G38" s="259">
        <v>5187650</v>
      </c>
      <c r="H38" s="259">
        <v>-44329762</v>
      </c>
      <c r="I38" s="259">
        <v>-43854920</v>
      </c>
      <c r="J38" s="259">
        <v>-43854920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-43854920</v>
      </c>
      <c r="X38" s="259">
        <v>193429446</v>
      </c>
      <c r="Y38" s="259">
        <v>-237284366</v>
      </c>
      <c r="Z38" s="260">
        <v>-122.67</v>
      </c>
      <c r="AA38" s="261">
        <v>434360815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179014049</v>
      </c>
      <c r="D5" s="200">
        <f t="shared" si="0"/>
        <v>0</v>
      </c>
      <c r="E5" s="106">
        <f t="shared" si="0"/>
        <v>336672994</v>
      </c>
      <c r="F5" s="106">
        <f t="shared" si="0"/>
        <v>336672994</v>
      </c>
      <c r="G5" s="106">
        <f t="shared" si="0"/>
        <v>4630222</v>
      </c>
      <c r="H5" s="106">
        <f t="shared" si="0"/>
        <v>11725547</v>
      </c>
      <c r="I5" s="106">
        <f t="shared" si="0"/>
        <v>9655340</v>
      </c>
      <c r="J5" s="106">
        <f t="shared" si="0"/>
        <v>26011109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26011109</v>
      </c>
      <c r="X5" s="106">
        <f t="shared" si="0"/>
        <v>84168248</v>
      </c>
      <c r="Y5" s="106">
        <f t="shared" si="0"/>
        <v>-58157139</v>
      </c>
      <c r="Z5" s="201">
        <f>+IF(X5&lt;&gt;0,+(Y5/X5)*100,0)</f>
        <v>-69.09629270173237</v>
      </c>
      <c r="AA5" s="199">
        <f>SUM(AA11:AA18)</f>
        <v>336672994</v>
      </c>
    </row>
    <row r="6" spans="1:27" ht="13.5">
      <c r="A6" s="291" t="s">
        <v>204</v>
      </c>
      <c r="B6" s="142"/>
      <c r="C6" s="62">
        <v>101747646</v>
      </c>
      <c r="D6" s="156"/>
      <c r="E6" s="60">
        <v>224323239</v>
      </c>
      <c r="F6" s="60">
        <v>224323239</v>
      </c>
      <c r="G6" s="60">
        <v>1821850</v>
      </c>
      <c r="H6" s="60">
        <v>3100258</v>
      </c>
      <c r="I6" s="60">
        <v>5714052</v>
      </c>
      <c r="J6" s="60">
        <v>10636160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10636160</v>
      </c>
      <c r="X6" s="60">
        <v>56080810</v>
      </c>
      <c r="Y6" s="60">
        <v>-45444650</v>
      </c>
      <c r="Z6" s="140">
        <v>-81.03</v>
      </c>
      <c r="AA6" s="155">
        <v>224323239</v>
      </c>
    </row>
    <row r="7" spans="1:27" ht="13.5">
      <c r="A7" s="291" t="s">
        <v>205</v>
      </c>
      <c r="B7" s="142"/>
      <c r="C7" s="62">
        <v>24011547</v>
      </c>
      <c r="D7" s="156"/>
      <c r="E7" s="60">
        <v>56485000</v>
      </c>
      <c r="F7" s="60">
        <v>56485000</v>
      </c>
      <c r="G7" s="60"/>
      <c r="H7" s="60">
        <v>762203</v>
      </c>
      <c r="I7" s="60"/>
      <c r="J7" s="60">
        <v>762203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762203</v>
      </c>
      <c r="X7" s="60">
        <v>14121250</v>
      </c>
      <c r="Y7" s="60">
        <v>-13359047</v>
      </c>
      <c r="Z7" s="140">
        <v>-94.6</v>
      </c>
      <c r="AA7" s="155">
        <v>56485000</v>
      </c>
    </row>
    <row r="8" spans="1:27" ht="13.5">
      <c r="A8" s="291" t="s">
        <v>206</v>
      </c>
      <c r="B8" s="142"/>
      <c r="C8" s="62">
        <v>20509150</v>
      </c>
      <c r="D8" s="156"/>
      <c r="E8" s="60">
        <v>2642345</v>
      </c>
      <c r="F8" s="60">
        <v>2642345</v>
      </c>
      <c r="G8" s="60"/>
      <c r="H8" s="60">
        <v>3660826</v>
      </c>
      <c r="I8" s="60"/>
      <c r="J8" s="60">
        <v>3660826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3660826</v>
      </c>
      <c r="X8" s="60">
        <v>660586</v>
      </c>
      <c r="Y8" s="60">
        <v>3000240</v>
      </c>
      <c r="Z8" s="140">
        <v>454.18</v>
      </c>
      <c r="AA8" s="155">
        <v>2642345</v>
      </c>
    </row>
    <row r="9" spans="1:27" ht="13.5">
      <c r="A9" s="291" t="s">
        <v>207</v>
      </c>
      <c r="B9" s="142"/>
      <c r="C9" s="62">
        <v>5465718</v>
      </c>
      <c r="D9" s="156"/>
      <c r="E9" s="60">
        <v>16884529</v>
      </c>
      <c r="F9" s="60">
        <v>16884529</v>
      </c>
      <c r="G9" s="60">
        <v>1392464</v>
      </c>
      <c r="H9" s="60"/>
      <c r="I9" s="60">
        <v>2013039</v>
      </c>
      <c r="J9" s="60">
        <v>3405503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3405503</v>
      </c>
      <c r="X9" s="60">
        <v>4221132</v>
      </c>
      <c r="Y9" s="60">
        <v>-815629</v>
      </c>
      <c r="Z9" s="140">
        <v>-19.32</v>
      </c>
      <c r="AA9" s="155">
        <v>16884529</v>
      </c>
    </row>
    <row r="10" spans="1:27" ht="13.5">
      <c r="A10" s="291" t="s">
        <v>208</v>
      </c>
      <c r="B10" s="142"/>
      <c r="C10" s="62">
        <v>25666709</v>
      </c>
      <c r="D10" s="156"/>
      <c r="E10" s="60">
        <v>4556789</v>
      </c>
      <c r="F10" s="60">
        <v>4556789</v>
      </c>
      <c r="G10" s="60">
        <v>1415908</v>
      </c>
      <c r="H10" s="60">
        <v>2000000</v>
      </c>
      <c r="I10" s="60">
        <v>1308482</v>
      </c>
      <c r="J10" s="60">
        <v>4724390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4724390</v>
      </c>
      <c r="X10" s="60">
        <v>1139197</v>
      </c>
      <c r="Y10" s="60">
        <v>3585193</v>
      </c>
      <c r="Z10" s="140">
        <v>314.71</v>
      </c>
      <c r="AA10" s="155">
        <v>4556789</v>
      </c>
    </row>
    <row r="11" spans="1:27" ht="13.5">
      <c r="A11" s="292" t="s">
        <v>209</v>
      </c>
      <c r="B11" s="142"/>
      <c r="C11" s="293">
        <f aca="true" t="shared" si="1" ref="C11:Y11">SUM(C6:C10)</f>
        <v>177400770</v>
      </c>
      <c r="D11" s="294">
        <f t="shared" si="1"/>
        <v>0</v>
      </c>
      <c r="E11" s="295">
        <f t="shared" si="1"/>
        <v>304891902</v>
      </c>
      <c r="F11" s="295">
        <f t="shared" si="1"/>
        <v>304891902</v>
      </c>
      <c r="G11" s="295">
        <f t="shared" si="1"/>
        <v>4630222</v>
      </c>
      <c r="H11" s="295">
        <f t="shared" si="1"/>
        <v>9523287</v>
      </c>
      <c r="I11" s="295">
        <f t="shared" si="1"/>
        <v>9035573</v>
      </c>
      <c r="J11" s="295">
        <f t="shared" si="1"/>
        <v>23189082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23189082</v>
      </c>
      <c r="X11" s="295">
        <f t="shared" si="1"/>
        <v>76222975</v>
      </c>
      <c r="Y11" s="295">
        <f t="shared" si="1"/>
        <v>-53033893</v>
      </c>
      <c r="Z11" s="296">
        <f>+IF(X11&lt;&gt;0,+(Y11/X11)*100,0)</f>
        <v>-69.57730657980747</v>
      </c>
      <c r="AA11" s="297">
        <f>SUM(AA6:AA10)</f>
        <v>304891902</v>
      </c>
    </row>
    <row r="12" spans="1:27" ht="13.5">
      <c r="A12" s="298" t="s">
        <v>210</v>
      </c>
      <c r="B12" s="136"/>
      <c r="C12" s="62">
        <v>1613279</v>
      </c>
      <c r="D12" s="156"/>
      <c r="E12" s="60">
        <v>8500000</v>
      </c>
      <c r="F12" s="60">
        <v>8500000</v>
      </c>
      <c r="G12" s="60"/>
      <c r="H12" s="60">
        <v>1660229</v>
      </c>
      <c r="I12" s="60">
        <v>316352</v>
      </c>
      <c r="J12" s="60">
        <v>1976581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1976581</v>
      </c>
      <c r="X12" s="60">
        <v>2125000</v>
      </c>
      <c r="Y12" s="60">
        <v>-148419</v>
      </c>
      <c r="Z12" s="140">
        <v>-6.98</v>
      </c>
      <c r="AA12" s="155">
        <v>8500000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22706092</v>
      </c>
      <c r="F15" s="60">
        <v>22706092</v>
      </c>
      <c r="G15" s="60"/>
      <c r="H15" s="60">
        <v>542031</v>
      </c>
      <c r="I15" s="60">
        <v>303415</v>
      </c>
      <c r="J15" s="60">
        <v>845446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845446</v>
      </c>
      <c r="X15" s="60">
        <v>5676523</v>
      </c>
      <c r="Y15" s="60">
        <v>-4831077</v>
      </c>
      <c r="Z15" s="140">
        <v>-85.11</v>
      </c>
      <c r="AA15" s="155">
        <v>22706092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575000</v>
      </c>
      <c r="F18" s="82">
        <v>575000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143750</v>
      </c>
      <c r="Y18" s="82">
        <v>-143750</v>
      </c>
      <c r="Z18" s="270">
        <v>-100</v>
      </c>
      <c r="AA18" s="278">
        <v>575000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18280000</v>
      </c>
      <c r="F20" s="100">
        <f t="shared" si="2"/>
        <v>18280000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4570000</v>
      </c>
      <c r="Y20" s="100">
        <f t="shared" si="2"/>
        <v>-4570000</v>
      </c>
      <c r="Z20" s="137">
        <f>+IF(X20&lt;&gt;0,+(Y20/X20)*100,0)</f>
        <v>-100</v>
      </c>
      <c r="AA20" s="153">
        <f>SUM(AA26:AA33)</f>
        <v>18280000</v>
      </c>
    </row>
    <row r="21" spans="1:27" ht="13.5">
      <c r="A21" s="291" t="s">
        <v>204</v>
      </c>
      <c r="B21" s="142"/>
      <c r="C21" s="62"/>
      <c r="D21" s="156"/>
      <c r="E21" s="60">
        <v>5000000</v>
      </c>
      <c r="F21" s="60">
        <v>5000000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1250000</v>
      </c>
      <c r="Y21" s="60">
        <v>-1250000</v>
      </c>
      <c r="Z21" s="140">
        <v>-100</v>
      </c>
      <c r="AA21" s="155">
        <v>5000000</v>
      </c>
    </row>
    <row r="22" spans="1:27" ht="13.5">
      <c r="A22" s="291" t="s">
        <v>205</v>
      </c>
      <c r="B22" s="142"/>
      <c r="C22" s="62"/>
      <c r="D22" s="156"/>
      <c r="E22" s="60">
        <v>1500000</v>
      </c>
      <c r="F22" s="60">
        <v>1500000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375000</v>
      </c>
      <c r="Y22" s="60">
        <v>-375000</v>
      </c>
      <c r="Z22" s="140">
        <v>-100</v>
      </c>
      <c r="AA22" s="155">
        <v>1500000</v>
      </c>
    </row>
    <row r="23" spans="1:27" ht="13.5">
      <c r="A23" s="291" t="s">
        <v>206</v>
      </c>
      <c r="B23" s="142"/>
      <c r="C23" s="62"/>
      <c r="D23" s="156"/>
      <c r="E23" s="60">
        <v>500000</v>
      </c>
      <c r="F23" s="60">
        <v>500000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125000</v>
      </c>
      <c r="Y23" s="60">
        <v>-125000</v>
      </c>
      <c r="Z23" s="140">
        <v>-100</v>
      </c>
      <c r="AA23" s="155">
        <v>500000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8500000</v>
      </c>
      <c r="F25" s="60">
        <v>8500000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2125000</v>
      </c>
      <c r="Y25" s="60">
        <v>-2125000</v>
      </c>
      <c r="Z25" s="140">
        <v>-100</v>
      </c>
      <c r="AA25" s="155">
        <v>8500000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15500000</v>
      </c>
      <c r="F26" s="295">
        <f t="shared" si="3"/>
        <v>15500000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3875000</v>
      </c>
      <c r="Y26" s="295">
        <f t="shared" si="3"/>
        <v>-3875000</v>
      </c>
      <c r="Z26" s="296">
        <f>+IF(X26&lt;&gt;0,+(Y26/X26)*100,0)</f>
        <v>-100</v>
      </c>
      <c r="AA26" s="297">
        <f>SUM(AA21:AA25)</f>
        <v>15500000</v>
      </c>
    </row>
    <row r="27" spans="1:27" ht="13.5">
      <c r="A27" s="298" t="s">
        <v>210</v>
      </c>
      <c r="B27" s="147"/>
      <c r="C27" s="62"/>
      <c r="D27" s="156"/>
      <c r="E27" s="60">
        <v>780000</v>
      </c>
      <c r="F27" s="60">
        <v>780000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195000</v>
      </c>
      <c r="Y27" s="60">
        <v>-195000</v>
      </c>
      <c r="Z27" s="140">
        <v>-100</v>
      </c>
      <c r="AA27" s="155">
        <v>780000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2000000</v>
      </c>
      <c r="F30" s="60">
        <v>2000000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500000</v>
      </c>
      <c r="Y30" s="60">
        <v>-500000</v>
      </c>
      <c r="Z30" s="140">
        <v>-100</v>
      </c>
      <c r="AA30" s="155">
        <v>2000000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101747646</v>
      </c>
      <c r="D36" s="156">
        <f t="shared" si="4"/>
        <v>0</v>
      </c>
      <c r="E36" s="60">
        <f t="shared" si="4"/>
        <v>229323239</v>
      </c>
      <c r="F36" s="60">
        <f t="shared" si="4"/>
        <v>229323239</v>
      </c>
      <c r="G36" s="60">
        <f t="shared" si="4"/>
        <v>1821850</v>
      </c>
      <c r="H36" s="60">
        <f t="shared" si="4"/>
        <v>3100258</v>
      </c>
      <c r="I36" s="60">
        <f t="shared" si="4"/>
        <v>5714052</v>
      </c>
      <c r="J36" s="60">
        <f t="shared" si="4"/>
        <v>10636160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10636160</v>
      </c>
      <c r="X36" s="60">
        <f t="shared" si="4"/>
        <v>57330810</v>
      </c>
      <c r="Y36" s="60">
        <f t="shared" si="4"/>
        <v>-46694650</v>
      </c>
      <c r="Z36" s="140">
        <f aca="true" t="shared" si="5" ref="Z36:Z49">+IF(X36&lt;&gt;0,+(Y36/X36)*100,0)</f>
        <v>-81.44774162444243</v>
      </c>
      <c r="AA36" s="155">
        <f>AA6+AA21</f>
        <v>229323239</v>
      </c>
    </row>
    <row r="37" spans="1:27" ht="13.5">
      <c r="A37" s="291" t="s">
        <v>205</v>
      </c>
      <c r="B37" s="142"/>
      <c r="C37" s="62">
        <f t="shared" si="4"/>
        <v>24011547</v>
      </c>
      <c r="D37" s="156">
        <f t="shared" si="4"/>
        <v>0</v>
      </c>
      <c r="E37" s="60">
        <f t="shared" si="4"/>
        <v>57985000</v>
      </c>
      <c r="F37" s="60">
        <f t="shared" si="4"/>
        <v>57985000</v>
      </c>
      <c r="G37" s="60">
        <f t="shared" si="4"/>
        <v>0</v>
      </c>
      <c r="H37" s="60">
        <f t="shared" si="4"/>
        <v>762203</v>
      </c>
      <c r="I37" s="60">
        <f t="shared" si="4"/>
        <v>0</v>
      </c>
      <c r="J37" s="60">
        <f t="shared" si="4"/>
        <v>762203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762203</v>
      </c>
      <c r="X37" s="60">
        <f t="shared" si="4"/>
        <v>14496250</v>
      </c>
      <c r="Y37" s="60">
        <f t="shared" si="4"/>
        <v>-13734047</v>
      </c>
      <c r="Z37" s="140">
        <f t="shared" si="5"/>
        <v>-94.74206777614901</v>
      </c>
      <c r="AA37" s="155">
        <f>AA7+AA22</f>
        <v>57985000</v>
      </c>
    </row>
    <row r="38" spans="1:27" ht="13.5">
      <c r="A38" s="291" t="s">
        <v>206</v>
      </c>
      <c r="B38" s="142"/>
      <c r="C38" s="62">
        <f t="shared" si="4"/>
        <v>20509150</v>
      </c>
      <c r="D38" s="156">
        <f t="shared" si="4"/>
        <v>0</v>
      </c>
      <c r="E38" s="60">
        <f t="shared" si="4"/>
        <v>3142345</v>
      </c>
      <c r="F38" s="60">
        <f t="shared" si="4"/>
        <v>3142345</v>
      </c>
      <c r="G38" s="60">
        <f t="shared" si="4"/>
        <v>0</v>
      </c>
      <c r="H38" s="60">
        <f t="shared" si="4"/>
        <v>3660826</v>
      </c>
      <c r="I38" s="60">
        <f t="shared" si="4"/>
        <v>0</v>
      </c>
      <c r="J38" s="60">
        <f t="shared" si="4"/>
        <v>3660826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3660826</v>
      </c>
      <c r="X38" s="60">
        <f t="shared" si="4"/>
        <v>785586</v>
      </c>
      <c r="Y38" s="60">
        <f t="shared" si="4"/>
        <v>2875240</v>
      </c>
      <c r="Z38" s="140">
        <f t="shared" si="5"/>
        <v>365.99939408288844</v>
      </c>
      <c r="AA38" s="155">
        <f>AA8+AA23</f>
        <v>3142345</v>
      </c>
    </row>
    <row r="39" spans="1:27" ht="13.5">
      <c r="A39" s="291" t="s">
        <v>207</v>
      </c>
      <c r="B39" s="142"/>
      <c r="C39" s="62">
        <f t="shared" si="4"/>
        <v>5465718</v>
      </c>
      <c r="D39" s="156">
        <f t="shared" si="4"/>
        <v>0</v>
      </c>
      <c r="E39" s="60">
        <f t="shared" si="4"/>
        <v>16884529</v>
      </c>
      <c r="F39" s="60">
        <f t="shared" si="4"/>
        <v>16884529</v>
      </c>
      <c r="G39" s="60">
        <f t="shared" si="4"/>
        <v>1392464</v>
      </c>
      <c r="H39" s="60">
        <f t="shared" si="4"/>
        <v>0</v>
      </c>
      <c r="I39" s="60">
        <f t="shared" si="4"/>
        <v>2013039</v>
      </c>
      <c r="J39" s="60">
        <f t="shared" si="4"/>
        <v>3405503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3405503</v>
      </c>
      <c r="X39" s="60">
        <f t="shared" si="4"/>
        <v>4221132</v>
      </c>
      <c r="Y39" s="60">
        <f t="shared" si="4"/>
        <v>-815629</v>
      </c>
      <c r="Z39" s="140">
        <f t="shared" si="5"/>
        <v>-19.322518224969038</v>
      </c>
      <c r="AA39" s="155">
        <f>AA9+AA24</f>
        <v>16884529</v>
      </c>
    </row>
    <row r="40" spans="1:27" ht="13.5">
      <c r="A40" s="291" t="s">
        <v>208</v>
      </c>
      <c r="B40" s="142"/>
      <c r="C40" s="62">
        <f t="shared" si="4"/>
        <v>25666709</v>
      </c>
      <c r="D40" s="156">
        <f t="shared" si="4"/>
        <v>0</v>
      </c>
      <c r="E40" s="60">
        <f t="shared" si="4"/>
        <v>13056789</v>
      </c>
      <c r="F40" s="60">
        <f t="shared" si="4"/>
        <v>13056789</v>
      </c>
      <c r="G40" s="60">
        <f t="shared" si="4"/>
        <v>1415908</v>
      </c>
      <c r="H40" s="60">
        <f t="shared" si="4"/>
        <v>2000000</v>
      </c>
      <c r="I40" s="60">
        <f t="shared" si="4"/>
        <v>1308482</v>
      </c>
      <c r="J40" s="60">
        <f t="shared" si="4"/>
        <v>4724390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4724390</v>
      </c>
      <c r="X40" s="60">
        <f t="shared" si="4"/>
        <v>3264197</v>
      </c>
      <c r="Y40" s="60">
        <f t="shared" si="4"/>
        <v>1460193</v>
      </c>
      <c r="Z40" s="140">
        <f t="shared" si="5"/>
        <v>44.73360523277241</v>
      </c>
      <c r="AA40" s="155">
        <f>AA10+AA25</f>
        <v>13056789</v>
      </c>
    </row>
    <row r="41" spans="1:27" ht="13.5">
      <c r="A41" s="292" t="s">
        <v>209</v>
      </c>
      <c r="B41" s="142"/>
      <c r="C41" s="293">
        <f aca="true" t="shared" si="6" ref="C41:Y41">SUM(C36:C40)</f>
        <v>177400770</v>
      </c>
      <c r="D41" s="294">
        <f t="shared" si="6"/>
        <v>0</v>
      </c>
      <c r="E41" s="295">
        <f t="shared" si="6"/>
        <v>320391902</v>
      </c>
      <c r="F41" s="295">
        <f t="shared" si="6"/>
        <v>320391902</v>
      </c>
      <c r="G41" s="295">
        <f t="shared" si="6"/>
        <v>4630222</v>
      </c>
      <c r="H41" s="295">
        <f t="shared" si="6"/>
        <v>9523287</v>
      </c>
      <c r="I41" s="295">
        <f t="shared" si="6"/>
        <v>9035573</v>
      </c>
      <c r="J41" s="295">
        <f t="shared" si="6"/>
        <v>23189082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23189082</v>
      </c>
      <c r="X41" s="295">
        <f t="shared" si="6"/>
        <v>80097975</v>
      </c>
      <c r="Y41" s="295">
        <f t="shared" si="6"/>
        <v>-56908893</v>
      </c>
      <c r="Z41" s="296">
        <f t="shared" si="5"/>
        <v>-71.04910330130069</v>
      </c>
      <c r="AA41" s="297">
        <f>SUM(AA36:AA40)</f>
        <v>320391902</v>
      </c>
    </row>
    <row r="42" spans="1:27" ht="13.5">
      <c r="A42" s="298" t="s">
        <v>210</v>
      </c>
      <c r="B42" s="136"/>
      <c r="C42" s="95">
        <f aca="true" t="shared" si="7" ref="C42:Y48">C12+C27</f>
        <v>1613279</v>
      </c>
      <c r="D42" s="129">
        <f t="shared" si="7"/>
        <v>0</v>
      </c>
      <c r="E42" s="54">
        <f t="shared" si="7"/>
        <v>9280000</v>
      </c>
      <c r="F42" s="54">
        <f t="shared" si="7"/>
        <v>9280000</v>
      </c>
      <c r="G42" s="54">
        <f t="shared" si="7"/>
        <v>0</v>
      </c>
      <c r="H42" s="54">
        <f t="shared" si="7"/>
        <v>1660229</v>
      </c>
      <c r="I42" s="54">
        <f t="shared" si="7"/>
        <v>316352</v>
      </c>
      <c r="J42" s="54">
        <f t="shared" si="7"/>
        <v>1976581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1976581</v>
      </c>
      <c r="X42" s="54">
        <f t="shared" si="7"/>
        <v>2320000</v>
      </c>
      <c r="Y42" s="54">
        <f t="shared" si="7"/>
        <v>-343419</v>
      </c>
      <c r="Z42" s="184">
        <f t="shared" si="5"/>
        <v>-14.802543103448276</v>
      </c>
      <c r="AA42" s="130">
        <f aca="true" t="shared" si="8" ref="AA42:AA48">AA12+AA27</f>
        <v>9280000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24706092</v>
      </c>
      <c r="F45" s="54">
        <f t="shared" si="7"/>
        <v>24706092</v>
      </c>
      <c r="G45" s="54">
        <f t="shared" si="7"/>
        <v>0</v>
      </c>
      <c r="H45" s="54">
        <f t="shared" si="7"/>
        <v>542031</v>
      </c>
      <c r="I45" s="54">
        <f t="shared" si="7"/>
        <v>303415</v>
      </c>
      <c r="J45" s="54">
        <f t="shared" si="7"/>
        <v>845446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845446</v>
      </c>
      <c r="X45" s="54">
        <f t="shared" si="7"/>
        <v>6176523</v>
      </c>
      <c r="Y45" s="54">
        <f t="shared" si="7"/>
        <v>-5331077</v>
      </c>
      <c r="Z45" s="184">
        <f t="shared" si="5"/>
        <v>-86.31194281960902</v>
      </c>
      <c r="AA45" s="130">
        <f t="shared" si="8"/>
        <v>24706092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575000</v>
      </c>
      <c r="F48" s="54">
        <f t="shared" si="7"/>
        <v>575000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143750</v>
      </c>
      <c r="Y48" s="54">
        <f t="shared" si="7"/>
        <v>-143750</v>
      </c>
      <c r="Z48" s="184">
        <f t="shared" si="5"/>
        <v>-100</v>
      </c>
      <c r="AA48" s="130">
        <f t="shared" si="8"/>
        <v>575000</v>
      </c>
    </row>
    <row r="49" spans="1:27" ht="13.5">
      <c r="A49" s="308" t="s">
        <v>219</v>
      </c>
      <c r="B49" s="149"/>
      <c r="C49" s="239">
        <f aca="true" t="shared" si="9" ref="C49:Y49">SUM(C41:C48)</f>
        <v>179014049</v>
      </c>
      <c r="D49" s="218">
        <f t="shared" si="9"/>
        <v>0</v>
      </c>
      <c r="E49" s="220">
        <f t="shared" si="9"/>
        <v>354952994</v>
      </c>
      <c r="F49" s="220">
        <f t="shared" si="9"/>
        <v>354952994</v>
      </c>
      <c r="G49" s="220">
        <f t="shared" si="9"/>
        <v>4630222</v>
      </c>
      <c r="H49" s="220">
        <f t="shared" si="9"/>
        <v>11725547</v>
      </c>
      <c r="I49" s="220">
        <f t="shared" si="9"/>
        <v>9655340</v>
      </c>
      <c r="J49" s="220">
        <f t="shared" si="9"/>
        <v>26011109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26011109</v>
      </c>
      <c r="X49" s="220">
        <f t="shared" si="9"/>
        <v>88738248</v>
      </c>
      <c r="Y49" s="220">
        <f t="shared" si="9"/>
        <v>-62727139</v>
      </c>
      <c r="Z49" s="221">
        <f t="shared" si="5"/>
        <v>-70.68782674185769</v>
      </c>
      <c r="AA49" s="222">
        <f>SUM(AA41:AA48)</f>
        <v>354952994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14878533</v>
      </c>
      <c r="D51" s="129">
        <f t="shared" si="10"/>
        <v>0</v>
      </c>
      <c r="E51" s="54">
        <f t="shared" si="10"/>
        <v>24219647</v>
      </c>
      <c r="F51" s="54">
        <f t="shared" si="10"/>
        <v>24219647</v>
      </c>
      <c r="G51" s="54">
        <f t="shared" si="10"/>
        <v>0</v>
      </c>
      <c r="H51" s="54">
        <f t="shared" si="10"/>
        <v>0</v>
      </c>
      <c r="I51" s="54">
        <f t="shared" si="10"/>
        <v>10648762</v>
      </c>
      <c r="J51" s="54">
        <f t="shared" si="10"/>
        <v>10648762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10648762</v>
      </c>
      <c r="X51" s="54">
        <f t="shared" si="10"/>
        <v>6054911</v>
      </c>
      <c r="Y51" s="54">
        <f t="shared" si="10"/>
        <v>4593851</v>
      </c>
      <c r="Z51" s="184">
        <f>+IF(X51&lt;&gt;0,+(Y51/X51)*100,0)</f>
        <v>75.86983524613326</v>
      </c>
      <c r="AA51" s="130">
        <f>SUM(AA57:AA61)</f>
        <v>24219647</v>
      </c>
    </row>
    <row r="52" spans="1:27" ht="13.5">
      <c r="A52" s="310" t="s">
        <v>204</v>
      </c>
      <c r="B52" s="142"/>
      <c r="C52" s="62">
        <v>6069022</v>
      </c>
      <c r="D52" s="156"/>
      <c r="E52" s="60">
        <v>3201000</v>
      </c>
      <c r="F52" s="60">
        <v>3201000</v>
      </c>
      <c r="G52" s="60"/>
      <c r="H52" s="60"/>
      <c r="I52" s="60">
        <v>9708034</v>
      </c>
      <c r="J52" s="60">
        <v>9708034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>
        <v>9708034</v>
      </c>
      <c r="X52" s="60">
        <v>800250</v>
      </c>
      <c r="Y52" s="60">
        <v>8907784</v>
      </c>
      <c r="Z52" s="140">
        <v>1113.13</v>
      </c>
      <c r="AA52" s="155">
        <v>3201000</v>
      </c>
    </row>
    <row r="53" spans="1:27" ht="13.5">
      <c r="A53" s="310" t="s">
        <v>205</v>
      </c>
      <c r="B53" s="142"/>
      <c r="C53" s="62">
        <v>1347004</v>
      </c>
      <c r="D53" s="156"/>
      <c r="E53" s="60">
        <v>2327500</v>
      </c>
      <c r="F53" s="60">
        <v>2327500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581875</v>
      </c>
      <c r="Y53" s="60">
        <v>-581875</v>
      </c>
      <c r="Z53" s="140">
        <v>-100</v>
      </c>
      <c r="AA53" s="155">
        <v>2327500</v>
      </c>
    </row>
    <row r="54" spans="1:27" ht="13.5">
      <c r="A54" s="310" t="s">
        <v>206</v>
      </c>
      <c r="B54" s="142"/>
      <c r="C54" s="62">
        <v>660018</v>
      </c>
      <c r="D54" s="156"/>
      <c r="E54" s="60">
        <v>2419341</v>
      </c>
      <c r="F54" s="60">
        <v>2419341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604835</v>
      </c>
      <c r="Y54" s="60">
        <v>-604835</v>
      </c>
      <c r="Z54" s="140">
        <v>-100</v>
      </c>
      <c r="AA54" s="155">
        <v>2419341</v>
      </c>
    </row>
    <row r="55" spans="1:27" ht="13.5">
      <c r="A55" s="310" t="s">
        <v>207</v>
      </c>
      <c r="B55" s="142"/>
      <c r="C55" s="62">
        <v>1171132</v>
      </c>
      <c r="D55" s="156"/>
      <c r="E55" s="60">
        <v>4194577</v>
      </c>
      <c r="F55" s="60">
        <v>4194577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1048644</v>
      </c>
      <c r="Y55" s="60">
        <v>-1048644</v>
      </c>
      <c r="Z55" s="140">
        <v>-100</v>
      </c>
      <c r="AA55" s="155">
        <v>4194577</v>
      </c>
    </row>
    <row r="56" spans="1:27" ht="13.5">
      <c r="A56" s="310" t="s">
        <v>208</v>
      </c>
      <c r="B56" s="142"/>
      <c r="C56" s="62"/>
      <c r="D56" s="156"/>
      <c r="E56" s="60">
        <v>1223200</v>
      </c>
      <c r="F56" s="60">
        <v>1223200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305800</v>
      </c>
      <c r="Y56" s="60">
        <v>-305800</v>
      </c>
      <c r="Z56" s="140">
        <v>-100</v>
      </c>
      <c r="AA56" s="155">
        <v>1223200</v>
      </c>
    </row>
    <row r="57" spans="1:27" ht="13.5">
      <c r="A57" s="138" t="s">
        <v>209</v>
      </c>
      <c r="B57" s="142"/>
      <c r="C57" s="293">
        <f aca="true" t="shared" si="11" ref="C57:Y57">SUM(C52:C56)</f>
        <v>9247176</v>
      </c>
      <c r="D57" s="294">
        <f t="shared" si="11"/>
        <v>0</v>
      </c>
      <c r="E57" s="295">
        <f t="shared" si="11"/>
        <v>13365618</v>
      </c>
      <c r="F57" s="295">
        <f t="shared" si="11"/>
        <v>13365618</v>
      </c>
      <c r="G57" s="295">
        <f t="shared" si="11"/>
        <v>0</v>
      </c>
      <c r="H57" s="295">
        <f t="shared" si="11"/>
        <v>0</v>
      </c>
      <c r="I57" s="295">
        <f t="shared" si="11"/>
        <v>9708034</v>
      </c>
      <c r="J57" s="295">
        <f t="shared" si="11"/>
        <v>9708034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9708034</v>
      </c>
      <c r="X57" s="295">
        <f t="shared" si="11"/>
        <v>3341404</v>
      </c>
      <c r="Y57" s="295">
        <f t="shared" si="11"/>
        <v>6366630</v>
      </c>
      <c r="Z57" s="296">
        <f>+IF(X57&lt;&gt;0,+(Y57/X57)*100,0)</f>
        <v>190.53757043446407</v>
      </c>
      <c r="AA57" s="297">
        <f>SUM(AA52:AA56)</f>
        <v>13365618</v>
      </c>
    </row>
    <row r="58" spans="1:27" ht="13.5">
      <c r="A58" s="311" t="s">
        <v>210</v>
      </c>
      <c r="B58" s="136"/>
      <c r="C58" s="62">
        <v>648331</v>
      </c>
      <c r="D58" s="156"/>
      <c r="E58" s="60">
        <v>5246453</v>
      </c>
      <c r="F58" s="60">
        <v>5246453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1311613</v>
      </c>
      <c r="Y58" s="60">
        <v>-1311613</v>
      </c>
      <c r="Z58" s="140">
        <v>-100</v>
      </c>
      <c r="AA58" s="155">
        <v>5246453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4983026</v>
      </c>
      <c r="D61" s="156"/>
      <c r="E61" s="60">
        <v>5607576</v>
      </c>
      <c r="F61" s="60">
        <v>5607576</v>
      </c>
      <c r="G61" s="60"/>
      <c r="H61" s="60"/>
      <c r="I61" s="60">
        <v>940728</v>
      </c>
      <c r="J61" s="60">
        <v>940728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940728</v>
      </c>
      <c r="X61" s="60">
        <v>1401894</v>
      </c>
      <c r="Y61" s="60">
        <v>-461166</v>
      </c>
      <c r="Z61" s="140">
        <v>-32.9</v>
      </c>
      <c r="AA61" s="155">
        <v>5607576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33178</v>
      </c>
      <c r="H66" s="275">
        <v>1444970</v>
      </c>
      <c r="I66" s="275">
        <v>717459</v>
      </c>
      <c r="J66" s="275">
        <v>2195607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2195607</v>
      </c>
      <c r="X66" s="275"/>
      <c r="Y66" s="275">
        <v>2195607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165722</v>
      </c>
      <c r="H68" s="60">
        <v>1442153</v>
      </c>
      <c r="I68" s="60">
        <v>2201706</v>
      </c>
      <c r="J68" s="60">
        <v>3809581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3809581</v>
      </c>
      <c r="X68" s="60"/>
      <c r="Y68" s="60">
        <v>3809581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198900</v>
      </c>
      <c r="H69" s="220">
        <f t="shared" si="12"/>
        <v>2887123</v>
      </c>
      <c r="I69" s="220">
        <f t="shared" si="12"/>
        <v>2919165</v>
      </c>
      <c r="J69" s="220">
        <f t="shared" si="12"/>
        <v>6005188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6005188</v>
      </c>
      <c r="X69" s="220">
        <f t="shared" si="12"/>
        <v>0</v>
      </c>
      <c r="Y69" s="220">
        <f t="shared" si="12"/>
        <v>6005188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177400770</v>
      </c>
      <c r="D5" s="357">
        <f t="shared" si="0"/>
        <v>0</v>
      </c>
      <c r="E5" s="356">
        <f t="shared" si="0"/>
        <v>304891902</v>
      </c>
      <c r="F5" s="358">
        <f t="shared" si="0"/>
        <v>304891902</v>
      </c>
      <c r="G5" s="358">
        <f t="shared" si="0"/>
        <v>4630222</v>
      </c>
      <c r="H5" s="356">
        <f t="shared" si="0"/>
        <v>9523287</v>
      </c>
      <c r="I5" s="356">
        <f t="shared" si="0"/>
        <v>9035573</v>
      </c>
      <c r="J5" s="358">
        <f t="shared" si="0"/>
        <v>23189082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23189082</v>
      </c>
      <c r="X5" s="356">
        <f t="shared" si="0"/>
        <v>76222975</v>
      </c>
      <c r="Y5" s="358">
        <f t="shared" si="0"/>
        <v>-53033893</v>
      </c>
      <c r="Z5" s="359">
        <f>+IF(X5&lt;&gt;0,+(Y5/X5)*100,0)</f>
        <v>-69.57730657980747</v>
      </c>
      <c r="AA5" s="360">
        <f>+AA6+AA8+AA11+AA13+AA15</f>
        <v>304891902</v>
      </c>
    </row>
    <row r="6" spans="1:27" ht="13.5">
      <c r="A6" s="361" t="s">
        <v>204</v>
      </c>
      <c r="B6" s="142"/>
      <c r="C6" s="60">
        <f>+C7</f>
        <v>101747646</v>
      </c>
      <c r="D6" s="340">
        <f aca="true" t="shared" si="1" ref="D6:AA6">+D7</f>
        <v>0</v>
      </c>
      <c r="E6" s="60">
        <f t="shared" si="1"/>
        <v>224323239</v>
      </c>
      <c r="F6" s="59">
        <f t="shared" si="1"/>
        <v>224323239</v>
      </c>
      <c r="G6" s="59">
        <f t="shared" si="1"/>
        <v>1821850</v>
      </c>
      <c r="H6" s="60">
        <f t="shared" si="1"/>
        <v>3100258</v>
      </c>
      <c r="I6" s="60">
        <f t="shared" si="1"/>
        <v>5714052</v>
      </c>
      <c r="J6" s="59">
        <f t="shared" si="1"/>
        <v>10636160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10636160</v>
      </c>
      <c r="X6" s="60">
        <f t="shared" si="1"/>
        <v>56080810</v>
      </c>
      <c r="Y6" s="59">
        <f t="shared" si="1"/>
        <v>-45444650</v>
      </c>
      <c r="Z6" s="61">
        <f>+IF(X6&lt;&gt;0,+(Y6/X6)*100,0)</f>
        <v>-81.03422543290655</v>
      </c>
      <c r="AA6" s="62">
        <f t="shared" si="1"/>
        <v>224323239</v>
      </c>
    </row>
    <row r="7" spans="1:27" ht="13.5">
      <c r="A7" s="291" t="s">
        <v>228</v>
      </c>
      <c r="B7" s="142"/>
      <c r="C7" s="60">
        <v>101747646</v>
      </c>
      <c r="D7" s="340"/>
      <c r="E7" s="60">
        <v>224323239</v>
      </c>
      <c r="F7" s="59">
        <v>224323239</v>
      </c>
      <c r="G7" s="59">
        <v>1821850</v>
      </c>
      <c r="H7" s="60">
        <v>3100258</v>
      </c>
      <c r="I7" s="60">
        <v>5714052</v>
      </c>
      <c r="J7" s="59">
        <v>10636160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10636160</v>
      </c>
      <c r="X7" s="60">
        <v>56080810</v>
      </c>
      <c r="Y7" s="59">
        <v>-45444650</v>
      </c>
      <c r="Z7" s="61">
        <v>-81.03</v>
      </c>
      <c r="AA7" s="62">
        <v>224323239</v>
      </c>
    </row>
    <row r="8" spans="1:27" ht="13.5">
      <c r="A8" s="361" t="s">
        <v>205</v>
      </c>
      <c r="B8" s="142"/>
      <c r="C8" s="60">
        <f aca="true" t="shared" si="2" ref="C8:Y8">SUM(C9:C10)</f>
        <v>24011547</v>
      </c>
      <c r="D8" s="340">
        <f t="shared" si="2"/>
        <v>0</v>
      </c>
      <c r="E8" s="60">
        <f t="shared" si="2"/>
        <v>56485000</v>
      </c>
      <c r="F8" s="59">
        <f t="shared" si="2"/>
        <v>56485000</v>
      </c>
      <c r="G8" s="59">
        <f t="shared" si="2"/>
        <v>0</v>
      </c>
      <c r="H8" s="60">
        <f t="shared" si="2"/>
        <v>762203</v>
      </c>
      <c r="I8" s="60">
        <f t="shared" si="2"/>
        <v>0</v>
      </c>
      <c r="J8" s="59">
        <f t="shared" si="2"/>
        <v>762203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762203</v>
      </c>
      <c r="X8" s="60">
        <f t="shared" si="2"/>
        <v>14121250</v>
      </c>
      <c r="Y8" s="59">
        <f t="shared" si="2"/>
        <v>-13359047</v>
      </c>
      <c r="Z8" s="61">
        <f>+IF(X8&lt;&gt;0,+(Y8/X8)*100,0)</f>
        <v>-94.60243958573072</v>
      </c>
      <c r="AA8" s="62">
        <f>SUM(AA9:AA10)</f>
        <v>56485000</v>
      </c>
    </row>
    <row r="9" spans="1:27" ht="13.5">
      <c r="A9" s="291" t="s">
        <v>229</v>
      </c>
      <c r="B9" s="142"/>
      <c r="C9" s="60">
        <v>24011547</v>
      </c>
      <c r="D9" s="340"/>
      <c r="E9" s="60">
        <v>52835000</v>
      </c>
      <c r="F9" s="59">
        <v>52835000</v>
      </c>
      <c r="G9" s="59"/>
      <c r="H9" s="60">
        <v>762203</v>
      </c>
      <c r="I9" s="60"/>
      <c r="J9" s="59">
        <v>762203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762203</v>
      </c>
      <c r="X9" s="60">
        <v>13208750</v>
      </c>
      <c r="Y9" s="59">
        <v>-12446547</v>
      </c>
      <c r="Z9" s="61">
        <v>-94.23</v>
      </c>
      <c r="AA9" s="62">
        <v>52835000</v>
      </c>
    </row>
    <row r="10" spans="1:27" ht="13.5">
      <c r="A10" s="291" t="s">
        <v>230</v>
      </c>
      <c r="B10" s="142"/>
      <c r="C10" s="60"/>
      <c r="D10" s="340"/>
      <c r="E10" s="60">
        <v>3650000</v>
      </c>
      <c r="F10" s="59">
        <v>3650000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912500</v>
      </c>
      <c r="Y10" s="59">
        <v>-912500</v>
      </c>
      <c r="Z10" s="61">
        <v>-100</v>
      </c>
      <c r="AA10" s="62">
        <v>3650000</v>
      </c>
    </row>
    <row r="11" spans="1:27" ht="13.5">
      <c r="A11" s="361" t="s">
        <v>206</v>
      </c>
      <c r="B11" s="142"/>
      <c r="C11" s="362">
        <f>+C12</f>
        <v>20509150</v>
      </c>
      <c r="D11" s="363">
        <f aca="true" t="shared" si="3" ref="D11:AA11">+D12</f>
        <v>0</v>
      </c>
      <c r="E11" s="362">
        <f t="shared" si="3"/>
        <v>2642345</v>
      </c>
      <c r="F11" s="364">
        <f t="shared" si="3"/>
        <v>2642345</v>
      </c>
      <c r="G11" s="364">
        <f t="shared" si="3"/>
        <v>0</v>
      </c>
      <c r="H11" s="362">
        <f t="shared" si="3"/>
        <v>3660826</v>
      </c>
      <c r="I11" s="362">
        <f t="shared" si="3"/>
        <v>0</v>
      </c>
      <c r="J11" s="364">
        <f t="shared" si="3"/>
        <v>3660826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3660826</v>
      </c>
      <c r="X11" s="362">
        <f t="shared" si="3"/>
        <v>660586</v>
      </c>
      <c r="Y11" s="364">
        <f t="shared" si="3"/>
        <v>3000240</v>
      </c>
      <c r="Z11" s="365">
        <f>+IF(X11&lt;&gt;0,+(Y11/X11)*100,0)</f>
        <v>454.17856267011405</v>
      </c>
      <c r="AA11" s="366">
        <f t="shared" si="3"/>
        <v>2642345</v>
      </c>
    </row>
    <row r="12" spans="1:27" ht="13.5">
      <c r="A12" s="291" t="s">
        <v>231</v>
      </c>
      <c r="B12" s="136"/>
      <c r="C12" s="60">
        <v>20509150</v>
      </c>
      <c r="D12" s="340"/>
      <c r="E12" s="60">
        <v>2642345</v>
      </c>
      <c r="F12" s="59">
        <v>2642345</v>
      </c>
      <c r="G12" s="59"/>
      <c r="H12" s="60">
        <v>3660826</v>
      </c>
      <c r="I12" s="60"/>
      <c r="J12" s="59">
        <v>3660826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3660826</v>
      </c>
      <c r="X12" s="60">
        <v>660586</v>
      </c>
      <c r="Y12" s="59">
        <v>3000240</v>
      </c>
      <c r="Z12" s="61">
        <v>454.18</v>
      </c>
      <c r="AA12" s="62">
        <v>2642345</v>
      </c>
    </row>
    <row r="13" spans="1:27" ht="13.5">
      <c r="A13" s="361" t="s">
        <v>207</v>
      </c>
      <c r="B13" s="136"/>
      <c r="C13" s="275">
        <f>+C14</f>
        <v>5465718</v>
      </c>
      <c r="D13" s="341">
        <f aca="true" t="shared" si="4" ref="D13:AA13">+D14</f>
        <v>0</v>
      </c>
      <c r="E13" s="275">
        <f t="shared" si="4"/>
        <v>16884529</v>
      </c>
      <c r="F13" s="342">
        <f t="shared" si="4"/>
        <v>16884529</v>
      </c>
      <c r="G13" s="342">
        <f t="shared" si="4"/>
        <v>1392464</v>
      </c>
      <c r="H13" s="275">
        <f t="shared" si="4"/>
        <v>0</v>
      </c>
      <c r="I13" s="275">
        <f t="shared" si="4"/>
        <v>2013039</v>
      </c>
      <c r="J13" s="342">
        <f t="shared" si="4"/>
        <v>3405503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3405503</v>
      </c>
      <c r="X13" s="275">
        <f t="shared" si="4"/>
        <v>4221132</v>
      </c>
      <c r="Y13" s="342">
        <f t="shared" si="4"/>
        <v>-815629</v>
      </c>
      <c r="Z13" s="335">
        <f>+IF(X13&lt;&gt;0,+(Y13/X13)*100,0)</f>
        <v>-19.322518224969038</v>
      </c>
      <c r="AA13" s="273">
        <f t="shared" si="4"/>
        <v>16884529</v>
      </c>
    </row>
    <row r="14" spans="1:27" ht="13.5">
      <c r="A14" s="291" t="s">
        <v>232</v>
      </c>
      <c r="B14" s="136"/>
      <c r="C14" s="60">
        <v>5465718</v>
      </c>
      <c r="D14" s="340"/>
      <c r="E14" s="60">
        <v>16884529</v>
      </c>
      <c r="F14" s="59">
        <v>16884529</v>
      </c>
      <c r="G14" s="59">
        <v>1392464</v>
      </c>
      <c r="H14" s="60"/>
      <c r="I14" s="60">
        <v>2013039</v>
      </c>
      <c r="J14" s="59">
        <v>3405503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3405503</v>
      </c>
      <c r="X14" s="60">
        <v>4221132</v>
      </c>
      <c r="Y14" s="59">
        <v>-815629</v>
      </c>
      <c r="Z14" s="61">
        <v>-19.32</v>
      </c>
      <c r="AA14" s="62">
        <v>16884529</v>
      </c>
    </row>
    <row r="15" spans="1:27" ht="13.5">
      <c r="A15" s="361" t="s">
        <v>208</v>
      </c>
      <c r="B15" s="136"/>
      <c r="C15" s="60">
        <f aca="true" t="shared" si="5" ref="C15:Y15">SUM(C16:C20)</f>
        <v>25666709</v>
      </c>
      <c r="D15" s="340">
        <f t="shared" si="5"/>
        <v>0</v>
      </c>
      <c r="E15" s="60">
        <f t="shared" si="5"/>
        <v>4556789</v>
      </c>
      <c r="F15" s="59">
        <f t="shared" si="5"/>
        <v>4556789</v>
      </c>
      <c r="G15" s="59">
        <f t="shared" si="5"/>
        <v>1415908</v>
      </c>
      <c r="H15" s="60">
        <f t="shared" si="5"/>
        <v>2000000</v>
      </c>
      <c r="I15" s="60">
        <f t="shared" si="5"/>
        <v>1308482</v>
      </c>
      <c r="J15" s="59">
        <f t="shared" si="5"/>
        <v>4724390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4724390</v>
      </c>
      <c r="X15" s="60">
        <f t="shared" si="5"/>
        <v>1139197</v>
      </c>
      <c r="Y15" s="59">
        <f t="shared" si="5"/>
        <v>3585193</v>
      </c>
      <c r="Z15" s="61">
        <f>+IF(X15&lt;&gt;0,+(Y15/X15)*100,0)</f>
        <v>314.7122929572322</v>
      </c>
      <c r="AA15" s="62">
        <f>SUM(AA16:AA20)</f>
        <v>4556789</v>
      </c>
    </row>
    <row r="16" spans="1:27" ht="13.5">
      <c r="A16" s="291" t="s">
        <v>233</v>
      </c>
      <c r="B16" s="300"/>
      <c r="C16" s="60">
        <v>289601</v>
      </c>
      <c r="D16" s="340"/>
      <c r="E16" s="60">
        <v>4556789</v>
      </c>
      <c r="F16" s="59">
        <v>4556789</v>
      </c>
      <c r="G16" s="59">
        <v>908736</v>
      </c>
      <c r="H16" s="60"/>
      <c r="I16" s="60">
        <v>1308482</v>
      </c>
      <c r="J16" s="59">
        <v>2217218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2217218</v>
      </c>
      <c r="X16" s="60">
        <v>1139197</v>
      </c>
      <c r="Y16" s="59">
        <v>1078021</v>
      </c>
      <c r="Z16" s="61">
        <v>94.63</v>
      </c>
      <c r="AA16" s="62">
        <v>4556789</v>
      </c>
    </row>
    <row r="17" spans="1:27" ht="13.5">
      <c r="A17" s="291" t="s">
        <v>234</v>
      </c>
      <c r="B17" s="136"/>
      <c r="C17" s="60">
        <v>10731318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14645790</v>
      </c>
      <c r="D20" s="340"/>
      <c r="E20" s="60"/>
      <c r="F20" s="59"/>
      <c r="G20" s="59">
        <v>507172</v>
      </c>
      <c r="H20" s="60">
        <v>2000000</v>
      </c>
      <c r="I20" s="60"/>
      <c r="J20" s="59">
        <v>2507172</v>
      </c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>
        <v>2507172</v>
      </c>
      <c r="X20" s="60"/>
      <c r="Y20" s="59">
        <v>2507172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1613279</v>
      </c>
      <c r="D22" s="344">
        <f t="shared" si="6"/>
        <v>0</v>
      </c>
      <c r="E22" s="343">
        <f t="shared" si="6"/>
        <v>8500000</v>
      </c>
      <c r="F22" s="345">
        <f t="shared" si="6"/>
        <v>8500000</v>
      </c>
      <c r="G22" s="345">
        <f t="shared" si="6"/>
        <v>0</v>
      </c>
      <c r="H22" s="343">
        <f t="shared" si="6"/>
        <v>1660229</v>
      </c>
      <c r="I22" s="343">
        <f t="shared" si="6"/>
        <v>316352</v>
      </c>
      <c r="J22" s="345">
        <f t="shared" si="6"/>
        <v>1976581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1976581</v>
      </c>
      <c r="X22" s="343">
        <f t="shared" si="6"/>
        <v>2125000</v>
      </c>
      <c r="Y22" s="345">
        <f t="shared" si="6"/>
        <v>-148419</v>
      </c>
      <c r="Z22" s="336">
        <f>+IF(X22&lt;&gt;0,+(Y22/X22)*100,0)</f>
        <v>-6.984423529411766</v>
      </c>
      <c r="AA22" s="350">
        <f>SUM(AA23:AA32)</f>
        <v>8500000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>
        <v>1613279</v>
      </c>
      <c r="D24" s="340"/>
      <c r="E24" s="60">
        <v>4400000</v>
      </c>
      <c r="F24" s="59">
        <v>4400000</v>
      </c>
      <c r="G24" s="59"/>
      <c r="H24" s="60">
        <v>1660229</v>
      </c>
      <c r="I24" s="60">
        <v>316352</v>
      </c>
      <c r="J24" s="59">
        <v>1976581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1976581</v>
      </c>
      <c r="X24" s="60">
        <v>1100000</v>
      </c>
      <c r="Y24" s="59">
        <v>876581</v>
      </c>
      <c r="Z24" s="61">
        <v>79.69</v>
      </c>
      <c r="AA24" s="62">
        <v>4400000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4100000</v>
      </c>
      <c r="F28" s="342">
        <v>4100000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1025000</v>
      </c>
      <c r="Y28" s="342">
        <v>-1025000</v>
      </c>
      <c r="Z28" s="335">
        <v>-100</v>
      </c>
      <c r="AA28" s="273">
        <v>4100000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22706092</v>
      </c>
      <c r="F40" s="345">
        <f t="shared" si="9"/>
        <v>22706092</v>
      </c>
      <c r="G40" s="345">
        <f t="shared" si="9"/>
        <v>0</v>
      </c>
      <c r="H40" s="343">
        <f t="shared" si="9"/>
        <v>542031</v>
      </c>
      <c r="I40" s="343">
        <f t="shared" si="9"/>
        <v>303415</v>
      </c>
      <c r="J40" s="345">
        <f t="shared" si="9"/>
        <v>845446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845446</v>
      </c>
      <c r="X40" s="343">
        <f t="shared" si="9"/>
        <v>5676523</v>
      </c>
      <c r="Y40" s="345">
        <f t="shared" si="9"/>
        <v>-4831077</v>
      </c>
      <c r="Z40" s="336">
        <f>+IF(X40&lt;&gt;0,+(Y40/X40)*100,0)</f>
        <v>-85.10627015868693</v>
      </c>
      <c r="AA40" s="350">
        <f>SUM(AA41:AA49)</f>
        <v>22706092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1775000</v>
      </c>
      <c r="F44" s="53">
        <v>1775000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443750</v>
      </c>
      <c r="Y44" s="53">
        <v>-443750</v>
      </c>
      <c r="Z44" s="94">
        <v>-100</v>
      </c>
      <c r="AA44" s="95">
        <v>1775000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1400000</v>
      </c>
      <c r="F48" s="53">
        <v>1400000</v>
      </c>
      <c r="G48" s="53"/>
      <c r="H48" s="54"/>
      <c r="I48" s="54">
        <v>303415</v>
      </c>
      <c r="J48" s="53">
        <v>303415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303415</v>
      </c>
      <c r="X48" s="54">
        <v>350000</v>
      </c>
      <c r="Y48" s="53">
        <v>-46585</v>
      </c>
      <c r="Z48" s="94">
        <v>-13.31</v>
      </c>
      <c r="AA48" s="95">
        <v>1400000</v>
      </c>
    </row>
    <row r="49" spans="1:27" ht="13.5">
      <c r="A49" s="361" t="s">
        <v>93</v>
      </c>
      <c r="B49" s="136"/>
      <c r="C49" s="54"/>
      <c r="D49" s="368"/>
      <c r="E49" s="54">
        <v>19531092</v>
      </c>
      <c r="F49" s="53">
        <v>19531092</v>
      </c>
      <c r="G49" s="53"/>
      <c r="H49" s="54">
        <v>542031</v>
      </c>
      <c r="I49" s="54"/>
      <c r="J49" s="53">
        <v>542031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542031</v>
      </c>
      <c r="X49" s="54">
        <v>4882773</v>
      </c>
      <c r="Y49" s="53">
        <v>-4340742</v>
      </c>
      <c r="Z49" s="94">
        <v>-88.9</v>
      </c>
      <c r="AA49" s="95">
        <v>19531092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575000</v>
      </c>
      <c r="F57" s="345">
        <f t="shared" si="13"/>
        <v>575000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143750</v>
      </c>
      <c r="Y57" s="345">
        <f t="shared" si="13"/>
        <v>-143750</v>
      </c>
      <c r="Z57" s="336">
        <f>+IF(X57&lt;&gt;0,+(Y57/X57)*100,0)</f>
        <v>-100</v>
      </c>
      <c r="AA57" s="350">
        <f t="shared" si="13"/>
        <v>575000</v>
      </c>
    </row>
    <row r="58" spans="1:27" ht="13.5">
      <c r="A58" s="361" t="s">
        <v>216</v>
      </c>
      <c r="B58" s="136"/>
      <c r="C58" s="60"/>
      <c r="D58" s="340"/>
      <c r="E58" s="60">
        <v>575000</v>
      </c>
      <c r="F58" s="59">
        <v>575000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143750</v>
      </c>
      <c r="Y58" s="59">
        <v>-143750</v>
      </c>
      <c r="Z58" s="61">
        <v>-100</v>
      </c>
      <c r="AA58" s="62">
        <v>575000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179014049</v>
      </c>
      <c r="D60" s="346">
        <f t="shared" si="14"/>
        <v>0</v>
      </c>
      <c r="E60" s="219">
        <f t="shared" si="14"/>
        <v>336672994</v>
      </c>
      <c r="F60" s="264">
        <f t="shared" si="14"/>
        <v>336672994</v>
      </c>
      <c r="G60" s="264">
        <f t="shared" si="14"/>
        <v>4630222</v>
      </c>
      <c r="H60" s="219">
        <f t="shared" si="14"/>
        <v>11725547</v>
      </c>
      <c r="I60" s="219">
        <f t="shared" si="14"/>
        <v>9655340</v>
      </c>
      <c r="J60" s="264">
        <f t="shared" si="14"/>
        <v>26011109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26011109</v>
      </c>
      <c r="X60" s="219">
        <f t="shared" si="14"/>
        <v>84168248</v>
      </c>
      <c r="Y60" s="264">
        <f t="shared" si="14"/>
        <v>-58157139</v>
      </c>
      <c r="Z60" s="337">
        <f>+IF(X60&lt;&gt;0,+(Y60/X60)*100,0)</f>
        <v>-69.09629270173237</v>
      </c>
      <c r="AA60" s="232">
        <f>+AA57+AA54+AA51+AA40+AA37+AA34+AA22+AA5</f>
        <v>336672994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15500000</v>
      </c>
      <c r="F5" s="358">
        <f t="shared" si="0"/>
        <v>15500000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3875000</v>
      </c>
      <c r="Y5" s="358">
        <f t="shared" si="0"/>
        <v>-3875000</v>
      </c>
      <c r="Z5" s="359">
        <f>+IF(X5&lt;&gt;0,+(Y5/X5)*100,0)</f>
        <v>-100</v>
      </c>
      <c r="AA5" s="360">
        <f>+AA6+AA8+AA11+AA13+AA15</f>
        <v>15500000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5000000</v>
      </c>
      <c r="F6" s="59">
        <f t="shared" si="1"/>
        <v>5000000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1250000</v>
      </c>
      <c r="Y6" s="59">
        <f t="shared" si="1"/>
        <v>-1250000</v>
      </c>
      <c r="Z6" s="61">
        <f>+IF(X6&lt;&gt;0,+(Y6/X6)*100,0)</f>
        <v>-100</v>
      </c>
      <c r="AA6" s="62">
        <f t="shared" si="1"/>
        <v>5000000</v>
      </c>
    </row>
    <row r="7" spans="1:27" ht="13.5">
      <c r="A7" s="291" t="s">
        <v>228</v>
      </c>
      <c r="B7" s="142"/>
      <c r="C7" s="60"/>
      <c r="D7" s="340"/>
      <c r="E7" s="60">
        <v>5000000</v>
      </c>
      <c r="F7" s="59">
        <v>5000000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1250000</v>
      </c>
      <c r="Y7" s="59">
        <v>-1250000</v>
      </c>
      <c r="Z7" s="61">
        <v>-100</v>
      </c>
      <c r="AA7" s="62">
        <v>5000000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1500000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375000</v>
      </c>
      <c r="Y8" s="59">
        <f t="shared" si="2"/>
        <v>-375000</v>
      </c>
      <c r="Z8" s="61">
        <f>+IF(X8&lt;&gt;0,+(Y8/X8)*100,0)</f>
        <v>-100</v>
      </c>
      <c r="AA8" s="62">
        <f>SUM(AA9:AA10)</f>
        <v>1500000</v>
      </c>
    </row>
    <row r="9" spans="1:27" ht="13.5">
      <c r="A9" s="291" t="s">
        <v>229</v>
      </c>
      <c r="B9" s="142"/>
      <c r="C9" s="60"/>
      <c r="D9" s="340"/>
      <c r="E9" s="60">
        <v>1500000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375000</v>
      </c>
      <c r="Y9" s="59">
        <v>-375000</v>
      </c>
      <c r="Z9" s="61">
        <v>-100</v>
      </c>
      <c r="AA9" s="62">
        <v>1500000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500000</v>
      </c>
      <c r="F11" s="364">
        <f t="shared" si="3"/>
        <v>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125000</v>
      </c>
      <c r="Y11" s="364">
        <f t="shared" si="3"/>
        <v>-125000</v>
      </c>
      <c r="Z11" s="365">
        <f>+IF(X11&lt;&gt;0,+(Y11/X11)*100,0)</f>
        <v>-100</v>
      </c>
      <c r="AA11" s="366">
        <f t="shared" si="3"/>
        <v>500000</v>
      </c>
    </row>
    <row r="12" spans="1:27" ht="13.5">
      <c r="A12" s="291" t="s">
        <v>231</v>
      </c>
      <c r="B12" s="136"/>
      <c r="C12" s="60"/>
      <c r="D12" s="340"/>
      <c r="E12" s="60">
        <v>500000</v>
      </c>
      <c r="F12" s="59">
        <v>500000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125000</v>
      </c>
      <c r="Y12" s="59">
        <v>-125000</v>
      </c>
      <c r="Z12" s="61">
        <v>-100</v>
      </c>
      <c r="AA12" s="62">
        <v>500000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8500000</v>
      </c>
      <c r="F15" s="59">
        <f t="shared" si="5"/>
        <v>8500000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2125000</v>
      </c>
      <c r="Y15" s="59">
        <f t="shared" si="5"/>
        <v>-2125000</v>
      </c>
      <c r="Z15" s="61">
        <f>+IF(X15&lt;&gt;0,+(Y15/X15)*100,0)</f>
        <v>-100</v>
      </c>
      <c r="AA15" s="62">
        <f>SUM(AA16:AA20)</f>
        <v>8500000</v>
      </c>
    </row>
    <row r="16" spans="1:27" ht="13.5">
      <c r="A16" s="291" t="s">
        <v>233</v>
      </c>
      <c r="B16" s="300"/>
      <c r="C16" s="60"/>
      <c r="D16" s="340"/>
      <c r="E16" s="60">
        <v>7000000</v>
      </c>
      <c r="F16" s="59">
        <v>7000000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1750000</v>
      </c>
      <c r="Y16" s="59">
        <v>-1750000</v>
      </c>
      <c r="Z16" s="61">
        <v>-100</v>
      </c>
      <c r="AA16" s="62">
        <v>7000000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1500000</v>
      </c>
      <c r="F20" s="59">
        <v>1500000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375000</v>
      </c>
      <c r="Y20" s="59">
        <v>-375000</v>
      </c>
      <c r="Z20" s="61">
        <v>-100</v>
      </c>
      <c r="AA20" s="62">
        <v>1500000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780000</v>
      </c>
      <c r="F22" s="345">
        <f t="shared" si="6"/>
        <v>780000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195000</v>
      </c>
      <c r="Y22" s="345">
        <f t="shared" si="6"/>
        <v>-195000</v>
      </c>
      <c r="Z22" s="336">
        <f>+IF(X22&lt;&gt;0,+(Y22/X22)*100,0)</f>
        <v>-100</v>
      </c>
      <c r="AA22" s="350">
        <f>SUM(AA23:AA32)</f>
        <v>780000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780000</v>
      </c>
      <c r="F28" s="342">
        <v>780000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195000</v>
      </c>
      <c r="Y28" s="342">
        <v>-195000</v>
      </c>
      <c r="Z28" s="335">
        <v>-100</v>
      </c>
      <c r="AA28" s="273">
        <v>780000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2000000</v>
      </c>
      <c r="F40" s="345">
        <f t="shared" si="9"/>
        <v>2000000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500000</v>
      </c>
      <c r="Y40" s="345">
        <f t="shared" si="9"/>
        <v>-500000</v>
      </c>
      <c r="Z40" s="336">
        <f>+IF(X40&lt;&gt;0,+(Y40/X40)*100,0)</f>
        <v>-100</v>
      </c>
      <c r="AA40" s="350">
        <f>SUM(AA41:AA49)</f>
        <v>2000000</v>
      </c>
    </row>
    <row r="41" spans="1:27" ht="13.5">
      <c r="A41" s="361" t="s">
        <v>247</v>
      </c>
      <c r="B41" s="142"/>
      <c r="C41" s="362"/>
      <c r="D41" s="363"/>
      <c r="E41" s="362">
        <v>1500000</v>
      </c>
      <c r="F41" s="364">
        <v>1500000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375000</v>
      </c>
      <c r="Y41" s="364">
        <v>-375000</v>
      </c>
      <c r="Z41" s="365">
        <v>-100</v>
      </c>
      <c r="AA41" s="366">
        <v>1500000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500000</v>
      </c>
      <c r="F47" s="53">
        <v>500000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125000</v>
      </c>
      <c r="Y47" s="53">
        <v>-125000</v>
      </c>
      <c r="Z47" s="94">
        <v>-100</v>
      </c>
      <c r="AA47" s="95">
        <v>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18280000</v>
      </c>
      <c r="F60" s="264">
        <f t="shared" si="14"/>
        <v>18280000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4570000</v>
      </c>
      <c r="Y60" s="264">
        <f t="shared" si="14"/>
        <v>-4570000</v>
      </c>
      <c r="Z60" s="337">
        <f>+IF(X60&lt;&gt;0,+(Y60/X60)*100,0)</f>
        <v>-100</v>
      </c>
      <c r="AA60" s="232">
        <f>+AA57+AA54+AA51+AA40+AA37+AA34+AA22+AA5</f>
        <v>18280000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2013-11-05T10:25:17Z</dcterms:created>
  <dcterms:modified xsi:type="dcterms:W3CDTF">2013-11-05T10:25:20Z</dcterms:modified>
  <cp:category/>
  <cp:version/>
  <cp:contentType/>
  <cp:contentStatus/>
</cp:coreProperties>
</file>