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<sst xmlns="http://schemas.openxmlformats.org/spreadsheetml/2006/main" count="855" uniqueCount="302">
  <si>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Umdoni(KZN212)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</si>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</sst>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63660580</v>
      </c>
      <c r="C5" s="19">
        <v>0</v>
      </c>
      <c r="D5" s="59">
        <v>67295606</v>
      </c>
      <c r="E5" s="60">
        <v>67295606</v>
      </c>
      <c r="F5" s="60">
        <v>67676957</v>
      </c>
      <c r="G5" s="60">
        <v>-1209366</v>
      </c>
      <c r="H5" s="60">
        <v>88260</v>
      </c>
      <c r="I5" s="60">
        <v>66555851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66555851</v>
      </c>
      <c r="W5" s="60">
        <v>16823902</v>
      </c>
      <c r="X5" s="60">
        <v>49731949</v>
      </c>
      <c r="Y5" s="61">
        <v>295.6</v>
      </c>
      <c r="Z5" s="62">
        <v>67295606</v>
      </c>
    </row>
    <row r="6" spans="1:26" ht="13.5">
      <c r="A6" s="58" t="s">
        <v>32</v>
      </c>
      <c r="B6" s="19">
        <v>7217198</v>
      </c>
      <c r="C6" s="19">
        <v>0</v>
      </c>
      <c r="D6" s="59">
        <v>7779436</v>
      </c>
      <c r="E6" s="60">
        <v>7779436</v>
      </c>
      <c r="F6" s="60">
        <v>7046912</v>
      </c>
      <c r="G6" s="60">
        <v>-29727</v>
      </c>
      <c r="H6" s="60">
        <v>30345</v>
      </c>
      <c r="I6" s="60">
        <v>7047530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7047530</v>
      </c>
      <c r="W6" s="60">
        <v>1944859</v>
      </c>
      <c r="X6" s="60">
        <v>5102671</v>
      </c>
      <c r="Y6" s="61">
        <v>262.37</v>
      </c>
      <c r="Z6" s="62">
        <v>7779436</v>
      </c>
    </row>
    <row r="7" spans="1:26" ht="13.5">
      <c r="A7" s="58" t="s">
        <v>33</v>
      </c>
      <c r="B7" s="19">
        <v>4763231</v>
      </c>
      <c r="C7" s="19">
        <v>0</v>
      </c>
      <c r="D7" s="59">
        <v>3000000</v>
      </c>
      <c r="E7" s="60">
        <v>3000000</v>
      </c>
      <c r="F7" s="60">
        <v>9010</v>
      </c>
      <c r="G7" s="60">
        <v>4579</v>
      </c>
      <c r="H7" s="60">
        <v>4431</v>
      </c>
      <c r="I7" s="60">
        <v>18020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18020</v>
      </c>
      <c r="W7" s="60">
        <v>750000</v>
      </c>
      <c r="X7" s="60">
        <v>-731980</v>
      </c>
      <c r="Y7" s="61">
        <v>-97.6</v>
      </c>
      <c r="Z7" s="62">
        <v>3000000</v>
      </c>
    </row>
    <row r="8" spans="1:26" ht="13.5">
      <c r="A8" s="58" t="s">
        <v>34</v>
      </c>
      <c r="B8" s="19">
        <v>57114081</v>
      </c>
      <c r="C8" s="19">
        <v>0</v>
      </c>
      <c r="D8" s="59">
        <v>42403000</v>
      </c>
      <c r="E8" s="60">
        <v>42403000</v>
      </c>
      <c r="F8" s="60">
        <v>13487000</v>
      </c>
      <c r="G8" s="60">
        <v>0</v>
      </c>
      <c r="H8" s="60">
        <v>0</v>
      </c>
      <c r="I8" s="60">
        <v>13487000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13487000</v>
      </c>
      <c r="W8" s="60">
        <v>10600750</v>
      </c>
      <c r="X8" s="60">
        <v>2886250</v>
      </c>
      <c r="Y8" s="61">
        <v>27.23</v>
      </c>
      <c r="Z8" s="62">
        <v>42403000</v>
      </c>
    </row>
    <row r="9" spans="1:26" ht="13.5">
      <c r="A9" s="58" t="s">
        <v>35</v>
      </c>
      <c r="B9" s="19">
        <v>17190875</v>
      </c>
      <c r="C9" s="19">
        <v>0</v>
      </c>
      <c r="D9" s="59">
        <v>14254146</v>
      </c>
      <c r="E9" s="60">
        <v>14254146</v>
      </c>
      <c r="F9" s="60">
        <v>750995</v>
      </c>
      <c r="G9" s="60">
        <v>992445</v>
      </c>
      <c r="H9" s="60">
        <v>1025340</v>
      </c>
      <c r="I9" s="60">
        <v>2768780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2768780</v>
      </c>
      <c r="W9" s="60">
        <v>3563537</v>
      </c>
      <c r="X9" s="60">
        <v>-794757</v>
      </c>
      <c r="Y9" s="61">
        <v>-22.3</v>
      </c>
      <c r="Z9" s="62">
        <v>14254146</v>
      </c>
    </row>
    <row r="10" spans="1:26" ht="25.5">
      <c r="A10" s="63" t="s">
        <v>277</v>
      </c>
      <c r="B10" s="64">
        <f>SUM(B5:B9)</f>
        <v>149945965</v>
      </c>
      <c r="C10" s="64">
        <f>SUM(C5:C9)</f>
        <v>0</v>
      </c>
      <c r="D10" s="65">
        <f aca="true" t="shared" si="0" ref="D10:Z10">SUM(D5:D9)</f>
        <v>134732188</v>
      </c>
      <c r="E10" s="66">
        <f t="shared" si="0"/>
        <v>134732188</v>
      </c>
      <c r="F10" s="66">
        <f t="shared" si="0"/>
        <v>88970874</v>
      </c>
      <c r="G10" s="66">
        <f t="shared" si="0"/>
        <v>-242069</v>
      </c>
      <c r="H10" s="66">
        <f t="shared" si="0"/>
        <v>1148376</v>
      </c>
      <c r="I10" s="66">
        <f t="shared" si="0"/>
        <v>89877181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89877181</v>
      </c>
      <c r="W10" s="66">
        <f t="shared" si="0"/>
        <v>33683048</v>
      </c>
      <c r="X10" s="66">
        <f t="shared" si="0"/>
        <v>56194133</v>
      </c>
      <c r="Y10" s="67">
        <f>+IF(W10&lt;&gt;0,(X10/W10)*100,0)</f>
        <v>166.83209013626083</v>
      </c>
      <c r="Z10" s="68">
        <f t="shared" si="0"/>
        <v>134732188</v>
      </c>
    </row>
    <row r="11" spans="1:26" ht="13.5">
      <c r="A11" s="58" t="s">
        <v>37</v>
      </c>
      <c r="B11" s="19">
        <v>54926987</v>
      </c>
      <c r="C11" s="19">
        <v>0</v>
      </c>
      <c r="D11" s="59">
        <v>61358817</v>
      </c>
      <c r="E11" s="60">
        <v>61358817</v>
      </c>
      <c r="F11" s="60">
        <v>4402846</v>
      </c>
      <c r="G11" s="60">
        <v>4630273</v>
      </c>
      <c r="H11" s="60">
        <v>-4791897</v>
      </c>
      <c r="I11" s="60">
        <v>4241222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4241222</v>
      </c>
      <c r="W11" s="60">
        <v>15339704</v>
      </c>
      <c r="X11" s="60">
        <v>-11098482</v>
      </c>
      <c r="Y11" s="61">
        <v>-72.35</v>
      </c>
      <c r="Z11" s="62">
        <v>61358817</v>
      </c>
    </row>
    <row r="12" spans="1:26" ht="13.5">
      <c r="A12" s="58" t="s">
        <v>38</v>
      </c>
      <c r="B12" s="19">
        <v>5312993</v>
      </c>
      <c r="C12" s="19">
        <v>0</v>
      </c>
      <c r="D12" s="59">
        <v>5812733</v>
      </c>
      <c r="E12" s="60">
        <v>5812733</v>
      </c>
      <c r="F12" s="60">
        <v>452681</v>
      </c>
      <c r="G12" s="60">
        <v>448778</v>
      </c>
      <c r="H12" s="60">
        <v>-448778</v>
      </c>
      <c r="I12" s="60">
        <v>452681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452681</v>
      </c>
      <c r="W12" s="60">
        <v>1453183</v>
      </c>
      <c r="X12" s="60">
        <v>-1000502</v>
      </c>
      <c r="Y12" s="61">
        <v>-68.85</v>
      </c>
      <c r="Z12" s="62">
        <v>5812733</v>
      </c>
    </row>
    <row r="13" spans="1:26" ht="13.5">
      <c r="A13" s="58" t="s">
        <v>278</v>
      </c>
      <c r="B13" s="19">
        <v>21395385</v>
      </c>
      <c r="C13" s="19">
        <v>0</v>
      </c>
      <c r="D13" s="59">
        <v>16000000</v>
      </c>
      <c r="E13" s="60">
        <v>16000000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4000000</v>
      </c>
      <c r="X13" s="60">
        <v>-4000000</v>
      </c>
      <c r="Y13" s="61">
        <v>-100</v>
      </c>
      <c r="Z13" s="62">
        <v>16000000</v>
      </c>
    </row>
    <row r="14" spans="1:26" ht="13.5">
      <c r="A14" s="58" t="s">
        <v>40</v>
      </c>
      <c r="B14" s="19">
        <v>3979</v>
      </c>
      <c r="C14" s="19">
        <v>0</v>
      </c>
      <c r="D14" s="59">
        <v>19187</v>
      </c>
      <c r="E14" s="60">
        <v>19187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4797</v>
      </c>
      <c r="X14" s="60">
        <v>-4797</v>
      </c>
      <c r="Y14" s="61">
        <v>-100</v>
      </c>
      <c r="Z14" s="62">
        <v>19187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4576078</v>
      </c>
      <c r="C16" s="19">
        <v>0</v>
      </c>
      <c r="D16" s="59">
        <v>4630000</v>
      </c>
      <c r="E16" s="60">
        <v>4630000</v>
      </c>
      <c r="F16" s="60">
        <v>245129</v>
      </c>
      <c r="G16" s="60">
        <v>283658</v>
      </c>
      <c r="H16" s="60">
        <v>-284355</v>
      </c>
      <c r="I16" s="60">
        <v>244432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244432</v>
      </c>
      <c r="W16" s="60">
        <v>1157500</v>
      </c>
      <c r="X16" s="60">
        <v>-913068</v>
      </c>
      <c r="Y16" s="61">
        <v>-78.88</v>
      </c>
      <c r="Z16" s="62">
        <v>4630000</v>
      </c>
    </row>
    <row r="17" spans="1:26" ht="13.5">
      <c r="A17" s="58" t="s">
        <v>43</v>
      </c>
      <c r="B17" s="19">
        <v>60383107</v>
      </c>
      <c r="C17" s="19">
        <v>0</v>
      </c>
      <c r="D17" s="59">
        <v>64456952</v>
      </c>
      <c r="E17" s="60">
        <v>64456952</v>
      </c>
      <c r="F17" s="60">
        <v>1568428</v>
      </c>
      <c r="G17" s="60">
        <v>2825331</v>
      </c>
      <c r="H17" s="60">
        <v>-3182918</v>
      </c>
      <c r="I17" s="60">
        <v>1210841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1210841</v>
      </c>
      <c r="W17" s="60">
        <v>16114238</v>
      </c>
      <c r="X17" s="60">
        <v>-14903397</v>
      </c>
      <c r="Y17" s="61">
        <v>-92.49</v>
      </c>
      <c r="Z17" s="62">
        <v>64456952</v>
      </c>
    </row>
    <row r="18" spans="1:26" ht="13.5">
      <c r="A18" s="70" t="s">
        <v>44</v>
      </c>
      <c r="B18" s="71">
        <f>SUM(B11:B17)</f>
        <v>146598529</v>
      </c>
      <c r="C18" s="71">
        <f>SUM(C11:C17)</f>
        <v>0</v>
      </c>
      <c r="D18" s="72">
        <f aca="true" t="shared" si="1" ref="D18:Z18">SUM(D11:D17)</f>
        <v>152277689</v>
      </c>
      <c r="E18" s="73">
        <f t="shared" si="1"/>
        <v>152277689</v>
      </c>
      <c r="F18" s="73">
        <f t="shared" si="1"/>
        <v>6669084</v>
      </c>
      <c r="G18" s="73">
        <f t="shared" si="1"/>
        <v>8188040</v>
      </c>
      <c r="H18" s="73">
        <f t="shared" si="1"/>
        <v>-8707948</v>
      </c>
      <c r="I18" s="73">
        <f t="shared" si="1"/>
        <v>6149176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6149176</v>
      </c>
      <c r="W18" s="73">
        <f t="shared" si="1"/>
        <v>38069422</v>
      </c>
      <c r="X18" s="73">
        <f t="shared" si="1"/>
        <v>-31920246</v>
      </c>
      <c r="Y18" s="67">
        <f>+IF(W18&lt;&gt;0,(X18/W18)*100,0)</f>
        <v>-83.84746687249415</v>
      </c>
      <c r="Z18" s="74">
        <f t="shared" si="1"/>
        <v>152277689</v>
      </c>
    </row>
    <row r="19" spans="1:26" ht="13.5">
      <c r="A19" s="70" t="s">
        <v>45</v>
      </c>
      <c r="B19" s="75">
        <f>+B10-B18</f>
        <v>3347436</v>
      </c>
      <c r="C19" s="75">
        <f>+C10-C18</f>
        <v>0</v>
      </c>
      <c r="D19" s="76">
        <f aca="true" t="shared" si="2" ref="D19:Z19">+D10-D18</f>
        <v>-17545501</v>
      </c>
      <c r="E19" s="77">
        <f t="shared" si="2"/>
        <v>-17545501</v>
      </c>
      <c r="F19" s="77">
        <f t="shared" si="2"/>
        <v>82301790</v>
      </c>
      <c r="G19" s="77">
        <f t="shared" si="2"/>
        <v>-8430109</v>
      </c>
      <c r="H19" s="77">
        <f t="shared" si="2"/>
        <v>9856324</v>
      </c>
      <c r="I19" s="77">
        <f t="shared" si="2"/>
        <v>83728005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83728005</v>
      </c>
      <c r="W19" s="77">
        <f>IF(E10=E18,0,W10-W18)</f>
        <v>-4386374</v>
      </c>
      <c r="X19" s="77">
        <f t="shared" si="2"/>
        <v>88114379</v>
      </c>
      <c r="Y19" s="78">
        <f>+IF(W19&lt;&gt;0,(X19/W19)*100,0)</f>
        <v>-2008.8204744967027</v>
      </c>
      <c r="Z19" s="79">
        <f t="shared" si="2"/>
        <v>-17545501</v>
      </c>
    </row>
    <row r="20" spans="1:26" ht="13.5">
      <c r="A20" s="58" t="s">
        <v>46</v>
      </c>
      <c r="B20" s="19">
        <v>0</v>
      </c>
      <c r="C20" s="19">
        <v>0</v>
      </c>
      <c r="D20" s="59">
        <v>17547000</v>
      </c>
      <c r="E20" s="60">
        <v>17547000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4386750</v>
      </c>
      <c r="X20" s="60">
        <v>-4386750</v>
      </c>
      <c r="Y20" s="61">
        <v>-100</v>
      </c>
      <c r="Z20" s="62">
        <v>17547000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3347436</v>
      </c>
      <c r="C22" s="86">
        <f>SUM(C19:C21)</f>
        <v>0</v>
      </c>
      <c r="D22" s="87">
        <f aca="true" t="shared" si="3" ref="D22:Z22">SUM(D19:D21)</f>
        <v>1499</v>
      </c>
      <c r="E22" s="88">
        <f t="shared" si="3"/>
        <v>1499</v>
      </c>
      <c r="F22" s="88">
        <f t="shared" si="3"/>
        <v>82301790</v>
      </c>
      <c r="G22" s="88">
        <f t="shared" si="3"/>
        <v>-8430109</v>
      </c>
      <c r="H22" s="88">
        <f t="shared" si="3"/>
        <v>9856324</v>
      </c>
      <c r="I22" s="88">
        <f t="shared" si="3"/>
        <v>83728005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83728005</v>
      </c>
      <c r="W22" s="88">
        <f t="shared" si="3"/>
        <v>376</v>
      </c>
      <c r="X22" s="88">
        <f t="shared" si="3"/>
        <v>83727629</v>
      </c>
      <c r="Y22" s="89">
        <f>+IF(W22&lt;&gt;0,(X22/W22)*100,0)</f>
        <v>22267986.436170213</v>
      </c>
      <c r="Z22" s="90">
        <f t="shared" si="3"/>
        <v>1499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3347436</v>
      </c>
      <c r="C24" s="75">
        <f>SUM(C22:C23)</f>
        <v>0</v>
      </c>
      <c r="D24" s="76">
        <f aca="true" t="shared" si="4" ref="D24:Z24">SUM(D22:D23)</f>
        <v>1499</v>
      </c>
      <c r="E24" s="77">
        <f t="shared" si="4"/>
        <v>1499</v>
      </c>
      <c r="F24" s="77">
        <f t="shared" si="4"/>
        <v>82301790</v>
      </c>
      <c r="G24" s="77">
        <f t="shared" si="4"/>
        <v>-8430109</v>
      </c>
      <c r="H24" s="77">
        <f t="shared" si="4"/>
        <v>9856324</v>
      </c>
      <c r="I24" s="77">
        <f t="shared" si="4"/>
        <v>83728005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83728005</v>
      </c>
      <c r="W24" s="77">
        <f t="shared" si="4"/>
        <v>376</v>
      </c>
      <c r="X24" s="77">
        <f t="shared" si="4"/>
        <v>83727629</v>
      </c>
      <c r="Y24" s="78">
        <f>+IF(W24&lt;&gt;0,(X24/W24)*100,0)</f>
        <v>22267986.436170213</v>
      </c>
      <c r="Z24" s="79">
        <f t="shared" si="4"/>
        <v>1499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29901156</v>
      </c>
      <c r="C27" s="22">
        <v>0</v>
      </c>
      <c r="D27" s="99">
        <v>29100650</v>
      </c>
      <c r="E27" s="100">
        <v>29100650</v>
      </c>
      <c r="F27" s="100">
        <v>0</v>
      </c>
      <c r="G27" s="100">
        <v>117780</v>
      </c>
      <c r="H27" s="100">
        <v>1379679</v>
      </c>
      <c r="I27" s="100">
        <v>1497459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1497459</v>
      </c>
      <c r="W27" s="100">
        <v>7275163</v>
      </c>
      <c r="X27" s="100">
        <v>-5777704</v>
      </c>
      <c r="Y27" s="101">
        <v>-79.42</v>
      </c>
      <c r="Z27" s="102">
        <v>29100650</v>
      </c>
    </row>
    <row r="28" spans="1:26" ht="13.5">
      <c r="A28" s="103" t="s">
        <v>46</v>
      </c>
      <c r="B28" s="19">
        <v>22870735</v>
      </c>
      <c r="C28" s="19">
        <v>0</v>
      </c>
      <c r="D28" s="59">
        <v>16691650</v>
      </c>
      <c r="E28" s="60">
        <v>16691650</v>
      </c>
      <c r="F28" s="60">
        <v>0</v>
      </c>
      <c r="G28" s="60">
        <v>105500</v>
      </c>
      <c r="H28" s="60">
        <v>1345511</v>
      </c>
      <c r="I28" s="60">
        <v>1451011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1451011</v>
      </c>
      <c r="W28" s="60">
        <v>4172913</v>
      </c>
      <c r="X28" s="60">
        <v>-2721902</v>
      </c>
      <c r="Y28" s="61">
        <v>-65.23</v>
      </c>
      <c r="Z28" s="62">
        <v>16691650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7030421</v>
      </c>
      <c r="C31" s="19">
        <v>0</v>
      </c>
      <c r="D31" s="59">
        <v>12409000</v>
      </c>
      <c r="E31" s="60">
        <v>12409000</v>
      </c>
      <c r="F31" s="60">
        <v>0</v>
      </c>
      <c r="G31" s="60">
        <v>12280</v>
      </c>
      <c r="H31" s="60">
        <v>34168</v>
      </c>
      <c r="I31" s="60">
        <v>46448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46448</v>
      </c>
      <c r="W31" s="60">
        <v>3102250</v>
      </c>
      <c r="X31" s="60">
        <v>-3055802</v>
      </c>
      <c r="Y31" s="61">
        <v>-98.5</v>
      </c>
      <c r="Z31" s="62">
        <v>12409000</v>
      </c>
    </row>
    <row r="32" spans="1:26" ht="13.5">
      <c r="A32" s="70" t="s">
        <v>54</v>
      </c>
      <c r="B32" s="22">
        <f>SUM(B28:B31)</f>
        <v>29901156</v>
      </c>
      <c r="C32" s="22">
        <f>SUM(C28:C31)</f>
        <v>0</v>
      </c>
      <c r="D32" s="99">
        <f aca="true" t="shared" si="5" ref="D32:Z32">SUM(D28:D31)</f>
        <v>29100650</v>
      </c>
      <c r="E32" s="100">
        <f t="shared" si="5"/>
        <v>29100650</v>
      </c>
      <c r="F32" s="100">
        <f t="shared" si="5"/>
        <v>0</v>
      </c>
      <c r="G32" s="100">
        <f t="shared" si="5"/>
        <v>117780</v>
      </c>
      <c r="H32" s="100">
        <f t="shared" si="5"/>
        <v>1379679</v>
      </c>
      <c r="I32" s="100">
        <f t="shared" si="5"/>
        <v>1497459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1497459</v>
      </c>
      <c r="W32" s="100">
        <f t="shared" si="5"/>
        <v>7275163</v>
      </c>
      <c r="X32" s="100">
        <f t="shared" si="5"/>
        <v>-5777704</v>
      </c>
      <c r="Y32" s="101">
        <f>+IF(W32&lt;&gt;0,(X32/W32)*100,0)</f>
        <v>-79.41683231014893</v>
      </c>
      <c r="Z32" s="102">
        <f t="shared" si="5"/>
        <v>29100650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128027408</v>
      </c>
      <c r="C35" s="19">
        <v>0</v>
      </c>
      <c r="D35" s="59">
        <v>112155326</v>
      </c>
      <c r="E35" s="60">
        <v>112155326</v>
      </c>
      <c r="F35" s="60">
        <v>128027408</v>
      </c>
      <c r="G35" s="60">
        <v>150165404</v>
      </c>
      <c r="H35" s="60">
        <v>157077148</v>
      </c>
      <c r="I35" s="60">
        <v>157077148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157077148</v>
      </c>
      <c r="W35" s="60">
        <v>28038832</v>
      </c>
      <c r="X35" s="60">
        <v>129038316</v>
      </c>
      <c r="Y35" s="61">
        <v>460.21</v>
      </c>
      <c r="Z35" s="62">
        <v>112155326</v>
      </c>
    </row>
    <row r="36" spans="1:26" ht="13.5">
      <c r="A36" s="58" t="s">
        <v>57</v>
      </c>
      <c r="B36" s="19">
        <v>537696197</v>
      </c>
      <c r="C36" s="19">
        <v>0</v>
      </c>
      <c r="D36" s="59">
        <v>558936405</v>
      </c>
      <c r="E36" s="60">
        <v>558936405</v>
      </c>
      <c r="F36" s="60">
        <v>537696197</v>
      </c>
      <c r="G36" s="60">
        <v>535041812</v>
      </c>
      <c r="H36" s="60">
        <v>535075878</v>
      </c>
      <c r="I36" s="60">
        <v>535075878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535075878</v>
      </c>
      <c r="W36" s="60">
        <v>139734101</v>
      </c>
      <c r="X36" s="60">
        <v>395341777</v>
      </c>
      <c r="Y36" s="61">
        <v>282.92</v>
      </c>
      <c r="Z36" s="62">
        <v>558936405</v>
      </c>
    </row>
    <row r="37" spans="1:26" ht="13.5">
      <c r="A37" s="58" t="s">
        <v>58</v>
      </c>
      <c r="B37" s="19">
        <v>54165776</v>
      </c>
      <c r="C37" s="19">
        <v>0</v>
      </c>
      <c r="D37" s="59">
        <v>27867839</v>
      </c>
      <c r="E37" s="60">
        <v>27867839</v>
      </c>
      <c r="F37" s="60">
        <v>54165776</v>
      </c>
      <c r="G37" s="60">
        <v>45229909</v>
      </c>
      <c r="H37" s="60">
        <v>79036649</v>
      </c>
      <c r="I37" s="60">
        <v>79036649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79036649</v>
      </c>
      <c r="W37" s="60">
        <v>6966960</v>
      </c>
      <c r="X37" s="60">
        <v>72069689</v>
      </c>
      <c r="Y37" s="61">
        <v>1034.45</v>
      </c>
      <c r="Z37" s="62">
        <v>27867839</v>
      </c>
    </row>
    <row r="38" spans="1:26" ht="13.5">
      <c r="A38" s="58" t="s">
        <v>59</v>
      </c>
      <c r="B38" s="19">
        <v>30642856</v>
      </c>
      <c r="C38" s="19">
        <v>0</v>
      </c>
      <c r="D38" s="59">
        <v>38225739</v>
      </c>
      <c r="E38" s="60">
        <v>38225739</v>
      </c>
      <c r="F38" s="60">
        <v>30642856</v>
      </c>
      <c r="G38" s="60">
        <v>30642856</v>
      </c>
      <c r="H38" s="60">
        <v>30642856</v>
      </c>
      <c r="I38" s="60">
        <v>30642856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30642856</v>
      </c>
      <c r="W38" s="60">
        <v>9556435</v>
      </c>
      <c r="X38" s="60">
        <v>21086421</v>
      </c>
      <c r="Y38" s="61">
        <v>220.65</v>
      </c>
      <c r="Z38" s="62">
        <v>38225739</v>
      </c>
    </row>
    <row r="39" spans="1:26" ht="13.5">
      <c r="A39" s="58" t="s">
        <v>60</v>
      </c>
      <c r="B39" s="19">
        <v>580914973</v>
      </c>
      <c r="C39" s="19">
        <v>0</v>
      </c>
      <c r="D39" s="59">
        <v>604998153</v>
      </c>
      <c r="E39" s="60">
        <v>604998153</v>
      </c>
      <c r="F39" s="60">
        <v>580914973</v>
      </c>
      <c r="G39" s="60">
        <v>609334451</v>
      </c>
      <c r="H39" s="60">
        <v>582473521</v>
      </c>
      <c r="I39" s="60">
        <v>582473521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582473521</v>
      </c>
      <c r="W39" s="60">
        <v>151249538</v>
      </c>
      <c r="X39" s="60">
        <v>431223983</v>
      </c>
      <c r="Y39" s="61">
        <v>285.11</v>
      </c>
      <c r="Z39" s="62">
        <v>604998153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5945943</v>
      </c>
      <c r="C42" s="19">
        <v>0</v>
      </c>
      <c r="D42" s="59">
        <v>15935748</v>
      </c>
      <c r="E42" s="60">
        <v>15935748</v>
      </c>
      <c r="F42" s="60">
        <v>3004506</v>
      </c>
      <c r="G42" s="60">
        <v>-3414774</v>
      </c>
      <c r="H42" s="60">
        <v>7848237</v>
      </c>
      <c r="I42" s="60">
        <v>7437969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7437969</v>
      </c>
      <c r="W42" s="60">
        <v>-11503563</v>
      </c>
      <c r="X42" s="60">
        <v>18941532</v>
      </c>
      <c r="Y42" s="61">
        <v>-164.66</v>
      </c>
      <c r="Z42" s="62">
        <v>15935748</v>
      </c>
    </row>
    <row r="43" spans="1:26" ht="13.5">
      <c r="A43" s="58" t="s">
        <v>63</v>
      </c>
      <c r="B43" s="19">
        <v>1538652</v>
      </c>
      <c r="C43" s="19">
        <v>0</v>
      </c>
      <c r="D43" s="59">
        <v>-29100650</v>
      </c>
      <c r="E43" s="60">
        <v>-29100650</v>
      </c>
      <c r="F43" s="60">
        <v>-136284</v>
      </c>
      <c r="G43" s="60">
        <v>1961828</v>
      </c>
      <c r="H43" s="60">
        <v>-1166162</v>
      </c>
      <c r="I43" s="60">
        <v>659382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659382</v>
      </c>
      <c r="W43" s="60">
        <v>0</v>
      </c>
      <c r="X43" s="60">
        <v>659382</v>
      </c>
      <c r="Y43" s="61">
        <v>0</v>
      </c>
      <c r="Z43" s="62">
        <v>-29100650</v>
      </c>
    </row>
    <row r="44" spans="1:26" ht="13.5">
      <c r="A44" s="58" t="s">
        <v>64</v>
      </c>
      <c r="B44" s="19">
        <v>-4536000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2128812</v>
      </c>
      <c r="C45" s="22">
        <v>0</v>
      </c>
      <c r="D45" s="99">
        <v>82533288</v>
      </c>
      <c r="E45" s="100">
        <v>82533288</v>
      </c>
      <c r="F45" s="100">
        <v>4997034</v>
      </c>
      <c r="G45" s="100">
        <v>3544088</v>
      </c>
      <c r="H45" s="100">
        <v>10226163</v>
      </c>
      <c r="I45" s="100">
        <v>10226163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10226163</v>
      </c>
      <c r="W45" s="100">
        <v>84194627</v>
      </c>
      <c r="X45" s="100">
        <v>-73968464</v>
      </c>
      <c r="Y45" s="101">
        <v>-87.85</v>
      </c>
      <c r="Z45" s="102">
        <v>82533288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-4238894</v>
      </c>
      <c r="C49" s="52">
        <v>0</v>
      </c>
      <c r="D49" s="129">
        <v>2649113</v>
      </c>
      <c r="E49" s="54">
        <v>8420379</v>
      </c>
      <c r="F49" s="54">
        <v>0</v>
      </c>
      <c r="G49" s="54">
        <v>0</v>
      </c>
      <c r="H49" s="54">
        <v>0</v>
      </c>
      <c r="I49" s="54">
        <v>292177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1508169</v>
      </c>
      <c r="W49" s="54">
        <v>43988736</v>
      </c>
      <c r="X49" s="54">
        <v>0</v>
      </c>
      <c r="Y49" s="54">
        <v>0</v>
      </c>
      <c r="Z49" s="130">
        <v>52619680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16831524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16831524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70.9654023113095</v>
      </c>
      <c r="C58" s="5">
        <f>IF(C67=0,0,+(C76/C67)*100)</f>
        <v>0</v>
      </c>
      <c r="D58" s="6">
        <f aca="true" t="shared" si="6" ref="D58:Z58">IF(D67=0,0,+(D76/D67)*100)</f>
        <v>89.49790133092331</v>
      </c>
      <c r="E58" s="7">
        <f t="shared" si="6"/>
        <v>89.49790133092331</v>
      </c>
      <c r="F58" s="7">
        <f t="shared" si="6"/>
        <v>2.5063593560783066</v>
      </c>
      <c r="G58" s="7">
        <f t="shared" si="6"/>
        <v>-236.54374066231716</v>
      </c>
      <c r="H58" s="7">
        <f t="shared" si="6"/>
        <v>-15839.288488426286</v>
      </c>
      <c r="I58" s="7">
        <f t="shared" si="6"/>
        <v>22.425293843174355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22.425293843174355</v>
      </c>
      <c r="W58" s="7">
        <f t="shared" si="6"/>
        <v>89.49789891451161</v>
      </c>
      <c r="X58" s="7">
        <f t="shared" si="6"/>
        <v>0</v>
      </c>
      <c r="Y58" s="7">
        <f t="shared" si="6"/>
        <v>0</v>
      </c>
      <c r="Z58" s="8">
        <f t="shared" si="6"/>
        <v>89.49790133092331</v>
      </c>
    </row>
    <row r="59" spans="1:26" ht="13.5">
      <c r="A59" s="37" t="s">
        <v>31</v>
      </c>
      <c r="B59" s="9">
        <f aca="true" t="shared" si="7" ref="B59:Z66">IF(B68=0,0,+(B77/B68)*100)</f>
        <v>70.64918320869899</v>
      </c>
      <c r="C59" s="9">
        <f t="shared" si="7"/>
        <v>0</v>
      </c>
      <c r="D59" s="2">
        <f t="shared" si="7"/>
        <v>100.0000030167912</v>
      </c>
      <c r="E59" s="10">
        <f t="shared" si="7"/>
        <v>100.0000030167912</v>
      </c>
      <c r="F59" s="10">
        <f t="shared" si="7"/>
        <v>2.423321650668916</v>
      </c>
      <c r="G59" s="10">
        <f t="shared" si="7"/>
        <v>-216.762286320093</v>
      </c>
      <c r="H59" s="10">
        <f t="shared" si="7"/>
        <v>-9768.853804175893</v>
      </c>
      <c r="I59" s="10">
        <f t="shared" si="7"/>
        <v>21.930465050800137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21.930465050800137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100.0000030167912</v>
      </c>
    </row>
    <row r="60" spans="1:26" ht="13.5">
      <c r="A60" s="38" t="s">
        <v>32</v>
      </c>
      <c r="B60" s="12">
        <f t="shared" si="7"/>
        <v>73.68408071941494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3.3015312238892722</v>
      </c>
      <c r="G60" s="13">
        <f t="shared" si="7"/>
        <v>-1145.4166246173513</v>
      </c>
      <c r="H60" s="13">
        <f t="shared" si="7"/>
        <v>4395.893886966552</v>
      </c>
      <c r="I60" s="13">
        <f t="shared" si="7"/>
        <v>27.060374343919076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27.060374343919076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73.68408071941494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3.3015312238892722</v>
      </c>
      <c r="G64" s="13">
        <f t="shared" si="7"/>
        <v>-1145.4166246173513</v>
      </c>
      <c r="H64" s="13">
        <f t="shared" si="7"/>
        <v>4395.893886966552</v>
      </c>
      <c r="I64" s="13">
        <f t="shared" si="7"/>
        <v>27.060374343919076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27.060374343919076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69266708</v>
      </c>
      <c r="C67" s="24"/>
      <c r="D67" s="25">
        <v>74075042</v>
      </c>
      <c r="E67" s="26">
        <v>74075042</v>
      </c>
      <c r="F67" s="26">
        <v>74528379</v>
      </c>
      <c r="G67" s="26">
        <v>-1395555</v>
      </c>
      <c r="H67" s="26">
        <v>-70807</v>
      </c>
      <c r="I67" s="26">
        <v>73062017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73062017</v>
      </c>
      <c r="W67" s="26">
        <v>18518761</v>
      </c>
      <c r="X67" s="26"/>
      <c r="Y67" s="25"/>
      <c r="Z67" s="27">
        <v>74075042</v>
      </c>
    </row>
    <row r="68" spans="1:26" ht="13.5" hidden="1">
      <c r="A68" s="37" t="s">
        <v>31</v>
      </c>
      <c r="B68" s="19">
        <v>62049510</v>
      </c>
      <c r="C68" s="19"/>
      <c r="D68" s="20">
        <v>66295606</v>
      </c>
      <c r="E68" s="21">
        <v>66295606</v>
      </c>
      <c r="F68" s="21">
        <v>67481467</v>
      </c>
      <c r="G68" s="21">
        <v>-1365828</v>
      </c>
      <c r="H68" s="21">
        <v>-101152</v>
      </c>
      <c r="I68" s="21">
        <v>66014487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66014487</v>
      </c>
      <c r="W68" s="21">
        <v>16573902</v>
      </c>
      <c r="X68" s="21"/>
      <c r="Y68" s="20"/>
      <c r="Z68" s="23">
        <v>66295606</v>
      </c>
    </row>
    <row r="69" spans="1:26" ht="13.5" hidden="1">
      <c r="A69" s="38" t="s">
        <v>32</v>
      </c>
      <c r="B69" s="19">
        <v>7217198</v>
      </c>
      <c r="C69" s="19"/>
      <c r="D69" s="20">
        <v>7779436</v>
      </c>
      <c r="E69" s="21">
        <v>7779436</v>
      </c>
      <c r="F69" s="21">
        <v>7046912</v>
      </c>
      <c r="G69" s="21">
        <v>-29727</v>
      </c>
      <c r="H69" s="21">
        <v>30345</v>
      </c>
      <c r="I69" s="21">
        <v>7047530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7047530</v>
      </c>
      <c r="W69" s="21">
        <v>1944859</v>
      </c>
      <c r="X69" s="21"/>
      <c r="Y69" s="20"/>
      <c r="Z69" s="23">
        <v>7779436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7217198</v>
      </c>
      <c r="C73" s="19"/>
      <c r="D73" s="20">
        <v>7779436</v>
      </c>
      <c r="E73" s="21">
        <v>7779436</v>
      </c>
      <c r="F73" s="21">
        <v>7046912</v>
      </c>
      <c r="G73" s="21">
        <v>-29727</v>
      </c>
      <c r="H73" s="21">
        <v>30345</v>
      </c>
      <c r="I73" s="21">
        <v>7047530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7047530</v>
      </c>
      <c r="W73" s="21">
        <v>1944859</v>
      </c>
      <c r="X73" s="21"/>
      <c r="Y73" s="20"/>
      <c r="Z73" s="23">
        <v>7779436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49155398</v>
      </c>
      <c r="C76" s="32"/>
      <c r="D76" s="33">
        <v>66295608</v>
      </c>
      <c r="E76" s="34">
        <v>66295608</v>
      </c>
      <c r="F76" s="34">
        <v>1867949</v>
      </c>
      <c r="G76" s="34">
        <v>3301098</v>
      </c>
      <c r="H76" s="34">
        <v>11215325</v>
      </c>
      <c r="I76" s="34">
        <v>16384372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16384372</v>
      </c>
      <c r="W76" s="34">
        <v>16573902</v>
      </c>
      <c r="X76" s="34"/>
      <c r="Y76" s="33"/>
      <c r="Z76" s="35">
        <v>66295608</v>
      </c>
    </row>
    <row r="77" spans="1:26" ht="13.5" hidden="1">
      <c r="A77" s="37" t="s">
        <v>31</v>
      </c>
      <c r="B77" s="19">
        <v>43837472</v>
      </c>
      <c r="C77" s="19"/>
      <c r="D77" s="20">
        <v>66295608</v>
      </c>
      <c r="E77" s="21">
        <v>66295608</v>
      </c>
      <c r="F77" s="21">
        <v>1635293</v>
      </c>
      <c r="G77" s="21">
        <v>2960600</v>
      </c>
      <c r="H77" s="21">
        <v>9881391</v>
      </c>
      <c r="I77" s="21">
        <v>14477284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14477284</v>
      </c>
      <c r="W77" s="21">
        <v>16573902</v>
      </c>
      <c r="X77" s="21"/>
      <c r="Y77" s="20"/>
      <c r="Z77" s="23">
        <v>66295608</v>
      </c>
    </row>
    <row r="78" spans="1:26" ht="13.5" hidden="1">
      <c r="A78" s="38" t="s">
        <v>32</v>
      </c>
      <c r="B78" s="19">
        <v>5317926</v>
      </c>
      <c r="C78" s="19"/>
      <c r="D78" s="20"/>
      <c r="E78" s="21"/>
      <c r="F78" s="21">
        <v>232656</v>
      </c>
      <c r="G78" s="21">
        <v>340498</v>
      </c>
      <c r="H78" s="21">
        <v>1333934</v>
      </c>
      <c r="I78" s="21">
        <v>1907088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1907088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5317926</v>
      </c>
      <c r="C82" s="19"/>
      <c r="D82" s="20"/>
      <c r="E82" s="21"/>
      <c r="F82" s="21">
        <v>232656</v>
      </c>
      <c r="G82" s="21">
        <v>340498</v>
      </c>
      <c r="H82" s="21">
        <v>1333934</v>
      </c>
      <c r="I82" s="21">
        <v>1907088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1907088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115458329</v>
      </c>
      <c r="D5" s="153">
        <f>SUM(D6:D8)</f>
        <v>0</v>
      </c>
      <c r="E5" s="154">
        <f t="shared" si="0"/>
        <v>111223995</v>
      </c>
      <c r="F5" s="100">
        <f t="shared" si="0"/>
        <v>111223995</v>
      </c>
      <c r="G5" s="100">
        <f t="shared" si="0"/>
        <v>81316155</v>
      </c>
      <c r="H5" s="100">
        <f t="shared" si="0"/>
        <v>-750034</v>
      </c>
      <c r="I5" s="100">
        <f t="shared" si="0"/>
        <v>616811</v>
      </c>
      <c r="J5" s="100">
        <f t="shared" si="0"/>
        <v>81182932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81182932</v>
      </c>
      <c r="X5" s="100">
        <f t="shared" si="0"/>
        <v>27805999</v>
      </c>
      <c r="Y5" s="100">
        <f t="shared" si="0"/>
        <v>53376933</v>
      </c>
      <c r="Z5" s="137">
        <f>+IF(X5&lt;&gt;0,+(Y5/X5)*100,0)</f>
        <v>191.96193238732405</v>
      </c>
      <c r="AA5" s="153">
        <f>SUM(AA6:AA8)</f>
        <v>111223995</v>
      </c>
    </row>
    <row r="6" spans="1:27" ht="13.5">
      <c r="A6" s="138" t="s">
        <v>75</v>
      </c>
      <c r="B6" s="136"/>
      <c r="C6" s="155">
        <v>27809200</v>
      </c>
      <c r="D6" s="155"/>
      <c r="E6" s="156">
        <v>33392000</v>
      </c>
      <c r="F6" s="60">
        <v>33392000</v>
      </c>
      <c r="G6" s="60">
        <v>13487200</v>
      </c>
      <c r="H6" s="60">
        <v>200</v>
      </c>
      <c r="I6" s="60">
        <v>865</v>
      </c>
      <c r="J6" s="60">
        <v>13488265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13488265</v>
      </c>
      <c r="X6" s="60">
        <v>8348000</v>
      </c>
      <c r="Y6" s="60">
        <v>5140265</v>
      </c>
      <c r="Z6" s="140">
        <v>61.57</v>
      </c>
      <c r="AA6" s="155">
        <v>33392000</v>
      </c>
    </row>
    <row r="7" spans="1:27" ht="13.5">
      <c r="A7" s="138" t="s">
        <v>76</v>
      </c>
      <c r="B7" s="136"/>
      <c r="C7" s="157">
        <v>87141147</v>
      </c>
      <c r="D7" s="157"/>
      <c r="E7" s="158">
        <v>73274706</v>
      </c>
      <c r="F7" s="159">
        <v>73274706</v>
      </c>
      <c r="G7" s="159">
        <v>67816430</v>
      </c>
      <c r="H7" s="159">
        <v>-1047548</v>
      </c>
      <c r="I7" s="159">
        <v>317745</v>
      </c>
      <c r="J7" s="159">
        <v>67086627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67086627</v>
      </c>
      <c r="X7" s="159">
        <v>18318677</v>
      </c>
      <c r="Y7" s="159">
        <v>48767950</v>
      </c>
      <c r="Z7" s="141">
        <v>266.22</v>
      </c>
      <c r="AA7" s="157">
        <v>73274706</v>
      </c>
    </row>
    <row r="8" spans="1:27" ht="13.5">
      <c r="A8" s="138" t="s">
        <v>77</v>
      </c>
      <c r="B8" s="136"/>
      <c r="C8" s="155">
        <v>507982</v>
      </c>
      <c r="D8" s="155"/>
      <c r="E8" s="156">
        <v>4557289</v>
      </c>
      <c r="F8" s="60">
        <v>4557289</v>
      </c>
      <c r="G8" s="60">
        <v>12525</v>
      </c>
      <c r="H8" s="60">
        <v>297314</v>
      </c>
      <c r="I8" s="60">
        <v>298201</v>
      </c>
      <c r="J8" s="60">
        <v>608040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608040</v>
      </c>
      <c r="X8" s="60">
        <v>1139322</v>
      </c>
      <c r="Y8" s="60">
        <v>-531282</v>
      </c>
      <c r="Z8" s="140">
        <v>-46.63</v>
      </c>
      <c r="AA8" s="155">
        <v>4557289</v>
      </c>
    </row>
    <row r="9" spans="1:27" ht="13.5">
      <c r="A9" s="135" t="s">
        <v>78</v>
      </c>
      <c r="B9" s="136"/>
      <c r="C9" s="153">
        <f aca="true" t="shared" si="1" ref="C9:Y9">SUM(C10:C14)</f>
        <v>11851161</v>
      </c>
      <c r="D9" s="153">
        <f>SUM(D10:D14)</f>
        <v>0</v>
      </c>
      <c r="E9" s="154">
        <f t="shared" si="1"/>
        <v>9502257</v>
      </c>
      <c r="F9" s="100">
        <f t="shared" si="1"/>
        <v>9502257</v>
      </c>
      <c r="G9" s="100">
        <f t="shared" si="1"/>
        <v>418544</v>
      </c>
      <c r="H9" s="100">
        <f t="shared" si="1"/>
        <v>376546</v>
      </c>
      <c r="I9" s="100">
        <f t="shared" si="1"/>
        <v>349224</v>
      </c>
      <c r="J9" s="100">
        <f t="shared" si="1"/>
        <v>1144314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1144314</v>
      </c>
      <c r="X9" s="100">
        <f t="shared" si="1"/>
        <v>2375564</v>
      </c>
      <c r="Y9" s="100">
        <f t="shared" si="1"/>
        <v>-1231250</v>
      </c>
      <c r="Z9" s="137">
        <f>+IF(X9&lt;&gt;0,+(Y9/X9)*100,0)</f>
        <v>-51.82979705030048</v>
      </c>
      <c r="AA9" s="153">
        <f>SUM(AA10:AA14)</f>
        <v>9502257</v>
      </c>
    </row>
    <row r="10" spans="1:27" ht="13.5">
      <c r="A10" s="138" t="s">
        <v>79</v>
      </c>
      <c r="B10" s="136"/>
      <c r="C10" s="155">
        <v>2870751</v>
      </c>
      <c r="D10" s="155"/>
      <c r="E10" s="156">
        <v>4856900</v>
      </c>
      <c r="F10" s="60">
        <v>4856900</v>
      </c>
      <c r="G10" s="60">
        <v>35695</v>
      </c>
      <c r="H10" s="60">
        <v>32930</v>
      </c>
      <c r="I10" s="60">
        <v>29516</v>
      </c>
      <c r="J10" s="60">
        <v>98141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98141</v>
      </c>
      <c r="X10" s="60">
        <v>1214225</v>
      </c>
      <c r="Y10" s="60">
        <v>-1116084</v>
      </c>
      <c r="Z10" s="140">
        <v>-91.92</v>
      </c>
      <c r="AA10" s="155">
        <v>4856900</v>
      </c>
    </row>
    <row r="11" spans="1:27" ht="13.5">
      <c r="A11" s="138" t="s">
        <v>80</v>
      </c>
      <c r="B11" s="136"/>
      <c r="C11" s="155">
        <v>3772178</v>
      </c>
      <c r="D11" s="155"/>
      <c r="E11" s="156">
        <v>787000</v>
      </c>
      <c r="F11" s="60">
        <v>787000</v>
      </c>
      <c r="G11" s="60">
        <v>183964</v>
      </c>
      <c r="H11" s="60">
        <v>97966</v>
      </c>
      <c r="I11" s="60">
        <v>75204</v>
      </c>
      <c r="J11" s="60">
        <v>357134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357134</v>
      </c>
      <c r="X11" s="60">
        <v>196750</v>
      </c>
      <c r="Y11" s="60">
        <v>160384</v>
      </c>
      <c r="Z11" s="140">
        <v>81.52</v>
      </c>
      <c r="AA11" s="155">
        <v>787000</v>
      </c>
    </row>
    <row r="12" spans="1:27" ht="13.5">
      <c r="A12" s="138" t="s">
        <v>81</v>
      </c>
      <c r="B12" s="136"/>
      <c r="C12" s="155">
        <v>3860811</v>
      </c>
      <c r="D12" s="155"/>
      <c r="E12" s="156">
        <v>2488357</v>
      </c>
      <c r="F12" s="60">
        <v>2488357</v>
      </c>
      <c r="G12" s="60">
        <v>71468</v>
      </c>
      <c r="H12" s="60">
        <v>116649</v>
      </c>
      <c r="I12" s="60">
        <v>152711</v>
      </c>
      <c r="J12" s="60">
        <v>340828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340828</v>
      </c>
      <c r="X12" s="60">
        <v>622089</v>
      </c>
      <c r="Y12" s="60">
        <v>-281261</v>
      </c>
      <c r="Z12" s="140">
        <v>-45.21</v>
      </c>
      <c r="AA12" s="155">
        <v>2488357</v>
      </c>
    </row>
    <row r="13" spans="1:27" ht="13.5">
      <c r="A13" s="138" t="s">
        <v>82</v>
      </c>
      <c r="B13" s="136"/>
      <c r="C13" s="155">
        <v>1347421</v>
      </c>
      <c r="D13" s="155"/>
      <c r="E13" s="156">
        <v>1370000</v>
      </c>
      <c r="F13" s="60">
        <v>1370000</v>
      </c>
      <c r="G13" s="60">
        <v>127417</v>
      </c>
      <c r="H13" s="60">
        <v>129001</v>
      </c>
      <c r="I13" s="60">
        <v>91793</v>
      </c>
      <c r="J13" s="60">
        <v>348211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348211</v>
      </c>
      <c r="X13" s="60">
        <v>342500</v>
      </c>
      <c r="Y13" s="60">
        <v>5711</v>
      </c>
      <c r="Z13" s="140">
        <v>1.67</v>
      </c>
      <c r="AA13" s="155">
        <v>1370000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15023958</v>
      </c>
      <c r="D15" s="153">
        <f>SUM(D16:D18)</f>
        <v>0</v>
      </c>
      <c r="E15" s="154">
        <f t="shared" si="2"/>
        <v>23428500</v>
      </c>
      <c r="F15" s="100">
        <f t="shared" si="2"/>
        <v>23428500</v>
      </c>
      <c r="G15" s="100">
        <f t="shared" si="2"/>
        <v>151303</v>
      </c>
      <c r="H15" s="100">
        <f t="shared" si="2"/>
        <v>134998</v>
      </c>
      <c r="I15" s="100">
        <f t="shared" si="2"/>
        <v>116977</v>
      </c>
      <c r="J15" s="100">
        <f t="shared" si="2"/>
        <v>403278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403278</v>
      </c>
      <c r="X15" s="100">
        <f t="shared" si="2"/>
        <v>5857125</v>
      </c>
      <c r="Y15" s="100">
        <f t="shared" si="2"/>
        <v>-5453847</v>
      </c>
      <c r="Z15" s="137">
        <f>+IF(X15&lt;&gt;0,+(Y15/X15)*100,0)</f>
        <v>-93.11474486202702</v>
      </c>
      <c r="AA15" s="153">
        <f>SUM(AA16:AA18)</f>
        <v>23428500</v>
      </c>
    </row>
    <row r="16" spans="1:27" ht="13.5">
      <c r="A16" s="138" t="s">
        <v>85</v>
      </c>
      <c r="B16" s="136"/>
      <c r="C16" s="155">
        <v>664014</v>
      </c>
      <c r="D16" s="155"/>
      <c r="E16" s="156">
        <v>1433000</v>
      </c>
      <c r="F16" s="60">
        <v>1433000</v>
      </c>
      <c r="G16" s="60">
        <v>39570</v>
      </c>
      <c r="H16" s="60">
        <v>22544</v>
      </c>
      <c r="I16" s="60">
        <v>30207</v>
      </c>
      <c r="J16" s="60">
        <v>92321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92321</v>
      </c>
      <c r="X16" s="60">
        <v>358250</v>
      </c>
      <c r="Y16" s="60">
        <v>-265929</v>
      </c>
      <c r="Z16" s="140">
        <v>-74.23</v>
      </c>
      <c r="AA16" s="155">
        <v>1433000</v>
      </c>
    </row>
    <row r="17" spans="1:27" ht="13.5">
      <c r="A17" s="138" t="s">
        <v>86</v>
      </c>
      <c r="B17" s="136"/>
      <c r="C17" s="155">
        <v>13274781</v>
      </c>
      <c r="D17" s="155"/>
      <c r="E17" s="156">
        <v>20925500</v>
      </c>
      <c r="F17" s="60">
        <v>20925500</v>
      </c>
      <c r="G17" s="60">
        <v>111733</v>
      </c>
      <c r="H17" s="60">
        <v>112454</v>
      </c>
      <c r="I17" s="60">
        <v>86770</v>
      </c>
      <c r="J17" s="60">
        <v>310957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310957</v>
      </c>
      <c r="X17" s="60">
        <v>5231375</v>
      </c>
      <c r="Y17" s="60">
        <v>-4920418</v>
      </c>
      <c r="Z17" s="140">
        <v>-94.06</v>
      </c>
      <c r="AA17" s="155">
        <v>20925500</v>
      </c>
    </row>
    <row r="18" spans="1:27" ht="13.5">
      <c r="A18" s="138" t="s">
        <v>87</v>
      </c>
      <c r="B18" s="136"/>
      <c r="C18" s="155">
        <v>1085163</v>
      </c>
      <c r="D18" s="155"/>
      <c r="E18" s="156">
        <v>1070000</v>
      </c>
      <c r="F18" s="60">
        <v>1070000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267500</v>
      </c>
      <c r="Y18" s="60">
        <v>-267500</v>
      </c>
      <c r="Z18" s="140">
        <v>-100</v>
      </c>
      <c r="AA18" s="155">
        <v>1070000</v>
      </c>
    </row>
    <row r="19" spans="1:27" ht="13.5">
      <c r="A19" s="135" t="s">
        <v>88</v>
      </c>
      <c r="B19" s="142"/>
      <c r="C19" s="153">
        <f aca="true" t="shared" si="3" ref="C19:Y19">SUM(C20:C23)</f>
        <v>7612517</v>
      </c>
      <c r="D19" s="153">
        <f>SUM(D20:D23)</f>
        <v>0</v>
      </c>
      <c r="E19" s="154">
        <f t="shared" si="3"/>
        <v>8124436</v>
      </c>
      <c r="F19" s="100">
        <f t="shared" si="3"/>
        <v>8124436</v>
      </c>
      <c r="G19" s="100">
        <f t="shared" si="3"/>
        <v>7084872</v>
      </c>
      <c r="H19" s="100">
        <f t="shared" si="3"/>
        <v>-3579</v>
      </c>
      <c r="I19" s="100">
        <f t="shared" si="3"/>
        <v>65364</v>
      </c>
      <c r="J19" s="100">
        <f t="shared" si="3"/>
        <v>7146657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7146657</v>
      </c>
      <c r="X19" s="100">
        <f t="shared" si="3"/>
        <v>2031109</v>
      </c>
      <c r="Y19" s="100">
        <f t="shared" si="3"/>
        <v>5115548</v>
      </c>
      <c r="Z19" s="137">
        <f>+IF(X19&lt;&gt;0,+(Y19/X19)*100,0)</f>
        <v>251.85984602500406</v>
      </c>
      <c r="AA19" s="153">
        <f>SUM(AA20:AA23)</f>
        <v>8124436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>
        <v>-10357</v>
      </c>
      <c r="D22" s="157"/>
      <c r="E22" s="158"/>
      <c r="F22" s="159"/>
      <c r="G22" s="159">
        <v>474</v>
      </c>
      <c r="H22" s="159">
        <v>473</v>
      </c>
      <c r="I22" s="159">
        <v>473</v>
      </c>
      <c r="J22" s="159">
        <v>1420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1420</v>
      </c>
      <c r="X22" s="159"/>
      <c r="Y22" s="159">
        <v>1420</v>
      </c>
      <c r="Z22" s="141">
        <v>0</v>
      </c>
      <c r="AA22" s="157"/>
    </row>
    <row r="23" spans="1:27" ht="13.5">
      <c r="A23" s="138" t="s">
        <v>92</v>
      </c>
      <c r="B23" s="136"/>
      <c r="C23" s="155">
        <v>7622874</v>
      </c>
      <c r="D23" s="155"/>
      <c r="E23" s="156">
        <v>8124436</v>
      </c>
      <c r="F23" s="60">
        <v>8124436</v>
      </c>
      <c r="G23" s="60">
        <v>7084398</v>
      </c>
      <c r="H23" s="60">
        <v>-4052</v>
      </c>
      <c r="I23" s="60">
        <v>64891</v>
      </c>
      <c r="J23" s="60">
        <v>7145237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7145237</v>
      </c>
      <c r="X23" s="60">
        <v>2031109</v>
      </c>
      <c r="Y23" s="60">
        <v>5114128</v>
      </c>
      <c r="Z23" s="140">
        <v>251.79</v>
      </c>
      <c r="AA23" s="155">
        <v>8124436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149945965</v>
      </c>
      <c r="D25" s="168">
        <f>+D5+D9+D15+D19+D24</f>
        <v>0</v>
      </c>
      <c r="E25" s="169">
        <f t="shared" si="4"/>
        <v>152279188</v>
      </c>
      <c r="F25" s="73">
        <f t="shared" si="4"/>
        <v>152279188</v>
      </c>
      <c r="G25" s="73">
        <f t="shared" si="4"/>
        <v>88970874</v>
      </c>
      <c r="H25" s="73">
        <f t="shared" si="4"/>
        <v>-242069</v>
      </c>
      <c r="I25" s="73">
        <f t="shared" si="4"/>
        <v>1148376</v>
      </c>
      <c r="J25" s="73">
        <f t="shared" si="4"/>
        <v>89877181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89877181</v>
      </c>
      <c r="X25" s="73">
        <f t="shared" si="4"/>
        <v>38069797</v>
      </c>
      <c r="Y25" s="73">
        <f t="shared" si="4"/>
        <v>51807384</v>
      </c>
      <c r="Z25" s="170">
        <f>+IF(X25&lt;&gt;0,+(Y25/X25)*100,0)</f>
        <v>136.08526465218608</v>
      </c>
      <c r="AA25" s="168">
        <f>+AA5+AA9+AA15+AA19+AA24</f>
        <v>152279188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54451908</v>
      </c>
      <c r="D28" s="153">
        <f>SUM(D29:D31)</f>
        <v>0</v>
      </c>
      <c r="E28" s="154">
        <f t="shared" si="5"/>
        <v>46673010</v>
      </c>
      <c r="F28" s="100">
        <f t="shared" si="5"/>
        <v>46673010</v>
      </c>
      <c r="G28" s="100">
        <f t="shared" si="5"/>
        <v>2872095</v>
      </c>
      <c r="H28" s="100">
        <f t="shared" si="5"/>
        <v>2788562</v>
      </c>
      <c r="I28" s="100">
        <f t="shared" si="5"/>
        <v>-3208727</v>
      </c>
      <c r="J28" s="100">
        <f t="shared" si="5"/>
        <v>2451930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2451930</v>
      </c>
      <c r="X28" s="100">
        <f t="shared" si="5"/>
        <v>11668253</v>
      </c>
      <c r="Y28" s="100">
        <f t="shared" si="5"/>
        <v>-9216323</v>
      </c>
      <c r="Z28" s="137">
        <f>+IF(X28&lt;&gt;0,+(Y28/X28)*100,0)</f>
        <v>-78.98631440370723</v>
      </c>
      <c r="AA28" s="153">
        <f>SUM(AA29:AA31)</f>
        <v>46673010</v>
      </c>
    </row>
    <row r="29" spans="1:27" ht="13.5">
      <c r="A29" s="138" t="s">
        <v>75</v>
      </c>
      <c r="B29" s="136"/>
      <c r="C29" s="155">
        <v>14417487</v>
      </c>
      <c r="D29" s="155"/>
      <c r="E29" s="156">
        <v>15423736</v>
      </c>
      <c r="F29" s="60">
        <v>15423736</v>
      </c>
      <c r="G29" s="60">
        <v>879332</v>
      </c>
      <c r="H29" s="60">
        <v>938570</v>
      </c>
      <c r="I29" s="60">
        <v>-926206</v>
      </c>
      <c r="J29" s="60">
        <v>891696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891696</v>
      </c>
      <c r="X29" s="60">
        <v>3855934</v>
      </c>
      <c r="Y29" s="60">
        <v>-2964238</v>
      </c>
      <c r="Z29" s="140">
        <v>-76.87</v>
      </c>
      <c r="AA29" s="155">
        <v>15423736</v>
      </c>
    </row>
    <row r="30" spans="1:27" ht="13.5">
      <c r="A30" s="138" t="s">
        <v>76</v>
      </c>
      <c r="B30" s="136"/>
      <c r="C30" s="157">
        <v>23118218</v>
      </c>
      <c r="D30" s="157"/>
      <c r="E30" s="158">
        <v>18982223</v>
      </c>
      <c r="F30" s="159">
        <v>18982223</v>
      </c>
      <c r="G30" s="159">
        <v>1211877</v>
      </c>
      <c r="H30" s="159">
        <v>677277</v>
      </c>
      <c r="I30" s="159">
        <v>-1015634</v>
      </c>
      <c r="J30" s="159">
        <v>873520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873520</v>
      </c>
      <c r="X30" s="159">
        <v>4745556</v>
      </c>
      <c r="Y30" s="159">
        <v>-3872036</v>
      </c>
      <c r="Z30" s="141">
        <v>-81.59</v>
      </c>
      <c r="AA30" s="157">
        <v>18982223</v>
      </c>
    </row>
    <row r="31" spans="1:27" ht="13.5">
      <c r="A31" s="138" t="s">
        <v>77</v>
      </c>
      <c r="B31" s="136"/>
      <c r="C31" s="155">
        <v>16916203</v>
      </c>
      <c r="D31" s="155"/>
      <c r="E31" s="156">
        <v>12267051</v>
      </c>
      <c r="F31" s="60">
        <v>12267051</v>
      </c>
      <c r="G31" s="60">
        <v>780886</v>
      </c>
      <c r="H31" s="60">
        <v>1172715</v>
      </c>
      <c r="I31" s="60">
        <v>-1266887</v>
      </c>
      <c r="J31" s="60">
        <v>686714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686714</v>
      </c>
      <c r="X31" s="60">
        <v>3066763</v>
      </c>
      <c r="Y31" s="60">
        <v>-2380049</v>
      </c>
      <c r="Z31" s="140">
        <v>-77.61</v>
      </c>
      <c r="AA31" s="155">
        <v>12267051</v>
      </c>
    </row>
    <row r="32" spans="1:27" ht="13.5">
      <c r="A32" s="135" t="s">
        <v>78</v>
      </c>
      <c r="B32" s="136"/>
      <c r="C32" s="153">
        <f aca="true" t="shared" si="6" ref="C32:Y32">SUM(C33:C37)</f>
        <v>39225300</v>
      </c>
      <c r="D32" s="153">
        <f>SUM(D33:D37)</f>
        <v>0</v>
      </c>
      <c r="E32" s="154">
        <f t="shared" si="6"/>
        <v>32901182</v>
      </c>
      <c r="F32" s="100">
        <f t="shared" si="6"/>
        <v>32901182</v>
      </c>
      <c r="G32" s="100">
        <f t="shared" si="6"/>
        <v>2126544</v>
      </c>
      <c r="H32" s="100">
        <f t="shared" si="6"/>
        <v>3234989</v>
      </c>
      <c r="I32" s="100">
        <f t="shared" si="6"/>
        <v>-2802611</v>
      </c>
      <c r="J32" s="100">
        <f t="shared" si="6"/>
        <v>2558922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2558922</v>
      </c>
      <c r="X32" s="100">
        <f t="shared" si="6"/>
        <v>8225296</v>
      </c>
      <c r="Y32" s="100">
        <f t="shared" si="6"/>
        <v>-5666374</v>
      </c>
      <c r="Z32" s="137">
        <f>+IF(X32&lt;&gt;0,+(Y32/X32)*100,0)</f>
        <v>-68.88960591813353</v>
      </c>
      <c r="AA32" s="153">
        <f>SUM(AA33:AA37)</f>
        <v>32901182</v>
      </c>
    </row>
    <row r="33" spans="1:27" ht="13.5">
      <c r="A33" s="138" t="s">
        <v>79</v>
      </c>
      <c r="B33" s="136"/>
      <c r="C33" s="155">
        <v>8844630</v>
      </c>
      <c r="D33" s="155"/>
      <c r="E33" s="156">
        <v>10142655</v>
      </c>
      <c r="F33" s="60">
        <v>10142655</v>
      </c>
      <c r="G33" s="60">
        <v>552322</v>
      </c>
      <c r="H33" s="60">
        <v>619125</v>
      </c>
      <c r="I33" s="60">
        <v>-658790</v>
      </c>
      <c r="J33" s="60">
        <v>512657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512657</v>
      </c>
      <c r="X33" s="60">
        <v>2535664</v>
      </c>
      <c r="Y33" s="60">
        <v>-2023007</v>
      </c>
      <c r="Z33" s="140">
        <v>-79.78</v>
      </c>
      <c r="AA33" s="155">
        <v>10142655</v>
      </c>
    </row>
    <row r="34" spans="1:27" ht="13.5">
      <c r="A34" s="138" t="s">
        <v>80</v>
      </c>
      <c r="B34" s="136"/>
      <c r="C34" s="155">
        <v>16647100</v>
      </c>
      <c r="D34" s="155"/>
      <c r="E34" s="156">
        <v>7724760</v>
      </c>
      <c r="F34" s="60">
        <v>7724760</v>
      </c>
      <c r="G34" s="60">
        <v>663175</v>
      </c>
      <c r="H34" s="60">
        <v>1591734</v>
      </c>
      <c r="I34" s="60">
        <v>-1086742</v>
      </c>
      <c r="J34" s="60">
        <v>1168167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1168167</v>
      </c>
      <c r="X34" s="60">
        <v>1931190</v>
      </c>
      <c r="Y34" s="60">
        <v>-763023</v>
      </c>
      <c r="Z34" s="140">
        <v>-39.51</v>
      </c>
      <c r="AA34" s="155">
        <v>7724760</v>
      </c>
    </row>
    <row r="35" spans="1:27" ht="13.5">
      <c r="A35" s="138" t="s">
        <v>81</v>
      </c>
      <c r="B35" s="136"/>
      <c r="C35" s="155">
        <v>10657111</v>
      </c>
      <c r="D35" s="155"/>
      <c r="E35" s="156">
        <v>3317809</v>
      </c>
      <c r="F35" s="60">
        <v>3317809</v>
      </c>
      <c r="G35" s="60">
        <v>670093</v>
      </c>
      <c r="H35" s="60">
        <v>773838</v>
      </c>
      <c r="I35" s="60">
        <v>-770175</v>
      </c>
      <c r="J35" s="60">
        <v>673756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673756</v>
      </c>
      <c r="X35" s="60">
        <v>829452</v>
      </c>
      <c r="Y35" s="60">
        <v>-155696</v>
      </c>
      <c r="Z35" s="140">
        <v>-18.77</v>
      </c>
      <c r="AA35" s="155">
        <v>3317809</v>
      </c>
    </row>
    <row r="36" spans="1:27" ht="13.5">
      <c r="A36" s="138" t="s">
        <v>82</v>
      </c>
      <c r="B36" s="136"/>
      <c r="C36" s="155">
        <v>2928584</v>
      </c>
      <c r="D36" s="155"/>
      <c r="E36" s="156">
        <v>11655958</v>
      </c>
      <c r="F36" s="60">
        <v>11655958</v>
      </c>
      <c r="G36" s="60">
        <v>235520</v>
      </c>
      <c r="H36" s="60">
        <v>250175</v>
      </c>
      <c r="I36" s="60">
        <v>-281112</v>
      </c>
      <c r="J36" s="60">
        <v>204583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204583</v>
      </c>
      <c r="X36" s="60">
        <v>2913990</v>
      </c>
      <c r="Y36" s="60">
        <v>-2709407</v>
      </c>
      <c r="Z36" s="140">
        <v>-92.98</v>
      </c>
      <c r="AA36" s="155">
        <v>11655958</v>
      </c>
    </row>
    <row r="37" spans="1:27" ht="13.5">
      <c r="A37" s="138" t="s">
        <v>83</v>
      </c>
      <c r="B37" s="136"/>
      <c r="C37" s="157">
        <v>147875</v>
      </c>
      <c r="D37" s="157"/>
      <c r="E37" s="158">
        <v>60000</v>
      </c>
      <c r="F37" s="159">
        <v>60000</v>
      </c>
      <c r="G37" s="159">
        <v>5434</v>
      </c>
      <c r="H37" s="159">
        <v>117</v>
      </c>
      <c r="I37" s="159">
        <v>-5792</v>
      </c>
      <c r="J37" s="159">
        <v>-241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-241</v>
      </c>
      <c r="X37" s="159">
        <v>15000</v>
      </c>
      <c r="Y37" s="159">
        <v>-15241</v>
      </c>
      <c r="Z37" s="141">
        <v>-101.61</v>
      </c>
      <c r="AA37" s="157">
        <v>60000</v>
      </c>
    </row>
    <row r="38" spans="1:27" ht="13.5">
      <c r="A38" s="135" t="s">
        <v>84</v>
      </c>
      <c r="B38" s="142"/>
      <c r="C38" s="153">
        <f aca="true" t="shared" si="7" ref="C38:Y38">SUM(C39:C41)</f>
        <v>40724299</v>
      </c>
      <c r="D38" s="153">
        <f>SUM(D39:D41)</f>
        <v>0</v>
      </c>
      <c r="E38" s="154">
        <f t="shared" si="7"/>
        <v>64371316</v>
      </c>
      <c r="F38" s="100">
        <f t="shared" si="7"/>
        <v>64371316</v>
      </c>
      <c r="G38" s="100">
        <f t="shared" si="7"/>
        <v>1068372</v>
      </c>
      <c r="H38" s="100">
        <f t="shared" si="7"/>
        <v>1233090</v>
      </c>
      <c r="I38" s="100">
        <f t="shared" si="7"/>
        <v>-1387572</v>
      </c>
      <c r="J38" s="100">
        <f t="shared" si="7"/>
        <v>913890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913890</v>
      </c>
      <c r="X38" s="100">
        <f t="shared" si="7"/>
        <v>16092829</v>
      </c>
      <c r="Y38" s="100">
        <f t="shared" si="7"/>
        <v>-15178939</v>
      </c>
      <c r="Z38" s="137">
        <f>+IF(X38&lt;&gt;0,+(Y38/X38)*100,0)</f>
        <v>-94.32113520873179</v>
      </c>
      <c r="AA38" s="153">
        <f>SUM(AA39:AA41)</f>
        <v>64371316</v>
      </c>
    </row>
    <row r="39" spans="1:27" ht="13.5">
      <c r="A39" s="138" t="s">
        <v>85</v>
      </c>
      <c r="B39" s="136"/>
      <c r="C39" s="155">
        <v>5661004</v>
      </c>
      <c r="D39" s="155"/>
      <c r="E39" s="156">
        <v>7398817</v>
      </c>
      <c r="F39" s="60">
        <v>7398817</v>
      </c>
      <c r="G39" s="60">
        <v>341661</v>
      </c>
      <c r="H39" s="60">
        <v>388175</v>
      </c>
      <c r="I39" s="60">
        <v>-418069</v>
      </c>
      <c r="J39" s="60">
        <v>311767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311767</v>
      </c>
      <c r="X39" s="60">
        <v>1849704</v>
      </c>
      <c r="Y39" s="60">
        <v>-1537937</v>
      </c>
      <c r="Z39" s="140">
        <v>-83.15</v>
      </c>
      <c r="AA39" s="155">
        <v>7398817</v>
      </c>
    </row>
    <row r="40" spans="1:27" ht="13.5">
      <c r="A40" s="138" t="s">
        <v>86</v>
      </c>
      <c r="B40" s="136"/>
      <c r="C40" s="155">
        <v>34345573</v>
      </c>
      <c r="D40" s="155"/>
      <c r="E40" s="156">
        <v>56423093</v>
      </c>
      <c r="F40" s="60">
        <v>56423093</v>
      </c>
      <c r="G40" s="60">
        <v>691948</v>
      </c>
      <c r="H40" s="60">
        <v>798300</v>
      </c>
      <c r="I40" s="60">
        <v>-884904</v>
      </c>
      <c r="J40" s="60">
        <v>605344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605344</v>
      </c>
      <c r="X40" s="60">
        <v>14105773</v>
      </c>
      <c r="Y40" s="60">
        <v>-13500429</v>
      </c>
      <c r="Z40" s="140">
        <v>-95.71</v>
      </c>
      <c r="AA40" s="155">
        <v>56423093</v>
      </c>
    </row>
    <row r="41" spans="1:27" ht="13.5">
      <c r="A41" s="138" t="s">
        <v>87</v>
      </c>
      <c r="B41" s="136"/>
      <c r="C41" s="155">
        <v>717722</v>
      </c>
      <c r="D41" s="155"/>
      <c r="E41" s="156">
        <v>549406</v>
      </c>
      <c r="F41" s="60">
        <v>549406</v>
      </c>
      <c r="G41" s="60">
        <v>34763</v>
      </c>
      <c r="H41" s="60">
        <v>46615</v>
      </c>
      <c r="I41" s="60">
        <v>-84599</v>
      </c>
      <c r="J41" s="60">
        <v>-3221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-3221</v>
      </c>
      <c r="X41" s="60">
        <v>137352</v>
      </c>
      <c r="Y41" s="60">
        <v>-140573</v>
      </c>
      <c r="Z41" s="140">
        <v>-102.35</v>
      </c>
      <c r="AA41" s="155">
        <v>549406</v>
      </c>
    </row>
    <row r="42" spans="1:27" ht="13.5">
      <c r="A42" s="135" t="s">
        <v>88</v>
      </c>
      <c r="B42" s="142"/>
      <c r="C42" s="153">
        <f aca="true" t="shared" si="8" ref="C42:Y42">SUM(C43:C46)</f>
        <v>12197022</v>
      </c>
      <c r="D42" s="153">
        <f>SUM(D43:D46)</f>
        <v>0</v>
      </c>
      <c r="E42" s="154">
        <f t="shared" si="8"/>
        <v>8332181</v>
      </c>
      <c r="F42" s="100">
        <f t="shared" si="8"/>
        <v>8332181</v>
      </c>
      <c r="G42" s="100">
        <f t="shared" si="8"/>
        <v>602073</v>
      </c>
      <c r="H42" s="100">
        <f t="shared" si="8"/>
        <v>931399</v>
      </c>
      <c r="I42" s="100">
        <f t="shared" si="8"/>
        <v>-1309038</v>
      </c>
      <c r="J42" s="100">
        <f t="shared" si="8"/>
        <v>224434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224434</v>
      </c>
      <c r="X42" s="100">
        <f t="shared" si="8"/>
        <v>2083045</v>
      </c>
      <c r="Y42" s="100">
        <f t="shared" si="8"/>
        <v>-1858611</v>
      </c>
      <c r="Z42" s="137">
        <f>+IF(X42&lt;&gt;0,+(Y42/X42)*100,0)</f>
        <v>-89.22567683367379</v>
      </c>
      <c r="AA42" s="153">
        <f>SUM(AA43:AA46)</f>
        <v>8332181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12197022</v>
      </c>
      <c r="D46" s="155"/>
      <c r="E46" s="156">
        <v>8332181</v>
      </c>
      <c r="F46" s="60">
        <v>8332181</v>
      </c>
      <c r="G46" s="60">
        <v>602073</v>
      </c>
      <c r="H46" s="60">
        <v>931399</v>
      </c>
      <c r="I46" s="60">
        <v>-1309038</v>
      </c>
      <c r="J46" s="60">
        <v>224434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224434</v>
      </c>
      <c r="X46" s="60">
        <v>2083045</v>
      </c>
      <c r="Y46" s="60">
        <v>-1858611</v>
      </c>
      <c r="Z46" s="140">
        <v>-89.23</v>
      </c>
      <c r="AA46" s="155">
        <v>8332181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146598529</v>
      </c>
      <c r="D48" s="168">
        <f>+D28+D32+D38+D42+D47</f>
        <v>0</v>
      </c>
      <c r="E48" s="169">
        <f t="shared" si="9"/>
        <v>152277689</v>
      </c>
      <c r="F48" s="73">
        <f t="shared" si="9"/>
        <v>152277689</v>
      </c>
      <c r="G48" s="73">
        <f t="shared" si="9"/>
        <v>6669084</v>
      </c>
      <c r="H48" s="73">
        <f t="shared" si="9"/>
        <v>8188040</v>
      </c>
      <c r="I48" s="73">
        <f t="shared" si="9"/>
        <v>-8707948</v>
      </c>
      <c r="J48" s="73">
        <f t="shared" si="9"/>
        <v>6149176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6149176</v>
      </c>
      <c r="X48" s="73">
        <f t="shared" si="9"/>
        <v>38069423</v>
      </c>
      <c r="Y48" s="73">
        <f t="shared" si="9"/>
        <v>-31920247</v>
      </c>
      <c r="Z48" s="170">
        <f>+IF(X48&lt;&gt;0,+(Y48/X48)*100,0)</f>
        <v>-83.84746729678567</v>
      </c>
      <c r="AA48" s="168">
        <f>+AA28+AA32+AA38+AA42+AA47</f>
        <v>152277689</v>
      </c>
    </row>
    <row r="49" spans="1:27" ht="13.5">
      <c r="A49" s="148" t="s">
        <v>49</v>
      </c>
      <c r="B49" s="149"/>
      <c r="C49" s="171">
        <f aca="true" t="shared" si="10" ref="C49:Y49">+C25-C48</f>
        <v>3347436</v>
      </c>
      <c r="D49" s="171">
        <f>+D25-D48</f>
        <v>0</v>
      </c>
      <c r="E49" s="172">
        <f t="shared" si="10"/>
        <v>1499</v>
      </c>
      <c r="F49" s="173">
        <f t="shared" si="10"/>
        <v>1499</v>
      </c>
      <c r="G49" s="173">
        <f t="shared" si="10"/>
        <v>82301790</v>
      </c>
      <c r="H49" s="173">
        <f t="shared" si="10"/>
        <v>-8430109</v>
      </c>
      <c r="I49" s="173">
        <f t="shared" si="10"/>
        <v>9856324</v>
      </c>
      <c r="J49" s="173">
        <f t="shared" si="10"/>
        <v>83728005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83728005</v>
      </c>
      <c r="X49" s="173">
        <f>IF(F25=F48,0,X25-X48)</f>
        <v>374</v>
      </c>
      <c r="Y49" s="173">
        <f t="shared" si="10"/>
        <v>83727631</v>
      </c>
      <c r="Z49" s="174">
        <f>+IF(X49&lt;&gt;0,+(Y49/X49)*100,0)</f>
        <v>22387067.112299465</v>
      </c>
      <c r="AA49" s="171">
        <f>+AA25-AA48</f>
        <v>1499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62049510</v>
      </c>
      <c r="D5" s="155">
        <v>0</v>
      </c>
      <c r="E5" s="156">
        <v>66295606</v>
      </c>
      <c r="F5" s="60">
        <v>66295606</v>
      </c>
      <c r="G5" s="60">
        <v>67481467</v>
      </c>
      <c r="H5" s="60">
        <v>-1365828</v>
      </c>
      <c r="I5" s="60">
        <v>-101152</v>
      </c>
      <c r="J5" s="60">
        <v>66014487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66014487</v>
      </c>
      <c r="X5" s="60">
        <v>16573902</v>
      </c>
      <c r="Y5" s="60">
        <v>49440585</v>
      </c>
      <c r="Z5" s="140">
        <v>298.3</v>
      </c>
      <c r="AA5" s="155">
        <v>66295606</v>
      </c>
    </row>
    <row r="6" spans="1:27" ht="13.5">
      <c r="A6" s="181" t="s">
        <v>102</v>
      </c>
      <c r="B6" s="182"/>
      <c r="C6" s="155">
        <v>1611070</v>
      </c>
      <c r="D6" s="155">
        <v>0</v>
      </c>
      <c r="E6" s="156">
        <v>1000000</v>
      </c>
      <c r="F6" s="60">
        <v>1000000</v>
      </c>
      <c r="G6" s="60">
        <v>195490</v>
      </c>
      <c r="H6" s="60">
        <v>156462</v>
      </c>
      <c r="I6" s="60">
        <v>189412</v>
      </c>
      <c r="J6" s="60">
        <v>541364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541364</v>
      </c>
      <c r="X6" s="60">
        <v>250000</v>
      </c>
      <c r="Y6" s="60">
        <v>291364</v>
      </c>
      <c r="Z6" s="140">
        <v>116.55</v>
      </c>
      <c r="AA6" s="155">
        <v>1000000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7217198</v>
      </c>
      <c r="D10" s="155">
        <v>0</v>
      </c>
      <c r="E10" s="156">
        <v>7779436</v>
      </c>
      <c r="F10" s="54">
        <v>7779436</v>
      </c>
      <c r="G10" s="54">
        <v>7046912</v>
      </c>
      <c r="H10" s="54">
        <v>-29727</v>
      </c>
      <c r="I10" s="54">
        <v>30345</v>
      </c>
      <c r="J10" s="54">
        <v>7047530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7047530</v>
      </c>
      <c r="X10" s="54">
        <v>1944859</v>
      </c>
      <c r="Y10" s="54">
        <v>5102671</v>
      </c>
      <c r="Z10" s="184">
        <v>262.37</v>
      </c>
      <c r="AA10" s="130">
        <v>7779436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4012909</v>
      </c>
      <c r="D12" s="155">
        <v>0</v>
      </c>
      <c r="E12" s="156">
        <v>4859289</v>
      </c>
      <c r="F12" s="60">
        <v>4859289</v>
      </c>
      <c r="G12" s="60">
        <v>253504</v>
      </c>
      <c r="H12" s="60">
        <v>436082</v>
      </c>
      <c r="I12" s="60">
        <v>370674</v>
      </c>
      <c r="J12" s="60">
        <v>1060260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1060260</v>
      </c>
      <c r="X12" s="60">
        <v>1214822</v>
      </c>
      <c r="Y12" s="60">
        <v>-154562</v>
      </c>
      <c r="Z12" s="140">
        <v>-12.72</v>
      </c>
      <c r="AA12" s="155">
        <v>4859289</v>
      </c>
    </row>
    <row r="13" spans="1:27" ht="13.5">
      <c r="A13" s="181" t="s">
        <v>109</v>
      </c>
      <c r="B13" s="185"/>
      <c r="C13" s="155">
        <v>4763231</v>
      </c>
      <c r="D13" s="155">
        <v>0</v>
      </c>
      <c r="E13" s="156">
        <v>3000000</v>
      </c>
      <c r="F13" s="60">
        <v>3000000</v>
      </c>
      <c r="G13" s="60">
        <v>9010</v>
      </c>
      <c r="H13" s="60">
        <v>4579</v>
      </c>
      <c r="I13" s="60">
        <v>4431</v>
      </c>
      <c r="J13" s="60">
        <v>18020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18020</v>
      </c>
      <c r="X13" s="60">
        <v>750000</v>
      </c>
      <c r="Y13" s="60">
        <v>-731980</v>
      </c>
      <c r="Z13" s="140">
        <v>-97.6</v>
      </c>
      <c r="AA13" s="155">
        <v>3000000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1024191</v>
      </c>
      <c r="D16" s="155">
        <v>0</v>
      </c>
      <c r="E16" s="156">
        <v>675000</v>
      </c>
      <c r="F16" s="60">
        <v>675000</v>
      </c>
      <c r="G16" s="60">
        <v>82253</v>
      </c>
      <c r="H16" s="60">
        <v>83370</v>
      </c>
      <c r="I16" s="60">
        <v>107021</v>
      </c>
      <c r="J16" s="60">
        <v>272644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272644</v>
      </c>
      <c r="X16" s="60">
        <v>168750</v>
      </c>
      <c r="Y16" s="60">
        <v>103894</v>
      </c>
      <c r="Z16" s="140">
        <v>61.57</v>
      </c>
      <c r="AA16" s="155">
        <v>675000</v>
      </c>
    </row>
    <row r="17" spans="1:27" ht="13.5">
      <c r="A17" s="181" t="s">
        <v>113</v>
      </c>
      <c r="B17" s="185"/>
      <c r="C17" s="155">
        <v>2323620</v>
      </c>
      <c r="D17" s="155">
        <v>0</v>
      </c>
      <c r="E17" s="156">
        <v>3105100</v>
      </c>
      <c r="F17" s="60">
        <v>3105100</v>
      </c>
      <c r="G17" s="60">
        <v>149825</v>
      </c>
      <c r="H17" s="60">
        <v>188005</v>
      </c>
      <c r="I17" s="60">
        <v>184379</v>
      </c>
      <c r="J17" s="60">
        <v>522209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522209</v>
      </c>
      <c r="X17" s="60">
        <v>776275</v>
      </c>
      <c r="Y17" s="60">
        <v>-254066</v>
      </c>
      <c r="Z17" s="140">
        <v>-32.73</v>
      </c>
      <c r="AA17" s="155">
        <v>3105100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57114081</v>
      </c>
      <c r="D19" s="155">
        <v>0</v>
      </c>
      <c r="E19" s="156">
        <v>42403000</v>
      </c>
      <c r="F19" s="60">
        <v>42403000</v>
      </c>
      <c r="G19" s="60">
        <v>13487000</v>
      </c>
      <c r="H19" s="60">
        <v>0</v>
      </c>
      <c r="I19" s="60">
        <v>0</v>
      </c>
      <c r="J19" s="60">
        <v>13487000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13487000</v>
      </c>
      <c r="X19" s="60">
        <v>10600750</v>
      </c>
      <c r="Y19" s="60">
        <v>2886250</v>
      </c>
      <c r="Z19" s="140">
        <v>27.23</v>
      </c>
      <c r="AA19" s="155">
        <v>42403000</v>
      </c>
    </row>
    <row r="20" spans="1:27" ht="13.5">
      <c r="A20" s="181" t="s">
        <v>35</v>
      </c>
      <c r="B20" s="185"/>
      <c r="C20" s="155">
        <v>9830155</v>
      </c>
      <c r="D20" s="155">
        <v>0</v>
      </c>
      <c r="E20" s="156">
        <v>5614757</v>
      </c>
      <c r="F20" s="54">
        <v>5614757</v>
      </c>
      <c r="G20" s="54">
        <v>265413</v>
      </c>
      <c r="H20" s="54">
        <v>284988</v>
      </c>
      <c r="I20" s="54">
        <v>363266</v>
      </c>
      <c r="J20" s="54">
        <v>913667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913667</v>
      </c>
      <c r="X20" s="54">
        <v>1403689</v>
      </c>
      <c r="Y20" s="54">
        <v>-490022</v>
      </c>
      <c r="Z20" s="184">
        <v>-34.91</v>
      </c>
      <c r="AA20" s="130">
        <v>5614757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149945965</v>
      </c>
      <c r="D22" s="188">
        <f>SUM(D5:D21)</f>
        <v>0</v>
      </c>
      <c r="E22" s="189">
        <f t="shared" si="0"/>
        <v>134732188</v>
      </c>
      <c r="F22" s="190">
        <f t="shared" si="0"/>
        <v>134732188</v>
      </c>
      <c r="G22" s="190">
        <f t="shared" si="0"/>
        <v>88970874</v>
      </c>
      <c r="H22" s="190">
        <f t="shared" si="0"/>
        <v>-242069</v>
      </c>
      <c r="I22" s="190">
        <f t="shared" si="0"/>
        <v>1148376</v>
      </c>
      <c r="J22" s="190">
        <f t="shared" si="0"/>
        <v>89877181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89877181</v>
      </c>
      <c r="X22" s="190">
        <f t="shared" si="0"/>
        <v>33683047</v>
      </c>
      <c r="Y22" s="190">
        <f t="shared" si="0"/>
        <v>56194134</v>
      </c>
      <c r="Z22" s="191">
        <f>+IF(X22&lt;&gt;0,+(Y22/X22)*100,0)</f>
        <v>166.83209805811214</v>
      </c>
      <c r="AA22" s="188">
        <f>SUM(AA5:AA21)</f>
        <v>134732188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54926987</v>
      </c>
      <c r="D25" s="155">
        <v>0</v>
      </c>
      <c r="E25" s="156">
        <v>61358817</v>
      </c>
      <c r="F25" s="60">
        <v>61358817</v>
      </c>
      <c r="G25" s="60">
        <v>4402846</v>
      </c>
      <c r="H25" s="60">
        <v>4630273</v>
      </c>
      <c r="I25" s="60">
        <v>-4791897</v>
      </c>
      <c r="J25" s="60">
        <v>4241222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4241222</v>
      </c>
      <c r="X25" s="60">
        <v>15339704</v>
      </c>
      <c r="Y25" s="60">
        <v>-11098482</v>
      </c>
      <c r="Z25" s="140">
        <v>-72.35</v>
      </c>
      <c r="AA25" s="155">
        <v>61358817</v>
      </c>
    </row>
    <row r="26" spans="1:27" ht="13.5">
      <c r="A26" s="183" t="s">
        <v>38</v>
      </c>
      <c r="B26" s="182"/>
      <c r="C26" s="155">
        <v>5312993</v>
      </c>
      <c r="D26" s="155">
        <v>0</v>
      </c>
      <c r="E26" s="156">
        <v>5812733</v>
      </c>
      <c r="F26" s="60">
        <v>5812733</v>
      </c>
      <c r="G26" s="60">
        <v>452681</v>
      </c>
      <c r="H26" s="60">
        <v>448778</v>
      </c>
      <c r="I26" s="60">
        <v>-448778</v>
      </c>
      <c r="J26" s="60">
        <v>452681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452681</v>
      </c>
      <c r="X26" s="60">
        <v>1453183</v>
      </c>
      <c r="Y26" s="60">
        <v>-1000502</v>
      </c>
      <c r="Z26" s="140">
        <v>-68.85</v>
      </c>
      <c r="AA26" s="155">
        <v>5812733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2750000</v>
      </c>
      <c r="F27" s="60">
        <v>2750000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687500</v>
      </c>
      <c r="Y27" s="60">
        <v>-687500</v>
      </c>
      <c r="Z27" s="140">
        <v>-100</v>
      </c>
      <c r="AA27" s="155">
        <v>2750000</v>
      </c>
    </row>
    <row r="28" spans="1:27" ht="13.5">
      <c r="A28" s="183" t="s">
        <v>39</v>
      </c>
      <c r="B28" s="182"/>
      <c r="C28" s="155">
        <v>21395385</v>
      </c>
      <c r="D28" s="155">
        <v>0</v>
      </c>
      <c r="E28" s="156">
        <v>16000000</v>
      </c>
      <c r="F28" s="60">
        <v>16000000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4000000</v>
      </c>
      <c r="Y28" s="60">
        <v>-4000000</v>
      </c>
      <c r="Z28" s="140">
        <v>-100</v>
      </c>
      <c r="AA28" s="155">
        <v>16000000</v>
      </c>
    </row>
    <row r="29" spans="1:27" ht="13.5">
      <c r="A29" s="183" t="s">
        <v>40</v>
      </c>
      <c r="B29" s="182"/>
      <c r="C29" s="155">
        <v>3979</v>
      </c>
      <c r="D29" s="155">
        <v>0</v>
      </c>
      <c r="E29" s="156">
        <v>19187</v>
      </c>
      <c r="F29" s="60">
        <v>19187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4797</v>
      </c>
      <c r="Y29" s="60">
        <v>-4797</v>
      </c>
      <c r="Z29" s="140">
        <v>-100</v>
      </c>
      <c r="AA29" s="155">
        <v>19187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15313344</v>
      </c>
      <c r="D32" s="155">
        <v>0</v>
      </c>
      <c r="E32" s="156">
        <v>13787900</v>
      </c>
      <c r="F32" s="60">
        <v>13787900</v>
      </c>
      <c r="G32" s="60">
        <v>67623</v>
      </c>
      <c r="H32" s="60">
        <v>1366971</v>
      </c>
      <c r="I32" s="60">
        <v>-1372674</v>
      </c>
      <c r="J32" s="60">
        <v>61920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61920</v>
      </c>
      <c r="X32" s="60">
        <v>3446975</v>
      </c>
      <c r="Y32" s="60">
        <v>-3385055</v>
      </c>
      <c r="Z32" s="140">
        <v>-98.2</v>
      </c>
      <c r="AA32" s="155">
        <v>13787900</v>
      </c>
    </row>
    <row r="33" spans="1:27" ht="13.5">
      <c r="A33" s="183" t="s">
        <v>42</v>
      </c>
      <c r="B33" s="182"/>
      <c r="C33" s="155">
        <v>4576078</v>
      </c>
      <c r="D33" s="155">
        <v>0</v>
      </c>
      <c r="E33" s="156">
        <v>4630000</v>
      </c>
      <c r="F33" s="60">
        <v>4630000</v>
      </c>
      <c r="G33" s="60">
        <v>245129</v>
      </c>
      <c r="H33" s="60">
        <v>283658</v>
      </c>
      <c r="I33" s="60">
        <v>-284355</v>
      </c>
      <c r="J33" s="60">
        <v>244432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244432</v>
      </c>
      <c r="X33" s="60">
        <v>1157500</v>
      </c>
      <c r="Y33" s="60">
        <v>-913068</v>
      </c>
      <c r="Z33" s="140">
        <v>-78.88</v>
      </c>
      <c r="AA33" s="155">
        <v>4630000</v>
      </c>
    </row>
    <row r="34" spans="1:27" ht="13.5">
      <c r="A34" s="183" t="s">
        <v>43</v>
      </c>
      <c r="B34" s="182"/>
      <c r="C34" s="155">
        <v>45069763</v>
      </c>
      <c r="D34" s="155">
        <v>0</v>
      </c>
      <c r="E34" s="156">
        <v>47919052</v>
      </c>
      <c r="F34" s="60">
        <v>47919052</v>
      </c>
      <c r="G34" s="60">
        <v>1500805</v>
      </c>
      <c r="H34" s="60">
        <v>1458360</v>
      </c>
      <c r="I34" s="60">
        <v>-1810244</v>
      </c>
      <c r="J34" s="60">
        <v>1148921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1148921</v>
      </c>
      <c r="X34" s="60">
        <v>11979763</v>
      </c>
      <c r="Y34" s="60">
        <v>-10830842</v>
      </c>
      <c r="Z34" s="140">
        <v>-90.41</v>
      </c>
      <c r="AA34" s="155">
        <v>47919052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146598529</v>
      </c>
      <c r="D36" s="188">
        <f>SUM(D25:D35)</f>
        <v>0</v>
      </c>
      <c r="E36" s="189">
        <f t="shared" si="1"/>
        <v>152277689</v>
      </c>
      <c r="F36" s="190">
        <f t="shared" si="1"/>
        <v>152277689</v>
      </c>
      <c r="G36" s="190">
        <f t="shared" si="1"/>
        <v>6669084</v>
      </c>
      <c r="H36" s="190">
        <f t="shared" si="1"/>
        <v>8188040</v>
      </c>
      <c r="I36" s="190">
        <f t="shared" si="1"/>
        <v>-8707948</v>
      </c>
      <c r="J36" s="190">
        <f t="shared" si="1"/>
        <v>6149176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6149176</v>
      </c>
      <c r="X36" s="190">
        <f t="shared" si="1"/>
        <v>38069422</v>
      </c>
      <c r="Y36" s="190">
        <f t="shared" si="1"/>
        <v>-31920246</v>
      </c>
      <c r="Z36" s="191">
        <f>+IF(X36&lt;&gt;0,+(Y36/X36)*100,0)</f>
        <v>-83.84746687249415</v>
      </c>
      <c r="AA36" s="188">
        <f>SUM(AA25:AA35)</f>
        <v>152277689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3347436</v>
      </c>
      <c r="D38" s="199">
        <f>+D22-D36</f>
        <v>0</v>
      </c>
      <c r="E38" s="200">
        <f t="shared" si="2"/>
        <v>-17545501</v>
      </c>
      <c r="F38" s="106">
        <f t="shared" si="2"/>
        <v>-17545501</v>
      </c>
      <c r="G38" s="106">
        <f t="shared" si="2"/>
        <v>82301790</v>
      </c>
      <c r="H38" s="106">
        <f t="shared" si="2"/>
        <v>-8430109</v>
      </c>
      <c r="I38" s="106">
        <f t="shared" si="2"/>
        <v>9856324</v>
      </c>
      <c r="J38" s="106">
        <f t="shared" si="2"/>
        <v>83728005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83728005</v>
      </c>
      <c r="X38" s="106">
        <f>IF(F22=F36,0,X22-X36)</f>
        <v>-4386375</v>
      </c>
      <c r="Y38" s="106">
        <f t="shared" si="2"/>
        <v>88114380</v>
      </c>
      <c r="Z38" s="201">
        <f>+IF(X38&lt;&gt;0,+(Y38/X38)*100,0)</f>
        <v>-2008.8200393263228</v>
      </c>
      <c r="AA38" s="199">
        <f>+AA22-AA36</f>
        <v>-17545501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17547000</v>
      </c>
      <c r="F39" s="60">
        <v>17547000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4386750</v>
      </c>
      <c r="Y39" s="60">
        <v>-4386750</v>
      </c>
      <c r="Z39" s="140">
        <v>-100</v>
      </c>
      <c r="AA39" s="155">
        <v>17547000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3347436</v>
      </c>
      <c r="D42" s="206">
        <f>SUM(D38:D41)</f>
        <v>0</v>
      </c>
      <c r="E42" s="207">
        <f t="shared" si="3"/>
        <v>1499</v>
      </c>
      <c r="F42" s="88">
        <f t="shared" si="3"/>
        <v>1499</v>
      </c>
      <c r="G42" s="88">
        <f t="shared" si="3"/>
        <v>82301790</v>
      </c>
      <c r="H42" s="88">
        <f t="shared" si="3"/>
        <v>-8430109</v>
      </c>
      <c r="I42" s="88">
        <f t="shared" si="3"/>
        <v>9856324</v>
      </c>
      <c r="J42" s="88">
        <f t="shared" si="3"/>
        <v>83728005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83728005</v>
      </c>
      <c r="X42" s="88">
        <f t="shared" si="3"/>
        <v>375</v>
      </c>
      <c r="Y42" s="88">
        <f t="shared" si="3"/>
        <v>83727630</v>
      </c>
      <c r="Z42" s="208">
        <f>+IF(X42&lt;&gt;0,+(Y42/X42)*100,0)</f>
        <v>22327368</v>
      </c>
      <c r="AA42" s="206">
        <f>SUM(AA38:AA41)</f>
        <v>1499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3347436</v>
      </c>
      <c r="D44" s="210">
        <f>+D42-D43</f>
        <v>0</v>
      </c>
      <c r="E44" s="211">
        <f t="shared" si="4"/>
        <v>1499</v>
      </c>
      <c r="F44" s="77">
        <f t="shared" si="4"/>
        <v>1499</v>
      </c>
      <c r="G44" s="77">
        <f t="shared" si="4"/>
        <v>82301790</v>
      </c>
      <c r="H44" s="77">
        <f t="shared" si="4"/>
        <v>-8430109</v>
      </c>
      <c r="I44" s="77">
        <f t="shared" si="4"/>
        <v>9856324</v>
      </c>
      <c r="J44" s="77">
        <f t="shared" si="4"/>
        <v>83728005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83728005</v>
      </c>
      <c r="X44" s="77">
        <f t="shared" si="4"/>
        <v>375</v>
      </c>
      <c r="Y44" s="77">
        <f t="shared" si="4"/>
        <v>83727630</v>
      </c>
      <c r="Z44" s="212">
        <f>+IF(X44&lt;&gt;0,+(Y44/X44)*100,0)</f>
        <v>22327368</v>
      </c>
      <c r="AA44" s="210">
        <f>+AA42-AA43</f>
        <v>1499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3347436</v>
      </c>
      <c r="D46" s="206">
        <f>SUM(D44:D45)</f>
        <v>0</v>
      </c>
      <c r="E46" s="207">
        <f t="shared" si="5"/>
        <v>1499</v>
      </c>
      <c r="F46" s="88">
        <f t="shared" si="5"/>
        <v>1499</v>
      </c>
      <c r="G46" s="88">
        <f t="shared" si="5"/>
        <v>82301790</v>
      </c>
      <c r="H46" s="88">
        <f t="shared" si="5"/>
        <v>-8430109</v>
      </c>
      <c r="I46" s="88">
        <f t="shared" si="5"/>
        <v>9856324</v>
      </c>
      <c r="J46" s="88">
        <f t="shared" si="5"/>
        <v>83728005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83728005</v>
      </c>
      <c r="X46" s="88">
        <f t="shared" si="5"/>
        <v>375</v>
      </c>
      <c r="Y46" s="88">
        <f t="shared" si="5"/>
        <v>83727630</v>
      </c>
      <c r="Z46" s="208">
        <f>+IF(X46&lt;&gt;0,+(Y46/X46)*100,0)</f>
        <v>22327368</v>
      </c>
      <c r="AA46" s="206">
        <f>SUM(AA44:AA45)</f>
        <v>1499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3347436</v>
      </c>
      <c r="D48" s="217">
        <f>SUM(D46:D47)</f>
        <v>0</v>
      </c>
      <c r="E48" s="218">
        <f t="shared" si="6"/>
        <v>1499</v>
      </c>
      <c r="F48" s="219">
        <f t="shared" si="6"/>
        <v>1499</v>
      </c>
      <c r="G48" s="219">
        <f t="shared" si="6"/>
        <v>82301790</v>
      </c>
      <c r="H48" s="220">
        <f t="shared" si="6"/>
        <v>-8430109</v>
      </c>
      <c r="I48" s="220">
        <f t="shared" si="6"/>
        <v>9856324</v>
      </c>
      <c r="J48" s="220">
        <f t="shared" si="6"/>
        <v>83728005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83728005</v>
      </c>
      <c r="X48" s="220">
        <f t="shared" si="6"/>
        <v>375</v>
      </c>
      <c r="Y48" s="220">
        <f t="shared" si="6"/>
        <v>83727630</v>
      </c>
      <c r="Z48" s="221">
        <f>+IF(X48&lt;&gt;0,+(Y48/X48)*100,0)</f>
        <v>22327368</v>
      </c>
      <c r="AA48" s="222">
        <f>SUM(AA46:AA47)</f>
        <v>1499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8200337</v>
      </c>
      <c r="D5" s="153">
        <f>SUM(D6:D8)</f>
        <v>0</v>
      </c>
      <c r="E5" s="154">
        <f t="shared" si="0"/>
        <v>102800</v>
      </c>
      <c r="F5" s="100">
        <f t="shared" si="0"/>
        <v>102800</v>
      </c>
      <c r="G5" s="100">
        <f t="shared" si="0"/>
        <v>0</v>
      </c>
      <c r="H5" s="100">
        <f t="shared" si="0"/>
        <v>105500</v>
      </c>
      <c r="I5" s="100">
        <f t="shared" si="0"/>
        <v>127490</v>
      </c>
      <c r="J5" s="100">
        <f t="shared" si="0"/>
        <v>232990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232990</v>
      </c>
      <c r="X5" s="100">
        <f t="shared" si="0"/>
        <v>25700</v>
      </c>
      <c r="Y5" s="100">
        <f t="shared" si="0"/>
        <v>207290</v>
      </c>
      <c r="Z5" s="137">
        <f>+IF(X5&lt;&gt;0,+(Y5/X5)*100,0)</f>
        <v>806.5758754863813</v>
      </c>
      <c r="AA5" s="153">
        <f>SUM(AA6:AA8)</f>
        <v>102800</v>
      </c>
    </row>
    <row r="6" spans="1:27" ht="13.5">
      <c r="A6" s="138" t="s">
        <v>75</v>
      </c>
      <c r="B6" s="136"/>
      <c r="C6" s="155">
        <v>16743</v>
      </c>
      <c r="D6" s="155"/>
      <c r="E6" s="156">
        <v>10000</v>
      </c>
      <c r="F6" s="60">
        <v>10000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2500</v>
      </c>
      <c r="Y6" s="60">
        <v>-2500</v>
      </c>
      <c r="Z6" s="140">
        <v>-100</v>
      </c>
      <c r="AA6" s="62">
        <v>10000</v>
      </c>
    </row>
    <row r="7" spans="1:27" ht="13.5">
      <c r="A7" s="138" t="s">
        <v>76</v>
      </c>
      <c r="B7" s="136"/>
      <c r="C7" s="157">
        <v>81142</v>
      </c>
      <c r="D7" s="157"/>
      <c r="E7" s="158">
        <v>15500</v>
      </c>
      <c r="F7" s="159">
        <v>15500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3875</v>
      </c>
      <c r="Y7" s="159">
        <v>-3875</v>
      </c>
      <c r="Z7" s="141">
        <v>-100</v>
      </c>
      <c r="AA7" s="225">
        <v>15500</v>
      </c>
    </row>
    <row r="8" spans="1:27" ht="13.5">
      <c r="A8" s="138" t="s">
        <v>77</v>
      </c>
      <c r="B8" s="136"/>
      <c r="C8" s="155">
        <v>8102452</v>
      </c>
      <c r="D8" s="155"/>
      <c r="E8" s="156">
        <v>77300</v>
      </c>
      <c r="F8" s="60">
        <v>77300</v>
      </c>
      <c r="G8" s="60"/>
      <c r="H8" s="60">
        <v>105500</v>
      </c>
      <c r="I8" s="60">
        <v>127490</v>
      </c>
      <c r="J8" s="60">
        <v>232990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232990</v>
      </c>
      <c r="X8" s="60">
        <v>19325</v>
      </c>
      <c r="Y8" s="60">
        <v>213665</v>
      </c>
      <c r="Z8" s="140">
        <v>1105.64</v>
      </c>
      <c r="AA8" s="62">
        <v>77300</v>
      </c>
    </row>
    <row r="9" spans="1:27" ht="13.5">
      <c r="A9" s="135" t="s">
        <v>78</v>
      </c>
      <c r="B9" s="136"/>
      <c r="C9" s="153">
        <f aca="true" t="shared" si="1" ref="C9:Y9">SUM(C10:C14)</f>
        <v>4686749</v>
      </c>
      <c r="D9" s="153">
        <f>SUM(D10:D14)</f>
        <v>0</v>
      </c>
      <c r="E9" s="154">
        <f t="shared" si="1"/>
        <v>1238000</v>
      </c>
      <c r="F9" s="100">
        <f t="shared" si="1"/>
        <v>1238000</v>
      </c>
      <c r="G9" s="100">
        <f t="shared" si="1"/>
        <v>0</v>
      </c>
      <c r="H9" s="100">
        <f t="shared" si="1"/>
        <v>0</v>
      </c>
      <c r="I9" s="100">
        <f t="shared" si="1"/>
        <v>127992</v>
      </c>
      <c r="J9" s="100">
        <f t="shared" si="1"/>
        <v>127992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127992</v>
      </c>
      <c r="X9" s="100">
        <f t="shared" si="1"/>
        <v>309500</v>
      </c>
      <c r="Y9" s="100">
        <f t="shared" si="1"/>
        <v>-181508</v>
      </c>
      <c r="Z9" s="137">
        <f>+IF(X9&lt;&gt;0,+(Y9/X9)*100,0)</f>
        <v>-58.645557350565426</v>
      </c>
      <c r="AA9" s="102">
        <f>SUM(AA10:AA14)</f>
        <v>1238000</v>
      </c>
    </row>
    <row r="10" spans="1:27" ht="13.5">
      <c r="A10" s="138" t="s">
        <v>79</v>
      </c>
      <c r="B10" s="136"/>
      <c r="C10" s="155">
        <v>1031077</v>
      </c>
      <c r="D10" s="155"/>
      <c r="E10" s="156">
        <v>430000</v>
      </c>
      <c r="F10" s="60">
        <v>430000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107500</v>
      </c>
      <c r="Y10" s="60">
        <v>-107500</v>
      </c>
      <c r="Z10" s="140">
        <v>-100</v>
      </c>
      <c r="AA10" s="62">
        <v>430000</v>
      </c>
    </row>
    <row r="11" spans="1:27" ht="13.5">
      <c r="A11" s="138" t="s">
        <v>80</v>
      </c>
      <c r="B11" s="136"/>
      <c r="C11" s="155">
        <v>3238458</v>
      </c>
      <c r="D11" s="155"/>
      <c r="E11" s="156">
        <v>446000</v>
      </c>
      <c r="F11" s="60">
        <v>446000</v>
      </c>
      <c r="G11" s="60"/>
      <c r="H11" s="60"/>
      <c r="I11" s="60">
        <v>122492</v>
      </c>
      <c r="J11" s="60">
        <v>122492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122492</v>
      </c>
      <c r="X11" s="60">
        <v>111500</v>
      </c>
      <c r="Y11" s="60">
        <v>10992</v>
      </c>
      <c r="Z11" s="140">
        <v>9.86</v>
      </c>
      <c r="AA11" s="62">
        <v>446000</v>
      </c>
    </row>
    <row r="12" spans="1:27" ht="13.5">
      <c r="A12" s="138" t="s">
        <v>81</v>
      </c>
      <c r="B12" s="136"/>
      <c r="C12" s="155">
        <v>405745</v>
      </c>
      <c r="D12" s="155"/>
      <c r="E12" s="156">
        <v>362000</v>
      </c>
      <c r="F12" s="60">
        <v>362000</v>
      </c>
      <c r="G12" s="60"/>
      <c r="H12" s="60"/>
      <c r="I12" s="60">
        <v>5500</v>
      </c>
      <c r="J12" s="60">
        <v>5500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5500</v>
      </c>
      <c r="X12" s="60">
        <v>90500</v>
      </c>
      <c r="Y12" s="60">
        <v>-85000</v>
      </c>
      <c r="Z12" s="140">
        <v>-93.92</v>
      </c>
      <c r="AA12" s="62">
        <v>362000</v>
      </c>
    </row>
    <row r="13" spans="1:27" ht="13.5">
      <c r="A13" s="138" t="s">
        <v>82</v>
      </c>
      <c r="B13" s="136"/>
      <c r="C13" s="155">
        <v>11469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16911376</v>
      </c>
      <c r="D15" s="153">
        <f>SUM(D16:D18)</f>
        <v>0</v>
      </c>
      <c r="E15" s="154">
        <f t="shared" si="2"/>
        <v>24944850</v>
      </c>
      <c r="F15" s="100">
        <f t="shared" si="2"/>
        <v>24944850</v>
      </c>
      <c r="G15" s="100">
        <f t="shared" si="2"/>
        <v>0</v>
      </c>
      <c r="H15" s="100">
        <f t="shared" si="2"/>
        <v>12280</v>
      </c>
      <c r="I15" s="100">
        <f t="shared" si="2"/>
        <v>1124197</v>
      </c>
      <c r="J15" s="100">
        <f t="shared" si="2"/>
        <v>1136477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1136477</v>
      </c>
      <c r="X15" s="100">
        <f t="shared" si="2"/>
        <v>6236213</v>
      </c>
      <c r="Y15" s="100">
        <f t="shared" si="2"/>
        <v>-5099736</v>
      </c>
      <c r="Z15" s="137">
        <f>+IF(X15&lt;&gt;0,+(Y15/X15)*100,0)</f>
        <v>-81.77616768381708</v>
      </c>
      <c r="AA15" s="102">
        <f>SUM(AA16:AA18)</f>
        <v>24944850</v>
      </c>
    </row>
    <row r="16" spans="1:27" ht="13.5">
      <c r="A16" s="138" t="s">
        <v>85</v>
      </c>
      <c r="B16" s="136"/>
      <c r="C16" s="155">
        <v>218213</v>
      </c>
      <c r="D16" s="155"/>
      <c r="E16" s="156">
        <v>243200</v>
      </c>
      <c r="F16" s="60">
        <v>243200</v>
      </c>
      <c r="G16" s="60"/>
      <c r="H16" s="60">
        <v>12280</v>
      </c>
      <c r="I16" s="60">
        <v>12280</v>
      </c>
      <c r="J16" s="60">
        <v>24560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24560</v>
      </c>
      <c r="X16" s="60">
        <v>60800</v>
      </c>
      <c r="Y16" s="60">
        <v>-36240</v>
      </c>
      <c r="Z16" s="140">
        <v>-59.61</v>
      </c>
      <c r="AA16" s="62">
        <v>243200</v>
      </c>
    </row>
    <row r="17" spans="1:27" ht="13.5">
      <c r="A17" s="138" t="s">
        <v>86</v>
      </c>
      <c r="B17" s="136"/>
      <c r="C17" s="155">
        <v>16663737</v>
      </c>
      <c r="D17" s="155"/>
      <c r="E17" s="156">
        <v>24691650</v>
      </c>
      <c r="F17" s="60">
        <v>24691650</v>
      </c>
      <c r="G17" s="60"/>
      <c r="H17" s="60"/>
      <c r="I17" s="60">
        <v>1111917</v>
      </c>
      <c r="J17" s="60">
        <v>1111917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1111917</v>
      </c>
      <c r="X17" s="60">
        <v>6172913</v>
      </c>
      <c r="Y17" s="60">
        <v>-5060996</v>
      </c>
      <c r="Z17" s="140">
        <v>-81.99</v>
      </c>
      <c r="AA17" s="62">
        <v>24691650</v>
      </c>
    </row>
    <row r="18" spans="1:27" ht="13.5">
      <c r="A18" s="138" t="s">
        <v>87</v>
      </c>
      <c r="B18" s="136"/>
      <c r="C18" s="155">
        <v>29426</v>
      </c>
      <c r="D18" s="155"/>
      <c r="E18" s="156">
        <v>10000</v>
      </c>
      <c r="F18" s="60">
        <v>10000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2500</v>
      </c>
      <c r="Y18" s="60">
        <v>-2500</v>
      </c>
      <c r="Z18" s="140">
        <v>-100</v>
      </c>
      <c r="AA18" s="62">
        <v>10000</v>
      </c>
    </row>
    <row r="19" spans="1:27" ht="13.5">
      <c r="A19" s="135" t="s">
        <v>88</v>
      </c>
      <c r="B19" s="142"/>
      <c r="C19" s="153">
        <f aca="true" t="shared" si="3" ref="C19:Y19">SUM(C20:C23)</f>
        <v>102694</v>
      </c>
      <c r="D19" s="153">
        <f>SUM(D20:D23)</f>
        <v>0</v>
      </c>
      <c r="E19" s="154">
        <f t="shared" si="3"/>
        <v>2815000</v>
      </c>
      <c r="F19" s="100">
        <f t="shared" si="3"/>
        <v>2815000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703750</v>
      </c>
      <c r="Y19" s="100">
        <f t="shared" si="3"/>
        <v>-703750</v>
      </c>
      <c r="Z19" s="137">
        <f>+IF(X19&lt;&gt;0,+(Y19/X19)*100,0)</f>
        <v>-100</v>
      </c>
      <c r="AA19" s="102">
        <f>SUM(AA20:AA23)</f>
        <v>2815000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102694</v>
      </c>
      <c r="D23" s="155"/>
      <c r="E23" s="156">
        <v>2815000</v>
      </c>
      <c r="F23" s="60">
        <v>2815000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703750</v>
      </c>
      <c r="Y23" s="60">
        <v>-703750</v>
      </c>
      <c r="Z23" s="140">
        <v>-100</v>
      </c>
      <c r="AA23" s="62">
        <v>2815000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29901156</v>
      </c>
      <c r="D25" s="217">
        <f>+D5+D9+D15+D19+D24</f>
        <v>0</v>
      </c>
      <c r="E25" s="230">
        <f t="shared" si="4"/>
        <v>29100650</v>
      </c>
      <c r="F25" s="219">
        <f t="shared" si="4"/>
        <v>29100650</v>
      </c>
      <c r="G25" s="219">
        <f t="shared" si="4"/>
        <v>0</v>
      </c>
      <c r="H25" s="219">
        <f t="shared" si="4"/>
        <v>117780</v>
      </c>
      <c r="I25" s="219">
        <f t="shared" si="4"/>
        <v>1379679</v>
      </c>
      <c r="J25" s="219">
        <f t="shared" si="4"/>
        <v>1497459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1497459</v>
      </c>
      <c r="X25" s="219">
        <f t="shared" si="4"/>
        <v>7275163</v>
      </c>
      <c r="Y25" s="219">
        <f t="shared" si="4"/>
        <v>-5777704</v>
      </c>
      <c r="Z25" s="231">
        <f>+IF(X25&lt;&gt;0,+(Y25/X25)*100,0)</f>
        <v>-79.41683231014893</v>
      </c>
      <c r="AA25" s="232">
        <f>+AA5+AA9+AA15+AA19+AA24</f>
        <v>29100650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21702733</v>
      </c>
      <c r="D28" s="155"/>
      <c r="E28" s="156">
        <v>16691650</v>
      </c>
      <c r="F28" s="60">
        <v>16691650</v>
      </c>
      <c r="G28" s="60"/>
      <c r="H28" s="60">
        <v>105500</v>
      </c>
      <c r="I28" s="60">
        <v>1345511</v>
      </c>
      <c r="J28" s="60">
        <v>1451011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1451011</v>
      </c>
      <c r="X28" s="60">
        <v>4172913</v>
      </c>
      <c r="Y28" s="60">
        <v>-2721902</v>
      </c>
      <c r="Z28" s="140">
        <v>-65.23</v>
      </c>
      <c r="AA28" s="155">
        <v>16691650</v>
      </c>
    </row>
    <row r="29" spans="1:27" ht="13.5">
      <c r="A29" s="234" t="s">
        <v>134</v>
      </c>
      <c r="B29" s="136"/>
      <c r="C29" s="155">
        <v>1168002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22870735</v>
      </c>
      <c r="D32" s="210">
        <f>SUM(D28:D31)</f>
        <v>0</v>
      </c>
      <c r="E32" s="211">
        <f t="shared" si="5"/>
        <v>16691650</v>
      </c>
      <c r="F32" s="77">
        <f t="shared" si="5"/>
        <v>16691650</v>
      </c>
      <c r="G32" s="77">
        <f t="shared" si="5"/>
        <v>0</v>
      </c>
      <c r="H32" s="77">
        <f t="shared" si="5"/>
        <v>105500</v>
      </c>
      <c r="I32" s="77">
        <f t="shared" si="5"/>
        <v>1345511</v>
      </c>
      <c r="J32" s="77">
        <f t="shared" si="5"/>
        <v>1451011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1451011</v>
      </c>
      <c r="X32" s="77">
        <f t="shared" si="5"/>
        <v>4172913</v>
      </c>
      <c r="Y32" s="77">
        <f t="shared" si="5"/>
        <v>-2721902</v>
      </c>
      <c r="Z32" s="212">
        <f>+IF(X32&lt;&gt;0,+(Y32/X32)*100,0)</f>
        <v>-65.2278636051123</v>
      </c>
      <c r="AA32" s="79">
        <f>SUM(AA28:AA31)</f>
        <v>16691650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7030421</v>
      </c>
      <c r="D35" s="155"/>
      <c r="E35" s="156">
        <v>12409000</v>
      </c>
      <c r="F35" s="60">
        <v>12409000</v>
      </c>
      <c r="G35" s="60"/>
      <c r="H35" s="60">
        <v>12280</v>
      </c>
      <c r="I35" s="60">
        <v>34168</v>
      </c>
      <c r="J35" s="60">
        <v>46448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46448</v>
      </c>
      <c r="X35" s="60">
        <v>3102250</v>
      </c>
      <c r="Y35" s="60">
        <v>-3055802</v>
      </c>
      <c r="Z35" s="140">
        <v>-98.5</v>
      </c>
      <c r="AA35" s="62">
        <v>12409000</v>
      </c>
    </row>
    <row r="36" spans="1:27" ht="13.5">
      <c r="A36" s="238" t="s">
        <v>139</v>
      </c>
      <c r="B36" s="149"/>
      <c r="C36" s="222">
        <f aca="true" t="shared" si="6" ref="C36:Y36">SUM(C32:C35)</f>
        <v>29901156</v>
      </c>
      <c r="D36" s="222">
        <f>SUM(D32:D35)</f>
        <v>0</v>
      </c>
      <c r="E36" s="218">
        <f t="shared" si="6"/>
        <v>29100650</v>
      </c>
      <c r="F36" s="220">
        <f t="shared" si="6"/>
        <v>29100650</v>
      </c>
      <c r="G36" s="220">
        <f t="shared" si="6"/>
        <v>0</v>
      </c>
      <c r="H36" s="220">
        <f t="shared" si="6"/>
        <v>117780</v>
      </c>
      <c r="I36" s="220">
        <f t="shared" si="6"/>
        <v>1379679</v>
      </c>
      <c r="J36" s="220">
        <f t="shared" si="6"/>
        <v>1497459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1497459</v>
      </c>
      <c r="X36" s="220">
        <f t="shared" si="6"/>
        <v>7275163</v>
      </c>
      <c r="Y36" s="220">
        <f t="shared" si="6"/>
        <v>-5777704</v>
      </c>
      <c r="Z36" s="221">
        <f>+IF(X36&lt;&gt;0,+(Y36/X36)*100,0)</f>
        <v>-79.41683231014893</v>
      </c>
      <c r="AA36" s="239">
        <f>SUM(AA32:AA35)</f>
        <v>29100650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86131643</v>
      </c>
      <c r="D6" s="155"/>
      <c r="E6" s="59">
        <v>82533326</v>
      </c>
      <c r="F6" s="60">
        <v>82533326</v>
      </c>
      <c r="G6" s="60">
        <v>86131643</v>
      </c>
      <c r="H6" s="60">
        <v>97599912</v>
      </c>
      <c r="I6" s="60">
        <v>113286816</v>
      </c>
      <c r="J6" s="60">
        <v>113286816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113286816</v>
      </c>
      <c r="X6" s="60">
        <v>20633332</v>
      </c>
      <c r="Y6" s="60">
        <v>92653484</v>
      </c>
      <c r="Z6" s="140">
        <v>449.05</v>
      </c>
      <c r="AA6" s="62">
        <v>82533326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38060641</v>
      </c>
      <c r="D8" s="155"/>
      <c r="E8" s="59">
        <v>27000000</v>
      </c>
      <c r="F8" s="60">
        <v>27000000</v>
      </c>
      <c r="G8" s="60">
        <v>38060641</v>
      </c>
      <c r="H8" s="60">
        <v>50063231</v>
      </c>
      <c r="I8" s="60">
        <v>40310894</v>
      </c>
      <c r="J8" s="60">
        <v>40310894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40310894</v>
      </c>
      <c r="X8" s="60">
        <v>6750000</v>
      </c>
      <c r="Y8" s="60">
        <v>33560894</v>
      </c>
      <c r="Z8" s="140">
        <v>497.2</v>
      </c>
      <c r="AA8" s="62">
        <v>27000000</v>
      </c>
    </row>
    <row r="9" spans="1:27" ht="13.5">
      <c r="A9" s="249" t="s">
        <v>146</v>
      </c>
      <c r="B9" s="182"/>
      <c r="C9" s="155">
        <v>3805029</v>
      </c>
      <c r="D9" s="155"/>
      <c r="E9" s="59">
        <v>2600000</v>
      </c>
      <c r="F9" s="60">
        <v>2600000</v>
      </c>
      <c r="G9" s="60">
        <v>3679816</v>
      </c>
      <c r="H9" s="60">
        <v>2346955</v>
      </c>
      <c r="I9" s="60">
        <v>3324132</v>
      </c>
      <c r="J9" s="60">
        <v>3324132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3324132</v>
      </c>
      <c r="X9" s="60">
        <v>650000</v>
      </c>
      <c r="Y9" s="60">
        <v>2674132</v>
      </c>
      <c r="Z9" s="140">
        <v>411.4</v>
      </c>
      <c r="AA9" s="62">
        <v>2600000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125213</v>
      </c>
      <c r="H10" s="159">
        <v>125213</v>
      </c>
      <c r="I10" s="159">
        <v>125213</v>
      </c>
      <c r="J10" s="60">
        <v>125213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125213</v>
      </c>
      <c r="X10" s="60"/>
      <c r="Y10" s="159">
        <v>125213</v>
      </c>
      <c r="Z10" s="141"/>
      <c r="AA10" s="225"/>
    </row>
    <row r="11" spans="1:27" ht="13.5">
      <c r="A11" s="249" t="s">
        <v>148</v>
      </c>
      <c r="B11" s="182"/>
      <c r="C11" s="155">
        <v>30095</v>
      </c>
      <c r="D11" s="155"/>
      <c r="E11" s="59">
        <v>22000</v>
      </c>
      <c r="F11" s="60">
        <v>22000</v>
      </c>
      <c r="G11" s="60">
        <v>30095</v>
      </c>
      <c r="H11" s="60">
        <v>30093</v>
      </c>
      <c r="I11" s="60">
        <v>30093</v>
      </c>
      <c r="J11" s="60">
        <v>30093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30093</v>
      </c>
      <c r="X11" s="60">
        <v>5500</v>
      </c>
      <c r="Y11" s="60">
        <v>24593</v>
      </c>
      <c r="Z11" s="140">
        <v>447.15</v>
      </c>
      <c r="AA11" s="62">
        <v>22000</v>
      </c>
    </row>
    <row r="12" spans="1:27" ht="13.5">
      <c r="A12" s="250" t="s">
        <v>56</v>
      </c>
      <c r="B12" s="251"/>
      <c r="C12" s="168">
        <f aca="true" t="shared" si="0" ref="C12:Y12">SUM(C6:C11)</f>
        <v>128027408</v>
      </c>
      <c r="D12" s="168">
        <f>SUM(D6:D11)</f>
        <v>0</v>
      </c>
      <c r="E12" s="72">
        <f t="shared" si="0"/>
        <v>112155326</v>
      </c>
      <c r="F12" s="73">
        <f t="shared" si="0"/>
        <v>112155326</v>
      </c>
      <c r="G12" s="73">
        <f t="shared" si="0"/>
        <v>128027408</v>
      </c>
      <c r="H12" s="73">
        <f t="shared" si="0"/>
        <v>150165404</v>
      </c>
      <c r="I12" s="73">
        <f t="shared" si="0"/>
        <v>157077148</v>
      </c>
      <c r="J12" s="73">
        <f t="shared" si="0"/>
        <v>157077148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157077148</v>
      </c>
      <c r="X12" s="73">
        <f t="shared" si="0"/>
        <v>28038832</v>
      </c>
      <c r="Y12" s="73">
        <f t="shared" si="0"/>
        <v>129038316</v>
      </c>
      <c r="Z12" s="170">
        <f>+IF(X12&lt;&gt;0,+(Y12/X12)*100,0)</f>
        <v>460.2128790528792</v>
      </c>
      <c r="AA12" s="74">
        <f>SUM(AA6:AA11)</f>
        <v>112155326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27350655</v>
      </c>
      <c r="D17" s="155"/>
      <c r="E17" s="59">
        <v>22647079</v>
      </c>
      <c r="F17" s="60">
        <v>22647079</v>
      </c>
      <c r="G17" s="60">
        <v>27350655</v>
      </c>
      <c r="H17" s="60">
        <v>27350655</v>
      </c>
      <c r="I17" s="60">
        <v>27350655</v>
      </c>
      <c r="J17" s="60">
        <v>27350655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27350655</v>
      </c>
      <c r="X17" s="60">
        <v>5661770</v>
      </c>
      <c r="Y17" s="60">
        <v>21688885</v>
      </c>
      <c r="Z17" s="140">
        <v>383.08</v>
      </c>
      <c r="AA17" s="62">
        <v>22647079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509967131</v>
      </c>
      <c r="D19" s="155"/>
      <c r="E19" s="59">
        <v>536289326</v>
      </c>
      <c r="F19" s="60">
        <v>536289326</v>
      </c>
      <c r="G19" s="60">
        <v>509967131</v>
      </c>
      <c r="H19" s="60">
        <v>507312745</v>
      </c>
      <c r="I19" s="60">
        <v>507346811</v>
      </c>
      <c r="J19" s="60">
        <v>507346811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507346811</v>
      </c>
      <c r="X19" s="60">
        <v>134072332</v>
      </c>
      <c r="Y19" s="60">
        <v>373274479</v>
      </c>
      <c r="Z19" s="140">
        <v>278.41</v>
      </c>
      <c r="AA19" s="62">
        <v>536289326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117398</v>
      </c>
      <c r="D22" s="155"/>
      <c r="E22" s="59"/>
      <c r="F22" s="60"/>
      <c r="G22" s="60">
        <v>117398</v>
      </c>
      <c r="H22" s="60">
        <v>117398</v>
      </c>
      <c r="I22" s="60">
        <v>117398</v>
      </c>
      <c r="J22" s="60">
        <v>117398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117398</v>
      </c>
      <c r="X22" s="60"/>
      <c r="Y22" s="60">
        <v>117398</v>
      </c>
      <c r="Z22" s="140"/>
      <c r="AA22" s="62"/>
    </row>
    <row r="23" spans="1:27" ht="13.5">
      <c r="A23" s="249" t="s">
        <v>158</v>
      </c>
      <c r="B23" s="182"/>
      <c r="C23" s="155">
        <v>261013</v>
      </c>
      <c r="D23" s="155"/>
      <c r="E23" s="59"/>
      <c r="F23" s="60"/>
      <c r="G23" s="159">
        <v>261013</v>
      </c>
      <c r="H23" s="159">
        <v>261014</v>
      </c>
      <c r="I23" s="159">
        <v>261014</v>
      </c>
      <c r="J23" s="60">
        <v>261014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261014</v>
      </c>
      <c r="X23" s="60"/>
      <c r="Y23" s="159">
        <v>261014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537696197</v>
      </c>
      <c r="D24" s="168">
        <f>SUM(D15:D23)</f>
        <v>0</v>
      </c>
      <c r="E24" s="76">
        <f t="shared" si="1"/>
        <v>558936405</v>
      </c>
      <c r="F24" s="77">
        <f t="shared" si="1"/>
        <v>558936405</v>
      </c>
      <c r="G24" s="77">
        <f t="shared" si="1"/>
        <v>537696197</v>
      </c>
      <c r="H24" s="77">
        <f t="shared" si="1"/>
        <v>535041812</v>
      </c>
      <c r="I24" s="77">
        <f t="shared" si="1"/>
        <v>535075878</v>
      </c>
      <c r="J24" s="77">
        <f t="shared" si="1"/>
        <v>535075878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535075878</v>
      </c>
      <c r="X24" s="77">
        <f t="shared" si="1"/>
        <v>139734102</v>
      </c>
      <c r="Y24" s="77">
        <f t="shared" si="1"/>
        <v>395341776</v>
      </c>
      <c r="Z24" s="212">
        <f>+IF(X24&lt;&gt;0,+(Y24/X24)*100,0)</f>
        <v>282.9243329591799</v>
      </c>
      <c r="AA24" s="79">
        <f>SUM(AA15:AA23)</f>
        <v>558936405</v>
      </c>
    </row>
    <row r="25" spans="1:27" ht="13.5">
      <c r="A25" s="250" t="s">
        <v>159</v>
      </c>
      <c r="B25" s="251"/>
      <c r="C25" s="168">
        <f aca="true" t="shared" si="2" ref="C25:Y25">+C12+C24</f>
        <v>665723605</v>
      </c>
      <c r="D25" s="168">
        <f>+D12+D24</f>
        <v>0</v>
      </c>
      <c r="E25" s="72">
        <f t="shared" si="2"/>
        <v>671091731</v>
      </c>
      <c r="F25" s="73">
        <f t="shared" si="2"/>
        <v>671091731</v>
      </c>
      <c r="G25" s="73">
        <f t="shared" si="2"/>
        <v>665723605</v>
      </c>
      <c r="H25" s="73">
        <f t="shared" si="2"/>
        <v>685207216</v>
      </c>
      <c r="I25" s="73">
        <f t="shared" si="2"/>
        <v>692153026</v>
      </c>
      <c r="J25" s="73">
        <f t="shared" si="2"/>
        <v>692153026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692153026</v>
      </c>
      <c r="X25" s="73">
        <f t="shared" si="2"/>
        <v>167772934</v>
      </c>
      <c r="Y25" s="73">
        <f t="shared" si="2"/>
        <v>524380092</v>
      </c>
      <c r="Z25" s="170">
        <f>+IF(X25&lt;&gt;0,+(Y25/X25)*100,0)</f>
        <v>312.5534491755387</v>
      </c>
      <c r="AA25" s="74">
        <f>+AA12+AA24</f>
        <v>671091731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155347</v>
      </c>
      <c r="D30" s="155"/>
      <c r="E30" s="59">
        <v>867839</v>
      </c>
      <c r="F30" s="60">
        <v>867839</v>
      </c>
      <c r="G30" s="60">
        <v>155347</v>
      </c>
      <c r="H30" s="60">
        <v>155347</v>
      </c>
      <c r="I30" s="60">
        <v>116545</v>
      </c>
      <c r="J30" s="60">
        <v>116545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116545</v>
      </c>
      <c r="X30" s="60">
        <v>216960</v>
      </c>
      <c r="Y30" s="60">
        <v>-100415</v>
      </c>
      <c r="Z30" s="140">
        <v>-46.28</v>
      </c>
      <c r="AA30" s="62">
        <v>867839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53125294</v>
      </c>
      <c r="D32" s="155"/>
      <c r="E32" s="59">
        <v>27000000</v>
      </c>
      <c r="F32" s="60">
        <v>27000000</v>
      </c>
      <c r="G32" s="60">
        <v>53125294</v>
      </c>
      <c r="H32" s="60">
        <v>44189427</v>
      </c>
      <c r="I32" s="60">
        <v>78034969</v>
      </c>
      <c r="J32" s="60">
        <v>78034969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78034969</v>
      </c>
      <c r="X32" s="60">
        <v>6750000</v>
      </c>
      <c r="Y32" s="60">
        <v>71284969</v>
      </c>
      <c r="Z32" s="140">
        <v>1056.07</v>
      </c>
      <c r="AA32" s="62">
        <v>27000000</v>
      </c>
    </row>
    <row r="33" spans="1:27" ht="13.5">
      <c r="A33" s="249" t="s">
        <v>165</v>
      </c>
      <c r="B33" s="182"/>
      <c r="C33" s="155">
        <v>885135</v>
      </c>
      <c r="D33" s="155"/>
      <c r="E33" s="59"/>
      <c r="F33" s="60"/>
      <c r="G33" s="60">
        <v>885135</v>
      </c>
      <c r="H33" s="60">
        <v>885135</v>
      </c>
      <c r="I33" s="60">
        <v>885135</v>
      </c>
      <c r="J33" s="60">
        <v>885135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885135</v>
      </c>
      <c r="X33" s="60"/>
      <c r="Y33" s="60">
        <v>885135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54165776</v>
      </c>
      <c r="D34" s="168">
        <f>SUM(D29:D33)</f>
        <v>0</v>
      </c>
      <c r="E34" s="72">
        <f t="shared" si="3"/>
        <v>27867839</v>
      </c>
      <c r="F34" s="73">
        <f t="shared" si="3"/>
        <v>27867839</v>
      </c>
      <c r="G34" s="73">
        <f t="shared" si="3"/>
        <v>54165776</v>
      </c>
      <c r="H34" s="73">
        <f t="shared" si="3"/>
        <v>45229909</v>
      </c>
      <c r="I34" s="73">
        <f t="shared" si="3"/>
        <v>79036649</v>
      </c>
      <c r="J34" s="73">
        <f t="shared" si="3"/>
        <v>79036649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79036649</v>
      </c>
      <c r="X34" s="73">
        <f t="shared" si="3"/>
        <v>6966960</v>
      </c>
      <c r="Y34" s="73">
        <f t="shared" si="3"/>
        <v>72069689</v>
      </c>
      <c r="Z34" s="170">
        <f>+IF(X34&lt;&gt;0,+(Y34/X34)*100,0)</f>
        <v>1034.4495877685533</v>
      </c>
      <c r="AA34" s="74">
        <f>SUM(AA29:AA33)</f>
        <v>27867839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294520</v>
      </c>
      <c r="D37" s="155"/>
      <c r="E37" s="59"/>
      <c r="F37" s="60"/>
      <c r="G37" s="60">
        <v>294520</v>
      </c>
      <c r="H37" s="60">
        <v>294520</v>
      </c>
      <c r="I37" s="60">
        <v>294520</v>
      </c>
      <c r="J37" s="60">
        <v>294520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294520</v>
      </c>
      <c r="X37" s="60"/>
      <c r="Y37" s="60">
        <v>294520</v>
      </c>
      <c r="Z37" s="140"/>
      <c r="AA37" s="62"/>
    </row>
    <row r="38" spans="1:27" ht="13.5">
      <c r="A38" s="249" t="s">
        <v>165</v>
      </c>
      <c r="B38" s="182"/>
      <c r="C38" s="155">
        <v>30348336</v>
      </c>
      <c r="D38" s="155"/>
      <c r="E38" s="59">
        <v>38225739</v>
      </c>
      <c r="F38" s="60">
        <v>38225739</v>
      </c>
      <c r="G38" s="60">
        <v>30348336</v>
      </c>
      <c r="H38" s="60">
        <v>30348336</v>
      </c>
      <c r="I38" s="60">
        <v>30348336</v>
      </c>
      <c r="J38" s="60">
        <v>30348336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30348336</v>
      </c>
      <c r="X38" s="60">
        <v>9556435</v>
      </c>
      <c r="Y38" s="60">
        <v>20791901</v>
      </c>
      <c r="Z38" s="140">
        <v>217.57</v>
      </c>
      <c r="AA38" s="62">
        <v>38225739</v>
      </c>
    </row>
    <row r="39" spans="1:27" ht="13.5">
      <c r="A39" s="250" t="s">
        <v>59</v>
      </c>
      <c r="B39" s="253"/>
      <c r="C39" s="168">
        <f aca="true" t="shared" si="4" ref="C39:Y39">SUM(C37:C38)</f>
        <v>30642856</v>
      </c>
      <c r="D39" s="168">
        <f>SUM(D37:D38)</f>
        <v>0</v>
      </c>
      <c r="E39" s="76">
        <f t="shared" si="4"/>
        <v>38225739</v>
      </c>
      <c r="F39" s="77">
        <f t="shared" si="4"/>
        <v>38225739</v>
      </c>
      <c r="G39" s="77">
        <f t="shared" si="4"/>
        <v>30642856</v>
      </c>
      <c r="H39" s="77">
        <f t="shared" si="4"/>
        <v>30642856</v>
      </c>
      <c r="I39" s="77">
        <f t="shared" si="4"/>
        <v>30642856</v>
      </c>
      <c r="J39" s="77">
        <f t="shared" si="4"/>
        <v>30642856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30642856</v>
      </c>
      <c r="X39" s="77">
        <f t="shared" si="4"/>
        <v>9556435</v>
      </c>
      <c r="Y39" s="77">
        <f t="shared" si="4"/>
        <v>21086421</v>
      </c>
      <c r="Z39" s="212">
        <f>+IF(X39&lt;&gt;0,+(Y39/X39)*100,0)</f>
        <v>220.65154003558857</v>
      </c>
      <c r="AA39" s="79">
        <f>SUM(AA37:AA38)</f>
        <v>38225739</v>
      </c>
    </row>
    <row r="40" spans="1:27" ht="13.5">
      <c r="A40" s="250" t="s">
        <v>167</v>
      </c>
      <c r="B40" s="251"/>
      <c r="C40" s="168">
        <f aca="true" t="shared" si="5" ref="C40:Y40">+C34+C39</f>
        <v>84808632</v>
      </c>
      <c r="D40" s="168">
        <f>+D34+D39</f>
        <v>0</v>
      </c>
      <c r="E40" s="72">
        <f t="shared" si="5"/>
        <v>66093578</v>
      </c>
      <c r="F40" s="73">
        <f t="shared" si="5"/>
        <v>66093578</v>
      </c>
      <c r="G40" s="73">
        <f t="shared" si="5"/>
        <v>84808632</v>
      </c>
      <c r="H40" s="73">
        <f t="shared" si="5"/>
        <v>75872765</v>
      </c>
      <c r="I40" s="73">
        <f t="shared" si="5"/>
        <v>109679505</v>
      </c>
      <c r="J40" s="73">
        <f t="shared" si="5"/>
        <v>109679505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109679505</v>
      </c>
      <c r="X40" s="73">
        <f t="shared" si="5"/>
        <v>16523395</v>
      </c>
      <c r="Y40" s="73">
        <f t="shared" si="5"/>
        <v>93156110</v>
      </c>
      <c r="Z40" s="170">
        <f>+IF(X40&lt;&gt;0,+(Y40/X40)*100,0)</f>
        <v>563.7831087376414</v>
      </c>
      <c r="AA40" s="74">
        <f>+AA34+AA39</f>
        <v>66093578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580914973</v>
      </c>
      <c r="D42" s="257">
        <f>+D25-D40</f>
        <v>0</v>
      </c>
      <c r="E42" s="258">
        <f t="shared" si="6"/>
        <v>604998153</v>
      </c>
      <c r="F42" s="259">
        <f t="shared" si="6"/>
        <v>604998153</v>
      </c>
      <c r="G42" s="259">
        <f t="shared" si="6"/>
        <v>580914973</v>
      </c>
      <c r="H42" s="259">
        <f t="shared" si="6"/>
        <v>609334451</v>
      </c>
      <c r="I42" s="259">
        <f t="shared" si="6"/>
        <v>582473521</v>
      </c>
      <c r="J42" s="259">
        <f t="shared" si="6"/>
        <v>582473521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582473521</v>
      </c>
      <c r="X42" s="259">
        <f t="shared" si="6"/>
        <v>151249539</v>
      </c>
      <c r="Y42" s="259">
        <f t="shared" si="6"/>
        <v>431223982</v>
      </c>
      <c r="Z42" s="260">
        <f>+IF(X42&lt;&gt;0,+(Y42/X42)*100,0)</f>
        <v>285.10763394789586</v>
      </c>
      <c r="AA42" s="261">
        <f>+AA25-AA40</f>
        <v>604998153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580914973</v>
      </c>
      <c r="D45" s="155"/>
      <c r="E45" s="59">
        <v>583498153</v>
      </c>
      <c r="F45" s="60">
        <v>583498153</v>
      </c>
      <c r="G45" s="60">
        <v>580914973</v>
      </c>
      <c r="H45" s="60">
        <v>609334451</v>
      </c>
      <c r="I45" s="60">
        <v>582473521</v>
      </c>
      <c r="J45" s="60">
        <v>582473521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582473521</v>
      </c>
      <c r="X45" s="60">
        <v>145874538</v>
      </c>
      <c r="Y45" s="60">
        <v>436598983</v>
      </c>
      <c r="Z45" s="139">
        <v>299.3</v>
      </c>
      <c r="AA45" s="62">
        <v>583498153</v>
      </c>
    </row>
    <row r="46" spans="1:27" ht="13.5">
      <c r="A46" s="249" t="s">
        <v>171</v>
      </c>
      <c r="B46" s="182"/>
      <c r="C46" s="155"/>
      <c r="D46" s="155"/>
      <c r="E46" s="59">
        <v>21500000</v>
      </c>
      <c r="F46" s="60">
        <v>21500000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5375000</v>
      </c>
      <c r="Y46" s="60">
        <v>-5375000</v>
      </c>
      <c r="Z46" s="139">
        <v>-100</v>
      </c>
      <c r="AA46" s="62">
        <v>21500000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580914973</v>
      </c>
      <c r="D48" s="217">
        <f>SUM(D45:D47)</f>
        <v>0</v>
      </c>
      <c r="E48" s="264">
        <f t="shared" si="7"/>
        <v>604998153</v>
      </c>
      <c r="F48" s="219">
        <f t="shared" si="7"/>
        <v>604998153</v>
      </c>
      <c r="G48" s="219">
        <f t="shared" si="7"/>
        <v>580914973</v>
      </c>
      <c r="H48" s="219">
        <f t="shared" si="7"/>
        <v>609334451</v>
      </c>
      <c r="I48" s="219">
        <f t="shared" si="7"/>
        <v>582473521</v>
      </c>
      <c r="J48" s="219">
        <f t="shared" si="7"/>
        <v>582473521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582473521</v>
      </c>
      <c r="X48" s="219">
        <f t="shared" si="7"/>
        <v>151249538</v>
      </c>
      <c r="Y48" s="219">
        <f t="shared" si="7"/>
        <v>431223983</v>
      </c>
      <c r="Z48" s="265">
        <f>+IF(X48&lt;&gt;0,+(Y48/X48)*100,0)</f>
        <v>285.1076364940698</v>
      </c>
      <c r="AA48" s="232">
        <f>SUM(AA45:AA47)</f>
        <v>604998153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102418755</v>
      </c>
      <c r="D6" s="155"/>
      <c r="E6" s="59">
        <v>83064744</v>
      </c>
      <c r="F6" s="60">
        <v>83064744</v>
      </c>
      <c r="G6" s="60">
        <v>3268162</v>
      </c>
      <c r="H6" s="60">
        <v>6029582</v>
      </c>
      <c r="I6" s="60">
        <v>18676296</v>
      </c>
      <c r="J6" s="60">
        <v>27974040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27974040</v>
      </c>
      <c r="X6" s="60">
        <v>20766186</v>
      </c>
      <c r="Y6" s="60">
        <v>7207854</v>
      </c>
      <c r="Z6" s="140">
        <v>34.71</v>
      </c>
      <c r="AA6" s="62">
        <v>83064744</v>
      </c>
    </row>
    <row r="7" spans="1:27" ht="13.5">
      <c r="A7" s="249" t="s">
        <v>178</v>
      </c>
      <c r="B7" s="182"/>
      <c r="C7" s="155">
        <v>37009340</v>
      </c>
      <c r="D7" s="155"/>
      <c r="E7" s="59">
        <v>41403000</v>
      </c>
      <c r="F7" s="60">
        <v>41403000</v>
      </c>
      <c r="G7" s="60">
        <v>15137000</v>
      </c>
      <c r="H7" s="60">
        <v>1290000</v>
      </c>
      <c r="I7" s="60">
        <v>4386000</v>
      </c>
      <c r="J7" s="60">
        <v>20813000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20813000</v>
      </c>
      <c r="X7" s="60"/>
      <c r="Y7" s="60">
        <v>20813000</v>
      </c>
      <c r="Z7" s="140"/>
      <c r="AA7" s="62">
        <v>41403000</v>
      </c>
    </row>
    <row r="8" spans="1:27" ht="13.5">
      <c r="A8" s="249" t="s">
        <v>179</v>
      </c>
      <c r="B8" s="182"/>
      <c r="C8" s="155">
        <v>15803000</v>
      </c>
      <c r="D8" s="155"/>
      <c r="E8" s="59">
        <v>17547000</v>
      </c>
      <c r="F8" s="60">
        <v>17547000</v>
      </c>
      <c r="G8" s="60">
        <v>9880000</v>
      </c>
      <c r="H8" s="60"/>
      <c r="I8" s="60"/>
      <c r="J8" s="60">
        <v>9880000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9880000</v>
      </c>
      <c r="X8" s="60"/>
      <c r="Y8" s="60">
        <v>9880000</v>
      </c>
      <c r="Z8" s="140"/>
      <c r="AA8" s="62">
        <v>17547000</v>
      </c>
    </row>
    <row r="9" spans="1:27" ht="13.5">
      <c r="A9" s="249" t="s">
        <v>180</v>
      </c>
      <c r="B9" s="182"/>
      <c r="C9" s="155"/>
      <c r="D9" s="155"/>
      <c r="E9" s="59">
        <v>3000000</v>
      </c>
      <c r="F9" s="60">
        <v>3000000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>
        <v>3000000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-149285152</v>
      </c>
      <c r="D12" s="155"/>
      <c r="E12" s="59">
        <v>-129059808</v>
      </c>
      <c r="F12" s="60">
        <v>-129059808</v>
      </c>
      <c r="G12" s="60">
        <v>-25280656</v>
      </c>
      <c r="H12" s="60">
        <v>-10734356</v>
      </c>
      <c r="I12" s="60">
        <v>-15214059</v>
      </c>
      <c r="J12" s="60">
        <v>-51229071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-51229071</v>
      </c>
      <c r="X12" s="60">
        <v>-32264952</v>
      </c>
      <c r="Y12" s="60">
        <v>-18964119</v>
      </c>
      <c r="Z12" s="140">
        <v>58.78</v>
      </c>
      <c r="AA12" s="62">
        <v>-129059808</v>
      </c>
    </row>
    <row r="13" spans="1:27" ht="13.5">
      <c r="A13" s="249" t="s">
        <v>40</v>
      </c>
      <c r="B13" s="182"/>
      <c r="C13" s="155"/>
      <c r="D13" s="155"/>
      <c r="E13" s="59">
        <v>-19188</v>
      </c>
      <c r="F13" s="60">
        <v>-19188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-4797</v>
      </c>
      <c r="Y13" s="60">
        <v>4797</v>
      </c>
      <c r="Z13" s="140">
        <v>-100</v>
      </c>
      <c r="AA13" s="62">
        <v>-19188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5945943</v>
      </c>
      <c r="D15" s="168">
        <f>SUM(D6:D14)</f>
        <v>0</v>
      </c>
      <c r="E15" s="72">
        <f t="shared" si="0"/>
        <v>15935748</v>
      </c>
      <c r="F15" s="73">
        <f t="shared" si="0"/>
        <v>15935748</v>
      </c>
      <c r="G15" s="73">
        <f t="shared" si="0"/>
        <v>3004506</v>
      </c>
      <c r="H15" s="73">
        <f t="shared" si="0"/>
        <v>-3414774</v>
      </c>
      <c r="I15" s="73">
        <f t="shared" si="0"/>
        <v>7848237</v>
      </c>
      <c r="J15" s="73">
        <f t="shared" si="0"/>
        <v>7437969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7437969</v>
      </c>
      <c r="X15" s="73">
        <f t="shared" si="0"/>
        <v>-11503563</v>
      </c>
      <c r="Y15" s="73">
        <f t="shared" si="0"/>
        <v>18941532</v>
      </c>
      <c r="Z15" s="170">
        <f>+IF(X15&lt;&gt;0,+(Y15/X15)*100,0)</f>
        <v>-164.65795858204976</v>
      </c>
      <c r="AA15" s="74">
        <f>SUM(AA6:AA14)</f>
        <v>15935748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>
        <v>640118</v>
      </c>
      <c r="I21" s="159">
        <v>451302</v>
      </c>
      <c r="J21" s="60">
        <v>1091420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1091420</v>
      </c>
      <c r="X21" s="60"/>
      <c r="Y21" s="159">
        <v>1091420</v>
      </c>
      <c r="Z21" s="141"/>
      <c r="AA21" s="225"/>
    </row>
    <row r="22" spans="1:27" ht="13.5">
      <c r="A22" s="249" t="s">
        <v>189</v>
      </c>
      <c r="B22" s="182"/>
      <c r="C22" s="155">
        <v>55500000</v>
      </c>
      <c r="D22" s="155"/>
      <c r="E22" s="59"/>
      <c r="F22" s="60"/>
      <c r="G22" s="60">
        <v>1000000</v>
      </c>
      <c r="H22" s="60">
        <v>2000000</v>
      </c>
      <c r="I22" s="60"/>
      <c r="J22" s="60">
        <v>3000000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3000000</v>
      </c>
      <c r="X22" s="60"/>
      <c r="Y22" s="60">
        <v>3000000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-53961348</v>
      </c>
      <c r="D24" s="155"/>
      <c r="E24" s="59">
        <v>-29100650</v>
      </c>
      <c r="F24" s="60">
        <v>-29100650</v>
      </c>
      <c r="G24" s="60">
        <v>-1136284</v>
      </c>
      <c r="H24" s="60">
        <v>-678290</v>
      </c>
      <c r="I24" s="60">
        <v>-1617464</v>
      </c>
      <c r="J24" s="60">
        <v>-3432038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-3432038</v>
      </c>
      <c r="X24" s="60"/>
      <c r="Y24" s="60">
        <v>-3432038</v>
      </c>
      <c r="Z24" s="140"/>
      <c r="AA24" s="62">
        <v>-29100650</v>
      </c>
    </row>
    <row r="25" spans="1:27" ht="13.5">
      <c r="A25" s="250" t="s">
        <v>191</v>
      </c>
      <c r="B25" s="251"/>
      <c r="C25" s="168">
        <f aca="true" t="shared" si="1" ref="C25:Y25">SUM(C19:C24)</f>
        <v>1538652</v>
      </c>
      <c r="D25" s="168">
        <f>SUM(D19:D24)</f>
        <v>0</v>
      </c>
      <c r="E25" s="72">
        <f t="shared" si="1"/>
        <v>-29100650</v>
      </c>
      <c r="F25" s="73">
        <f t="shared" si="1"/>
        <v>-29100650</v>
      </c>
      <c r="G25" s="73">
        <f t="shared" si="1"/>
        <v>-136284</v>
      </c>
      <c r="H25" s="73">
        <f t="shared" si="1"/>
        <v>1961828</v>
      </c>
      <c r="I25" s="73">
        <f t="shared" si="1"/>
        <v>-1166162</v>
      </c>
      <c r="J25" s="73">
        <f t="shared" si="1"/>
        <v>659382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659382</v>
      </c>
      <c r="X25" s="73">
        <f t="shared" si="1"/>
        <v>0</v>
      </c>
      <c r="Y25" s="73">
        <f t="shared" si="1"/>
        <v>659382</v>
      </c>
      <c r="Z25" s="170">
        <f>+IF(X25&lt;&gt;0,+(Y25/X25)*100,0)</f>
        <v>0</v>
      </c>
      <c r="AA25" s="74">
        <f>SUM(AA19:AA24)</f>
        <v>-29100650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-4536000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-4536000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2948595</v>
      </c>
      <c r="D36" s="153">
        <f>+D15+D25+D34</f>
        <v>0</v>
      </c>
      <c r="E36" s="99">
        <f t="shared" si="3"/>
        <v>-13164902</v>
      </c>
      <c r="F36" s="100">
        <f t="shared" si="3"/>
        <v>-13164902</v>
      </c>
      <c r="G36" s="100">
        <f t="shared" si="3"/>
        <v>2868222</v>
      </c>
      <c r="H36" s="100">
        <f t="shared" si="3"/>
        <v>-1452946</v>
      </c>
      <c r="I36" s="100">
        <f t="shared" si="3"/>
        <v>6682075</v>
      </c>
      <c r="J36" s="100">
        <f t="shared" si="3"/>
        <v>8097351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8097351</v>
      </c>
      <c r="X36" s="100">
        <f t="shared" si="3"/>
        <v>-11503563</v>
      </c>
      <c r="Y36" s="100">
        <f t="shared" si="3"/>
        <v>19600914</v>
      </c>
      <c r="Z36" s="137">
        <f>+IF(X36&lt;&gt;0,+(Y36/X36)*100,0)</f>
        <v>-170.38993918666765</v>
      </c>
      <c r="AA36" s="102">
        <f>+AA15+AA25+AA34</f>
        <v>-13164902</v>
      </c>
    </row>
    <row r="37" spans="1:27" ht="13.5">
      <c r="A37" s="249" t="s">
        <v>199</v>
      </c>
      <c r="B37" s="182"/>
      <c r="C37" s="153">
        <v>-819783</v>
      </c>
      <c r="D37" s="153"/>
      <c r="E37" s="99">
        <v>95698189</v>
      </c>
      <c r="F37" s="100">
        <v>95698189</v>
      </c>
      <c r="G37" s="100">
        <v>2128812</v>
      </c>
      <c r="H37" s="100">
        <v>4997034</v>
      </c>
      <c r="I37" s="100">
        <v>3544088</v>
      </c>
      <c r="J37" s="100">
        <v>2128812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2128812</v>
      </c>
      <c r="X37" s="100">
        <v>95698189</v>
      </c>
      <c r="Y37" s="100">
        <v>-93569377</v>
      </c>
      <c r="Z37" s="137">
        <v>-97.78</v>
      </c>
      <c r="AA37" s="102">
        <v>95698189</v>
      </c>
    </row>
    <row r="38" spans="1:27" ht="13.5">
      <c r="A38" s="269" t="s">
        <v>200</v>
      </c>
      <c r="B38" s="256"/>
      <c r="C38" s="257">
        <v>2128812</v>
      </c>
      <c r="D38" s="257"/>
      <c r="E38" s="258">
        <v>82533288</v>
      </c>
      <c r="F38" s="259">
        <v>82533288</v>
      </c>
      <c r="G38" s="259">
        <v>4997034</v>
      </c>
      <c r="H38" s="259">
        <v>3544088</v>
      </c>
      <c r="I38" s="259">
        <v>10226163</v>
      </c>
      <c r="J38" s="259">
        <v>10226163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10226163</v>
      </c>
      <c r="X38" s="259">
        <v>84194627</v>
      </c>
      <c r="Y38" s="259">
        <v>-73968464</v>
      </c>
      <c r="Z38" s="260">
        <v>-87.85</v>
      </c>
      <c r="AA38" s="261">
        <v>82533288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29901156</v>
      </c>
      <c r="D5" s="200">
        <f t="shared" si="0"/>
        <v>0</v>
      </c>
      <c r="E5" s="106">
        <f t="shared" si="0"/>
        <v>29100650</v>
      </c>
      <c r="F5" s="106">
        <f t="shared" si="0"/>
        <v>29100650</v>
      </c>
      <c r="G5" s="106">
        <f t="shared" si="0"/>
        <v>0</v>
      </c>
      <c r="H5" s="106">
        <f t="shared" si="0"/>
        <v>117780</v>
      </c>
      <c r="I5" s="106">
        <f t="shared" si="0"/>
        <v>1379679</v>
      </c>
      <c r="J5" s="106">
        <f t="shared" si="0"/>
        <v>1497459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1497459</v>
      </c>
      <c r="X5" s="106">
        <f t="shared" si="0"/>
        <v>7275163</v>
      </c>
      <c r="Y5" s="106">
        <f t="shared" si="0"/>
        <v>-5777704</v>
      </c>
      <c r="Z5" s="201">
        <f>+IF(X5&lt;&gt;0,+(Y5/X5)*100,0)</f>
        <v>-79.41683231014893</v>
      </c>
      <c r="AA5" s="199">
        <f>SUM(AA11:AA18)</f>
        <v>29100650</v>
      </c>
    </row>
    <row r="6" spans="1:27" ht="13.5">
      <c r="A6" s="291" t="s">
        <v>204</v>
      </c>
      <c r="B6" s="142"/>
      <c r="C6" s="62">
        <v>19865222</v>
      </c>
      <c r="D6" s="156"/>
      <c r="E6" s="60">
        <v>24669650</v>
      </c>
      <c r="F6" s="60">
        <v>24669650</v>
      </c>
      <c r="G6" s="60"/>
      <c r="H6" s="60">
        <v>105500</v>
      </c>
      <c r="I6" s="60">
        <v>1223019</v>
      </c>
      <c r="J6" s="60">
        <v>1328519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1328519</v>
      </c>
      <c r="X6" s="60">
        <v>6167413</v>
      </c>
      <c r="Y6" s="60">
        <v>-4838894</v>
      </c>
      <c r="Z6" s="140">
        <v>-78.46</v>
      </c>
      <c r="AA6" s="155">
        <v>24669650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3540842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23406064</v>
      </c>
      <c r="D11" s="294">
        <f t="shared" si="1"/>
        <v>0</v>
      </c>
      <c r="E11" s="295">
        <f t="shared" si="1"/>
        <v>24669650</v>
      </c>
      <c r="F11" s="295">
        <f t="shared" si="1"/>
        <v>24669650</v>
      </c>
      <c r="G11" s="295">
        <f t="shared" si="1"/>
        <v>0</v>
      </c>
      <c r="H11" s="295">
        <f t="shared" si="1"/>
        <v>105500</v>
      </c>
      <c r="I11" s="295">
        <f t="shared" si="1"/>
        <v>1223019</v>
      </c>
      <c r="J11" s="295">
        <f t="shared" si="1"/>
        <v>1328519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1328519</v>
      </c>
      <c r="X11" s="295">
        <f t="shared" si="1"/>
        <v>6167413</v>
      </c>
      <c r="Y11" s="295">
        <f t="shared" si="1"/>
        <v>-4838894</v>
      </c>
      <c r="Z11" s="296">
        <f>+IF(X11&lt;&gt;0,+(Y11/X11)*100,0)</f>
        <v>-78.45905568509843</v>
      </c>
      <c r="AA11" s="297">
        <f>SUM(AA6:AA10)</f>
        <v>24669650</v>
      </c>
    </row>
    <row r="12" spans="1:27" ht="13.5">
      <c r="A12" s="298" t="s">
        <v>210</v>
      </c>
      <c r="B12" s="136"/>
      <c r="C12" s="62">
        <v>3346439</v>
      </c>
      <c r="D12" s="156"/>
      <c r="E12" s="60">
        <v>392000</v>
      </c>
      <c r="F12" s="60">
        <v>392000</v>
      </c>
      <c r="G12" s="60"/>
      <c r="H12" s="60"/>
      <c r="I12" s="60">
        <v>122492</v>
      </c>
      <c r="J12" s="60">
        <v>122492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122492</v>
      </c>
      <c r="X12" s="60">
        <v>98000</v>
      </c>
      <c r="Y12" s="60">
        <v>24492</v>
      </c>
      <c r="Z12" s="140">
        <v>24.99</v>
      </c>
      <c r="AA12" s="155">
        <v>392000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3148653</v>
      </c>
      <c r="D15" s="156"/>
      <c r="E15" s="60">
        <v>4039000</v>
      </c>
      <c r="F15" s="60">
        <v>4039000</v>
      </c>
      <c r="G15" s="60"/>
      <c r="H15" s="60">
        <v>12280</v>
      </c>
      <c r="I15" s="60">
        <v>34168</v>
      </c>
      <c r="J15" s="60">
        <v>46448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46448</v>
      </c>
      <c r="X15" s="60">
        <v>1009750</v>
      </c>
      <c r="Y15" s="60">
        <v>-963302</v>
      </c>
      <c r="Z15" s="140">
        <v>-95.4</v>
      </c>
      <c r="AA15" s="155">
        <v>4039000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19865222</v>
      </c>
      <c r="D36" s="156">
        <f t="shared" si="4"/>
        <v>0</v>
      </c>
      <c r="E36" s="60">
        <f t="shared" si="4"/>
        <v>24669650</v>
      </c>
      <c r="F36" s="60">
        <f t="shared" si="4"/>
        <v>24669650</v>
      </c>
      <c r="G36" s="60">
        <f t="shared" si="4"/>
        <v>0</v>
      </c>
      <c r="H36" s="60">
        <f t="shared" si="4"/>
        <v>105500</v>
      </c>
      <c r="I36" s="60">
        <f t="shared" si="4"/>
        <v>1223019</v>
      </c>
      <c r="J36" s="60">
        <f t="shared" si="4"/>
        <v>1328519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1328519</v>
      </c>
      <c r="X36" s="60">
        <f t="shared" si="4"/>
        <v>6167413</v>
      </c>
      <c r="Y36" s="60">
        <f t="shared" si="4"/>
        <v>-4838894</v>
      </c>
      <c r="Z36" s="140">
        <f aca="true" t="shared" si="5" ref="Z36:Z49">+IF(X36&lt;&gt;0,+(Y36/X36)*100,0)</f>
        <v>-78.45905568509843</v>
      </c>
      <c r="AA36" s="155">
        <f>AA6+AA21</f>
        <v>24669650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3540842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23406064</v>
      </c>
      <c r="D41" s="294">
        <f t="shared" si="6"/>
        <v>0</v>
      </c>
      <c r="E41" s="295">
        <f t="shared" si="6"/>
        <v>24669650</v>
      </c>
      <c r="F41" s="295">
        <f t="shared" si="6"/>
        <v>24669650</v>
      </c>
      <c r="G41" s="295">
        <f t="shared" si="6"/>
        <v>0</v>
      </c>
      <c r="H41" s="295">
        <f t="shared" si="6"/>
        <v>105500</v>
      </c>
      <c r="I41" s="295">
        <f t="shared" si="6"/>
        <v>1223019</v>
      </c>
      <c r="J41" s="295">
        <f t="shared" si="6"/>
        <v>1328519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1328519</v>
      </c>
      <c r="X41" s="295">
        <f t="shared" si="6"/>
        <v>6167413</v>
      </c>
      <c r="Y41" s="295">
        <f t="shared" si="6"/>
        <v>-4838894</v>
      </c>
      <c r="Z41" s="296">
        <f t="shared" si="5"/>
        <v>-78.45905568509843</v>
      </c>
      <c r="AA41" s="297">
        <f>SUM(AA36:AA40)</f>
        <v>24669650</v>
      </c>
    </row>
    <row r="42" spans="1:27" ht="13.5">
      <c r="A42" s="298" t="s">
        <v>210</v>
      </c>
      <c r="B42" s="136"/>
      <c r="C42" s="95">
        <f aca="true" t="shared" si="7" ref="C42:Y48">C12+C27</f>
        <v>3346439</v>
      </c>
      <c r="D42" s="129">
        <f t="shared" si="7"/>
        <v>0</v>
      </c>
      <c r="E42" s="54">
        <f t="shared" si="7"/>
        <v>392000</v>
      </c>
      <c r="F42" s="54">
        <f t="shared" si="7"/>
        <v>392000</v>
      </c>
      <c r="G42" s="54">
        <f t="shared" si="7"/>
        <v>0</v>
      </c>
      <c r="H42" s="54">
        <f t="shared" si="7"/>
        <v>0</v>
      </c>
      <c r="I42" s="54">
        <f t="shared" si="7"/>
        <v>122492</v>
      </c>
      <c r="J42" s="54">
        <f t="shared" si="7"/>
        <v>122492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122492</v>
      </c>
      <c r="X42" s="54">
        <f t="shared" si="7"/>
        <v>98000</v>
      </c>
      <c r="Y42" s="54">
        <f t="shared" si="7"/>
        <v>24492</v>
      </c>
      <c r="Z42" s="184">
        <f t="shared" si="5"/>
        <v>24.99183673469388</v>
      </c>
      <c r="AA42" s="130">
        <f aca="true" t="shared" si="8" ref="AA42:AA48">AA12+AA27</f>
        <v>392000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3148653</v>
      </c>
      <c r="D45" s="129">
        <f t="shared" si="7"/>
        <v>0</v>
      </c>
      <c r="E45" s="54">
        <f t="shared" si="7"/>
        <v>4039000</v>
      </c>
      <c r="F45" s="54">
        <f t="shared" si="7"/>
        <v>4039000</v>
      </c>
      <c r="G45" s="54">
        <f t="shared" si="7"/>
        <v>0</v>
      </c>
      <c r="H45" s="54">
        <f t="shared" si="7"/>
        <v>12280</v>
      </c>
      <c r="I45" s="54">
        <f t="shared" si="7"/>
        <v>34168</v>
      </c>
      <c r="J45" s="54">
        <f t="shared" si="7"/>
        <v>46448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46448</v>
      </c>
      <c r="X45" s="54">
        <f t="shared" si="7"/>
        <v>1009750</v>
      </c>
      <c r="Y45" s="54">
        <f t="shared" si="7"/>
        <v>-963302</v>
      </c>
      <c r="Z45" s="184">
        <f t="shared" si="5"/>
        <v>-95.40004951720724</v>
      </c>
      <c r="AA45" s="130">
        <f t="shared" si="8"/>
        <v>4039000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29901156</v>
      </c>
      <c r="D49" s="218">
        <f t="shared" si="9"/>
        <v>0</v>
      </c>
      <c r="E49" s="220">
        <f t="shared" si="9"/>
        <v>29100650</v>
      </c>
      <c r="F49" s="220">
        <f t="shared" si="9"/>
        <v>29100650</v>
      </c>
      <c r="G49" s="220">
        <f t="shared" si="9"/>
        <v>0</v>
      </c>
      <c r="H49" s="220">
        <f t="shared" si="9"/>
        <v>117780</v>
      </c>
      <c r="I49" s="220">
        <f t="shared" si="9"/>
        <v>1379679</v>
      </c>
      <c r="J49" s="220">
        <f t="shared" si="9"/>
        <v>1497459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1497459</v>
      </c>
      <c r="X49" s="220">
        <f t="shared" si="9"/>
        <v>7275163</v>
      </c>
      <c r="Y49" s="220">
        <f t="shared" si="9"/>
        <v>-5777704</v>
      </c>
      <c r="Z49" s="221">
        <f t="shared" si="5"/>
        <v>-79.41683231014893</v>
      </c>
      <c r="AA49" s="222">
        <f>SUM(AA41:AA48)</f>
        <v>29100650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6232500</v>
      </c>
      <c r="F68" s="60"/>
      <c r="G68" s="60">
        <v>134</v>
      </c>
      <c r="H68" s="60">
        <v>196539</v>
      </c>
      <c r="I68" s="60">
        <v>184736</v>
      </c>
      <c r="J68" s="60">
        <v>381409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381409</v>
      </c>
      <c r="X68" s="60"/>
      <c r="Y68" s="60">
        <v>381409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6232500</v>
      </c>
      <c r="F69" s="220">
        <f t="shared" si="12"/>
        <v>0</v>
      </c>
      <c r="G69" s="220">
        <f t="shared" si="12"/>
        <v>134</v>
      </c>
      <c r="H69" s="220">
        <f t="shared" si="12"/>
        <v>196539</v>
      </c>
      <c r="I69" s="220">
        <f t="shared" si="12"/>
        <v>184736</v>
      </c>
      <c r="J69" s="220">
        <f t="shared" si="12"/>
        <v>381409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381409</v>
      </c>
      <c r="X69" s="220">
        <f t="shared" si="12"/>
        <v>0</v>
      </c>
      <c r="Y69" s="220">
        <f t="shared" si="12"/>
        <v>381409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23406064</v>
      </c>
      <c r="D5" s="357">
        <f t="shared" si="0"/>
        <v>0</v>
      </c>
      <c r="E5" s="356">
        <f t="shared" si="0"/>
        <v>24669650</v>
      </c>
      <c r="F5" s="358">
        <f t="shared" si="0"/>
        <v>24669650</v>
      </c>
      <c r="G5" s="358">
        <f t="shared" si="0"/>
        <v>0</v>
      </c>
      <c r="H5" s="356">
        <f t="shared" si="0"/>
        <v>105500</v>
      </c>
      <c r="I5" s="356">
        <f t="shared" si="0"/>
        <v>1223019</v>
      </c>
      <c r="J5" s="358">
        <f t="shared" si="0"/>
        <v>1328519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1328519</v>
      </c>
      <c r="X5" s="356">
        <f t="shared" si="0"/>
        <v>6167413</v>
      </c>
      <c r="Y5" s="358">
        <f t="shared" si="0"/>
        <v>-4838894</v>
      </c>
      <c r="Z5" s="359">
        <f>+IF(X5&lt;&gt;0,+(Y5/X5)*100,0)</f>
        <v>-78.45905568509843</v>
      </c>
      <c r="AA5" s="360">
        <f>+AA6+AA8+AA11+AA13+AA15</f>
        <v>24669650</v>
      </c>
    </row>
    <row r="6" spans="1:27" ht="13.5">
      <c r="A6" s="361" t="s">
        <v>204</v>
      </c>
      <c r="B6" s="142"/>
      <c r="C6" s="60">
        <f>+C7</f>
        <v>19865222</v>
      </c>
      <c r="D6" s="340">
        <f aca="true" t="shared" si="1" ref="D6:AA6">+D7</f>
        <v>0</v>
      </c>
      <c r="E6" s="60">
        <f t="shared" si="1"/>
        <v>24669650</v>
      </c>
      <c r="F6" s="59">
        <f t="shared" si="1"/>
        <v>24669650</v>
      </c>
      <c r="G6" s="59">
        <f t="shared" si="1"/>
        <v>0</v>
      </c>
      <c r="H6" s="60">
        <f t="shared" si="1"/>
        <v>105500</v>
      </c>
      <c r="I6" s="60">
        <f t="shared" si="1"/>
        <v>1223019</v>
      </c>
      <c r="J6" s="59">
        <f t="shared" si="1"/>
        <v>1328519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1328519</v>
      </c>
      <c r="X6" s="60">
        <f t="shared" si="1"/>
        <v>6167413</v>
      </c>
      <c r="Y6" s="59">
        <f t="shared" si="1"/>
        <v>-4838894</v>
      </c>
      <c r="Z6" s="61">
        <f>+IF(X6&lt;&gt;0,+(Y6/X6)*100,0)</f>
        <v>-78.45905568509843</v>
      </c>
      <c r="AA6" s="62">
        <f t="shared" si="1"/>
        <v>24669650</v>
      </c>
    </row>
    <row r="7" spans="1:27" ht="13.5">
      <c r="A7" s="291" t="s">
        <v>228</v>
      </c>
      <c r="B7" s="142"/>
      <c r="C7" s="60">
        <v>19865222</v>
      </c>
      <c r="D7" s="340"/>
      <c r="E7" s="60">
        <v>24669650</v>
      </c>
      <c r="F7" s="59">
        <v>24669650</v>
      </c>
      <c r="G7" s="59"/>
      <c r="H7" s="60">
        <v>105500</v>
      </c>
      <c r="I7" s="60">
        <v>1223019</v>
      </c>
      <c r="J7" s="59">
        <v>1328519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1328519</v>
      </c>
      <c r="X7" s="60">
        <v>6167413</v>
      </c>
      <c r="Y7" s="59">
        <v>-4838894</v>
      </c>
      <c r="Z7" s="61">
        <v>-78.46</v>
      </c>
      <c r="AA7" s="62">
        <v>24669650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3540842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276502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81584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3182756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3346439</v>
      </c>
      <c r="D22" s="344">
        <f t="shared" si="6"/>
        <v>0</v>
      </c>
      <c r="E22" s="343">
        <f t="shared" si="6"/>
        <v>392000</v>
      </c>
      <c r="F22" s="345">
        <f t="shared" si="6"/>
        <v>392000</v>
      </c>
      <c r="G22" s="345">
        <f t="shared" si="6"/>
        <v>0</v>
      </c>
      <c r="H22" s="343">
        <f t="shared" si="6"/>
        <v>0</v>
      </c>
      <c r="I22" s="343">
        <f t="shared" si="6"/>
        <v>122492</v>
      </c>
      <c r="J22" s="345">
        <f t="shared" si="6"/>
        <v>122492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122492</v>
      </c>
      <c r="X22" s="343">
        <f t="shared" si="6"/>
        <v>98000</v>
      </c>
      <c r="Y22" s="345">
        <f t="shared" si="6"/>
        <v>24492</v>
      </c>
      <c r="Z22" s="336">
        <f>+IF(X22&lt;&gt;0,+(Y22/X22)*100,0)</f>
        <v>24.99183673469388</v>
      </c>
      <c r="AA22" s="350">
        <f>SUM(AA23:AA32)</f>
        <v>392000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2756465</v>
      </c>
      <c r="D24" s="340"/>
      <c r="E24" s="60"/>
      <c r="F24" s="59"/>
      <c r="G24" s="59"/>
      <c r="H24" s="60"/>
      <c r="I24" s="60">
        <v>122492</v>
      </c>
      <c r="J24" s="59">
        <v>122492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122492</v>
      </c>
      <c r="X24" s="60"/>
      <c r="Y24" s="59">
        <v>122492</v>
      </c>
      <c r="Z24" s="61"/>
      <c r="AA24" s="62"/>
    </row>
    <row r="25" spans="1:27" ht="13.5">
      <c r="A25" s="361" t="s">
        <v>238</v>
      </c>
      <c r="B25" s="142"/>
      <c r="C25" s="60">
        <v>73815</v>
      </c>
      <c r="D25" s="340"/>
      <c r="E25" s="60">
        <v>60000</v>
      </c>
      <c r="F25" s="59">
        <v>60000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15000</v>
      </c>
      <c r="Y25" s="59">
        <v>-15000</v>
      </c>
      <c r="Z25" s="61">
        <v>-100</v>
      </c>
      <c r="AA25" s="62">
        <v>60000</v>
      </c>
    </row>
    <row r="26" spans="1:27" ht="13.5">
      <c r="A26" s="361" t="s">
        <v>239</v>
      </c>
      <c r="B26" s="302"/>
      <c r="C26" s="362"/>
      <c r="D26" s="363"/>
      <c r="E26" s="362">
        <v>80000</v>
      </c>
      <c r="F26" s="364">
        <v>80000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20000</v>
      </c>
      <c r="Y26" s="364">
        <v>-20000</v>
      </c>
      <c r="Z26" s="365">
        <v>-100</v>
      </c>
      <c r="AA26" s="366">
        <v>80000</v>
      </c>
    </row>
    <row r="27" spans="1:27" ht="13.5">
      <c r="A27" s="361" t="s">
        <v>240</v>
      </c>
      <c r="B27" s="147"/>
      <c r="C27" s="60">
        <v>230200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148005</v>
      </c>
      <c r="D28" s="341"/>
      <c r="E28" s="275">
        <v>252000</v>
      </c>
      <c r="F28" s="342">
        <v>252000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63000</v>
      </c>
      <c r="Y28" s="342">
        <v>-63000</v>
      </c>
      <c r="Z28" s="335">
        <v>-100</v>
      </c>
      <c r="AA28" s="273">
        <v>252000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137954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3148653</v>
      </c>
      <c r="D40" s="344">
        <f t="shared" si="9"/>
        <v>0</v>
      </c>
      <c r="E40" s="343">
        <f t="shared" si="9"/>
        <v>4039000</v>
      </c>
      <c r="F40" s="345">
        <f t="shared" si="9"/>
        <v>4039000</v>
      </c>
      <c r="G40" s="345">
        <f t="shared" si="9"/>
        <v>0</v>
      </c>
      <c r="H40" s="343">
        <f t="shared" si="9"/>
        <v>12280</v>
      </c>
      <c r="I40" s="343">
        <f t="shared" si="9"/>
        <v>34168</v>
      </c>
      <c r="J40" s="345">
        <f t="shared" si="9"/>
        <v>46448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46448</v>
      </c>
      <c r="X40" s="343">
        <f t="shared" si="9"/>
        <v>1009750</v>
      </c>
      <c r="Y40" s="345">
        <f t="shared" si="9"/>
        <v>-963302</v>
      </c>
      <c r="Z40" s="336">
        <f>+IF(X40&lt;&gt;0,+(Y40/X40)*100,0)</f>
        <v>-95.40004951720724</v>
      </c>
      <c r="AA40" s="350">
        <f>SUM(AA41:AA49)</f>
        <v>4039000</v>
      </c>
    </row>
    <row r="41" spans="1:27" ht="13.5">
      <c r="A41" s="361" t="s">
        <v>247</v>
      </c>
      <c r="B41" s="142"/>
      <c r="C41" s="362">
        <v>1079304</v>
      </c>
      <c r="D41" s="363"/>
      <c r="E41" s="362">
        <v>384500</v>
      </c>
      <c r="F41" s="364">
        <v>384500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96125</v>
      </c>
      <c r="Y41" s="364">
        <v>-96125</v>
      </c>
      <c r="Z41" s="365">
        <v>-100</v>
      </c>
      <c r="AA41" s="366">
        <v>384500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551908</v>
      </c>
      <c r="D43" s="369"/>
      <c r="E43" s="305">
        <v>3033300</v>
      </c>
      <c r="F43" s="370">
        <v>3033300</v>
      </c>
      <c r="G43" s="370"/>
      <c r="H43" s="305"/>
      <c r="I43" s="305">
        <v>5500</v>
      </c>
      <c r="J43" s="370">
        <v>5500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5500</v>
      </c>
      <c r="X43" s="305">
        <v>758325</v>
      </c>
      <c r="Y43" s="370">
        <v>-752825</v>
      </c>
      <c r="Z43" s="371">
        <v>-99.27</v>
      </c>
      <c r="AA43" s="303">
        <v>3033300</v>
      </c>
    </row>
    <row r="44" spans="1:27" ht="13.5">
      <c r="A44" s="361" t="s">
        <v>250</v>
      </c>
      <c r="B44" s="136"/>
      <c r="C44" s="60">
        <v>683932</v>
      </c>
      <c r="D44" s="368"/>
      <c r="E44" s="54">
        <v>380200</v>
      </c>
      <c r="F44" s="53">
        <v>380200</v>
      </c>
      <c r="G44" s="53"/>
      <c r="H44" s="54">
        <v>12280</v>
      </c>
      <c r="I44" s="54">
        <v>26368</v>
      </c>
      <c r="J44" s="53">
        <v>38648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38648</v>
      </c>
      <c r="X44" s="54">
        <v>95050</v>
      </c>
      <c r="Y44" s="53">
        <v>-56402</v>
      </c>
      <c r="Z44" s="94">
        <v>-59.34</v>
      </c>
      <c r="AA44" s="95">
        <v>380200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70000</v>
      </c>
      <c r="F47" s="53">
        <v>70000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17500</v>
      </c>
      <c r="Y47" s="53">
        <v>-17500</v>
      </c>
      <c r="Z47" s="94">
        <v>-100</v>
      </c>
      <c r="AA47" s="95">
        <v>70000</v>
      </c>
    </row>
    <row r="48" spans="1:27" ht="13.5">
      <c r="A48" s="361" t="s">
        <v>254</v>
      </c>
      <c r="B48" s="136"/>
      <c r="C48" s="60">
        <v>795035</v>
      </c>
      <c r="D48" s="368"/>
      <c r="E48" s="54">
        <v>156000</v>
      </c>
      <c r="F48" s="53">
        <v>156000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39000</v>
      </c>
      <c r="Y48" s="53">
        <v>-39000</v>
      </c>
      <c r="Z48" s="94">
        <v>-100</v>
      </c>
      <c r="AA48" s="95">
        <v>156000</v>
      </c>
    </row>
    <row r="49" spans="1:27" ht="13.5">
      <c r="A49" s="361" t="s">
        <v>93</v>
      </c>
      <c r="B49" s="136"/>
      <c r="C49" s="54">
        <v>38474</v>
      </c>
      <c r="D49" s="368"/>
      <c r="E49" s="54">
        <v>15000</v>
      </c>
      <c r="F49" s="53">
        <v>15000</v>
      </c>
      <c r="G49" s="53"/>
      <c r="H49" s="54"/>
      <c r="I49" s="54">
        <v>2300</v>
      </c>
      <c r="J49" s="53">
        <v>2300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2300</v>
      </c>
      <c r="X49" s="54">
        <v>3750</v>
      </c>
      <c r="Y49" s="53">
        <v>-1450</v>
      </c>
      <c r="Z49" s="94">
        <v>-38.67</v>
      </c>
      <c r="AA49" s="95">
        <v>15000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29901156</v>
      </c>
      <c r="D60" s="346">
        <f t="shared" si="14"/>
        <v>0</v>
      </c>
      <c r="E60" s="219">
        <f t="shared" si="14"/>
        <v>29100650</v>
      </c>
      <c r="F60" s="264">
        <f t="shared" si="14"/>
        <v>29100650</v>
      </c>
      <c r="G60" s="264">
        <f t="shared" si="14"/>
        <v>0</v>
      </c>
      <c r="H60" s="219">
        <f t="shared" si="14"/>
        <v>117780</v>
      </c>
      <c r="I60" s="219">
        <f t="shared" si="14"/>
        <v>1379679</v>
      </c>
      <c r="J60" s="264">
        <f t="shared" si="14"/>
        <v>1497459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1497459</v>
      </c>
      <c r="X60" s="219">
        <f t="shared" si="14"/>
        <v>7275163</v>
      </c>
      <c r="Y60" s="264">
        <f t="shared" si="14"/>
        <v>-5777704</v>
      </c>
      <c r="Z60" s="337">
        <f>+IF(X60&lt;&gt;0,+(Y60/X60)*100,0)</f>
        <v>-79.41683231014893</v>
      </c>
      <c r="AA60" s="232">
        <f>+AA57+AA54+AA51+AA40+AA37+AA34+AA22+AA5</f>
        <v>29100650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2013-11-05T08:55:51Z</dcterms:created>
  <dcterms:modified xsi:type="dcterms:W3CDTF">2013-11-05T08:55:55Z</dcterms:modified>
  <cp:category/>
  <cp:version/>
  <cp:contentType/>
  <cp:contentStatus/>
</cp:coreProperties>
</file>