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<sst xmlns="http://schemas.openxmlformats.org/spreadsheetml/2006/main" count="855" uniqueCount="302">
  <si>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Umzumbe(KZN213)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</si>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</sst>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3100795</v>
      </c>
      <c r="C5" s="19">
        <v>0</v>
      </c>
      <c r="D5" s="59">
        <v>4157557</v>
      </c>
      <c r="E5" s="60">
        <v>4157557</v>
      </c>
      <c r="F5" s="60">
        <v>17064</v>
      </c>
      <c r="G5" s="60">
        <v>490</v>
      </c>
      <c r="H5" s="60">
        <v>936</v>
      </c>
      <c r="I5" s="60">
        <v>18490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18490</v>
      </c>
      <c r="W5" s="60">
        <v>1039389</v>
      </c>
      <c r="X5" s="60">
        <v>-1020899</v>
      </c>
      <c r="Y5" s="61">
        <v>-98.22</v>
      </c>
      <c r="Z5" s="62">
        <v>4157557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3465211</v>
      </c>
      <c r="C7" s="19">
        <v>0</v>
      </c>
      <c r="D7" s="59">
        <v>1600000</v>
      </c>
      <c r="E7" s="60">
        <v>1600000</v>
      </c>
      <c r="F7" s="60">
        <v>306274</v>
      </c>
      <c r="G7" s="60">
        <v>363704</v>
      </c>
      <c r="H7" s="60">
        <v>392118</v>
      </c>
      <c r="I7" s="60">
        <v>1062096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1062096</v>
      </c>
      <c r="W7" s="60">
        <v>400000</v>
      </c>
      <c r="X7" s="60">
        <v>662096</v>
      </c>
      <c r="Y7" s="61">
        <v>165.52</v>
      </c>
      <c r="Z7" s="62">
        <v>1600000</v>
      </c>
    </row>
    <row r="8" spans="1:26" ht="13.5">
      <c r="A8" s="58" t="s">
        <v>34</v>
      </c>
      <c r="B8" s="19">
        <v>93602385</v>
      </c>
      <c r="C8" s="19">
        <v>0</v>
      </c>
      <c r="D8" s="59">
        <v>103085000</v>
      </c>
      <c r="E8" s="60">
        <v>103085000</v>
      </c>
      <c r="F8" s="60">
        <v>2223666</v>
      </c>
      <c r="G8" s="60">
        <v>8265374</v>
      </c>
      <c r="H8" s="60">
        <v>5814772</v>
      </c>
      <c r="I8" s="60">
        <v>16303812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16303812</v>
      </c>
      <c r="W8" s="60">
        <v>25771250</v>
      </c>
      <c r="X8" s="60">
        <v>-9467438</v>
      </c>
      <c r="Y8" s="61">
        <v>-36.74</v>
      </c>
      <c r="Z8" s="62">
        <v>103085000</v>
      </c>
    </row>
    <row r="9" spans="1:26" ht="13.5">
      <c r="A9" s="58" t="s">
        <v>35</v>
      </c>
      <c r="B9" s="19">
        <v>10971054</v>
      </c>
      <c r="C9" s="19">
        <v>0</v>
      </c>
      <c r="D9" s="59">
        <v>130000</v>
      </c>
      <c r="E9" s="60">
        <v>130000</v>
      </c>
      <c r="F9" s="60">
        <v>3115794</v>
      </c>
      <c r="G9" s="60">
        <v>11937</v>
      </c>
      <c r="H9" s="60">
        <v>827218</v>
      </c>
      <c r="I9" s="60">
        <v>3954949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3954949</v>
      </c>
      <c r="W9" s="60">
        <v>32500</v>
      </c>
      <c r="X9" s="60">
        <v>3922449</v>
      </c>
      <c r="Y9" s="61">
        <v>12069.07</v>
      </c>
      <c r="Z9" s="62">
        <v>130000</v>
      </c>
    </row>
    <row r="10" spans="1:26" ht="25.5">
      <c r="A10" s="63" t="s">
        <v>277</v>
      </c>
      <c r="B10" s="64">
        <f>SUM(B5:B9)</f>
        <v>111139445</v>
      </c>
      <c r="C10" s="64">
        <f>SUM(C5:C9)</f>
        <v>0</v>
      </c>
      <c r="D10" s="65">
        <f aca="true" t="shared" si="0" ref="D10:Z10">SUM(D5:D9)</f>
        <v>108972557</v>
      </c>
      <c r="E10" s="66">
        <f t="shared" si="0"/>
        <v>108972557</v>
      </c>
      <c r="F10" s="66">
        <f t="shared" si="0"/>
        <v>5662798</v>
      </c>
      <c r="G10" s="66">
        <f t="shared" si="0"/>
        <v>8641505</v>
      </c>
      <c r="H10" s="66">
        <f t="shared" si="0"/>
        <v>7035044</v>
      </c>
      <c r="I10" s="66">
        <f t="shared" si="0"/>
        <v>21339347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21339347</v>
      </c>
      <c r="W10" s="66">
        <f t="shared" si="0"/>
        <v>27243139</v>
      </c>
      <c r="X10" s="66">
        <f t="shared" si="0"/>
        <v>-5903792</v>
      </c>
      <c r="Y10" s="67">
        <f>+IF(W10&lt;&gt;0,(X10/W10)*100,0)</f>
        <v>-21.67074800007444</v>
      </c>
      <c r="Z10" s="68">
        <f t="shared" si="0"/>
        <v>108972557</v>
      </c>
    </row>
    <row r="11" spans="1:26" ht="13.5">
      <c r="A11" s="58" t="s">
        <v>37</v>
      </c>
      <c r="B11" s="19">
        <v>22381185</v>
      </c>
      <c r="C11" s="19">
        <v>0</v>
      </c>
      <c r="D11" s="59">
        <v>30144908</v>
      </c>
      <c r="E11" s="60">
        <v>30144908</v>
      </c>
      <c r="F11" s="60">
        <v>2815221</v>
      </c>
      <c r="G11" s="60">
        <v>2796581</v>
      </c>
      <c r="H11" s="60">
        <v>2052361</v>
      </c>
      <c r="I11" s="60">
        <v>7664163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7664163</v>
      </c>
      <c r="W11" s="60">
        <v>7536227</v>
      </c>
      <c r="X11" s="60">
        <v>127936</v>
      </c>
      <c r="Y11" s="61">
        <v>1.7</v>
      </c>
      <c r="Z11" s="62">
        <v>30144908</v>
      </c>
    </row>
    <row r="12" spans="1:26" ht="13.5">
      <c r="A12" s="58" t="s">
        <v>38</v>
      </c>
      <c r="B12" s="19">
        <v>10827765</v>
      </c>
      <c r="C12" s="19">
        <v>0</v>
      </c>
      <c r="D12" s="59">
        <v>11046255</v>
      </c>
      <c r="E12" s="60">
        <v>11046255</v>
      </c>
      <c r="F12" s="60">
        <v>0</v>
      </c>
      <c r="G12" s="60">
        <v>0</v>
      </c>
      <c r="H12" s="60">
        <v>885185</v>
      </c>
      <c r="I12" s="60">
        <v>885185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885185</v>
      </c>
      <c r="W12" s="60">
        <v>2761564</v>
      </c>
      <c r="X12" s="60">
        <v>-1876379</v>
      </c>
      <c r="Y12" s="61">
        <v>-67.95</v>
      </c>
      <c r="Z12" s="62">
        <v>11046255</v>
      </c>
    </row>
    <row r="13" spans="1:26" ht="13.5">
      <c r="A13" s="58" t="s">
        <v>278</v>
      </c>
      <c r="B13" s="19">
        <v>8428887</v>
      </c>
      <c r="C13" s="19">
        <v>0</v>
      </c>
      <c r="D13" s="59">
        <v>6500000</v>
      </c>
      <c r="E13" s="60">
        <v>6500000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1625000</v>
      </c>
      <c r="X13" s="60">
        <v>-1625000</v>
      </c>
      <c r="Y13" s="61">
        <v>-100</v>
      </c>
      <c r="Z13" s="62">
        <v>6500000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1232663</v>
      </c>
      <c r="E16" s="60">
        <v>1232663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308166</v>
      </c>
      <c r="X16" s="60">
        <v>-308166</v>
      </c>
      <c r="Y16" s="61">
        <v>-100</v>
      </c>
      <c r="Z16" s="62">
        <v>1232663</v>
      </c>
    </row>
    <row r="17" spans="1:26" ht="13.5">
      <c r="A17" s="58" t="s">
        <v>43</v>
      </c>
      <c r="B17" s="19">
        <v>33011801</v>
      </c>
      <c r="C17" s="19">
        <v>0</v>
      </c>
      <c r="D17" s="59">
        <v>49968731</v>
      </c>
      <c r="E17" s="60">
        <v>49968731</v>
      </c>
      <c r="F17" s="60">
        <v>2521539</v>
      </c>
      <c r="G17" s="60">
        <v>5459793</v>
      </c>
      <c r="H17" s="60">
        <v>2877226</v>
      </c>
      <c r="I17" s="60">
        <v>10858558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10858558</v>
      </c>
      <c r="W17" s="60">
        <v>12492183</v>
      </c>
      <c r="X17" s="60">
        <v>-1633625</v>
      </c>
      <c r="Y17" s="61">
        <v>-13.08</v>
      </c>
      <c r="Z17" s="62">
        <v>49968731</v>
      </c>
    </row>
    <row r="18" spans="1:26" ht="13.5">
      <c r="A18" s="70" t="s">
        <v>44</v>
      </c>
      <c r="B18" s="71">
        <f>SUM(B11:B17)</f>
        <v>74649638</v>
      </c>
      <c r="C18" s="71">
        <f>SUM(C11:C17)</f>
        <v>0</v>
      </c>
      <c r="D18" s="72">
        <f aca="true" t="shared" si="1" ref="D18:Z18">SUM(D11:D17)</f>
        <v>98892557</v>
      </c>
      <c r="E18" s="73">
        <f t="shared" si="1"/>
        <v>98892557</v>
      </c>
      <c r="F18" s="73">
        <f t="shared" si="1"/>
        <v>5336760</v>
      </c>
      <c r="G18" s="73">
        <f t="shared" si="1"/>
        <v>8256374</v>
      </c>
      <c r="H18" s="73">
        <f t="shared" si="1"/>
        <v>5814772</v>
      </c>
      <c r="I18" s="73">
        <f t="shared" si="1"/>
        <v>19407906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19407906</v>
      </c>
      <c r="W18" s="73">
        <f t="shared" si="1"/>
        <v>24723140</v>
      </c>
      <c r="X18" s="73">
        <f t="shared" si="1"/>
        <v>-5315234</v>
      </c>
      <c r="Y18" s="67">
        <f>+IF(W18&lt;&gt;0,(X18/W18)*100,0)</f>
        <v>-21.499024800247867</v>
      </c>
      <c r="Z18" s="74">
        <f t="shared" si="1"/>
        <v>98892557</v>
      </c>
    </row>
    <row r="19" spans="1:26" ht="13.5">
      <c r="A19" s="70" t="s">
        <v>45</v>
      </c>
      <c r="B19" s="75">
        <f>+B10-B18</f>
        <v>36489807</v>
      </c>
      <c r="C19" s="75">
        <f>+C10-C18</f>
        <v>0</v>
      </c>
      <c r="D19" s="76">
        <f aca="true" t="shared" si="2" ref="D19:Z19">+D10-D18</f>
        <v>10080000</v>
      </c>
      <c r="E19" s="77">
        <f t="shared" si="2"/>
        <v>10080000</v>
      </c>
      <c r="F19" s="77">
        <f t="shared" si="2"/>
        <v>326038</v>
      </c>
      <c r="G19" s="77">
        <f t="shared" si="2"/>
        <v>385131</v>
      </c>
      <c r="H19" s="77">
        <f t="shared" si="2"/>
        <v>1220272</v>
      </c>
      <c r="I19" s="77">
        <f t="shared" si="2"/>
        <v>1931441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1931441</v>
      </c>
      <c r="W19" s="77">
        <f>IF(E10=E18,0,W10-W18)</f>
        <v>2519999</v>
      </c>
      <c r="X19" s="77">
        <f t="shared" si="2"/>
        <v>-588558</v>
      </c>
      <c r="Y19" s="78">
        <f>+IF(W19&lt;&gt;0,(X19/W19)*100,0)</f>
        <v>-23.355485458525976</v>
      </c>
      <c r="Z19" s="79">
        <f t="shared" si="2"/>
        <v>10080000</v>
      </c>
    </row>
    <row r="20" spans="1:26" ht="13.5">
      <c r="A20" s="58" t="s">
        <v>46</v>
      </c>
      <c r="B20" s="19">
        <v>29908000</v>
      </c>
      <c r="C20" s="19">
        <v>0</v>
      </c>
      <c r="D20" s="59">
        <v>34189000</v>
      </c>
      <c r="E20" s="60">
        <v>34189000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8547250</v>
      </c>
      <c r="X20" s="60">
        <v>-8547250</v>
      </c>
      <c r="Y20" s="61">
        <v>-100</v>
      </c>
      <c r="Z20" s="62">
        <v>34189000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66397807</v>
      </c>
      <c r="C22" s="86">
        <f>SUM(C19:C21)</f>
        <v>0</v>
      </c>
      <c r="D22" s="87">
        <f aca="true" t="shared" si="3" ref="D22:Z22">SUM(D19:D21)</f>
        <v>44269000</v>
      </c>
      <c r="E22" s="88">
        <f t="shared" si="3"/>
        <v>44269000</v>
      </c>
      <c r="F22" s="88">
        <f t="shared" si="3"/>
        <v>326038</v>
      </c>
      <c r="G22" s="88">
        <f t="shared" si="3"/>
        <v>385131</v>
      </c>
      <c r="H22" s="88">
        <f t="shared" si="3"/>
        <v>1220272</v>
      </c>
      <c r="I22" s="88">
        <f t="shared" si="3"/>
        <v>1931441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1931441</v>
      </c>
      <c r="W22" s="88">
        <f t="shared" si="3"/>
        <v>11067249</v>
      </c>
      <c r="X22" s="88">
        <f t="shared" si="3"/>
        <v>-9135808</v>
      </c>
      <c r="Y22" s="89">
        <f>+IF(W22&lt;&gt;0,(X22/W22)*100,0)</f>
        <v>-82.54813820489628</v>
      </c>
      <c r="Z22" s="90">
        <f t="shared" si="3"/>
        <v>44269000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66397807</v>
      </c>
      <c r="C24" s="75">
        <f>SUM(C22:C23)</f>
        <v>0</v>
      </c>
      <c r="D24" s="76">
        <f aca="true" t="shared" si="4" ref="D24:Z24">SUM(D22:D23)</f>
        <v>44269000</v>
      </c>
      <c r="E24" s="77">
        <f t="shared" si="4"/>
        <v>44269000</v>
      </c>
      <c r="F24" s="77">
        <f t="shared" si="4"/>
        <v>326038</v>
      </c>
      <c r="G24" s="77">
        <f t="shared" si="4"/>
        <v>385131</v>
      </c>
      <c r="H24" s="77">
        <f t="shared" si="4"/>
        <v>1220272</v>
      </c>
      <c r="I24" s="77">
        <f t="shared" si="4"/>
        <v>1931441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1931441</v>
      </c>
      <c r="W24" s="77">
        <f t="shared" si="4"/>
        <v>11067249</v>
      </c>
      <c r="X24" s="77">
        <f t="shared" si="4"/>
        <v>-9135808</v>
      </c>
      <c r="Y24" s="78">
        <f>+IF(W24&lt;&gt;0,(X24/W24)*100,0)</f>
        <v>-82.54813820489628</v>
      </c>
      <c r="Z24" s="79">
        <f t="shared" si="4"/>
        <v>44269000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48381392</v>
      </c>
      <c r="C27" s="22">
        <v>0</v>
      </c>
      <c r="D27" s="99">
        <v>44269000</v>
      </c>
      <c r="E27" s="100">
        <v>44269000</v>
      </c>
      <c r="F27" s="100">
        <v>1926522</v>
      </c>
      <c r="G27" s="100">
        <v>2466060</v>
      </c>
      <c r="H27" s="100">
        <v>34246</v>
      </c>
      <c r="I27" s="100">
        <v>4426828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4426828</v>
      </c>
      <c r="W27" s="100">
        <v>11067250</v>
      </c>
      <c r="X27" s="100">
        <v>-6640422</v>
      </c>
      <c r="Y27" s="101">
        <v>-60</v>
      </c>
      <c r="Z27" s="102">
        <v>44269000</v>
      </c>
    </row>
    <row r="28" spans="1:26" ht="13.5">
      <c r="A28" s="103" t="s">
        <v>46</v>
      </c>
      <c r="B28" s="19">
        <v>48381392</v>
      </c>
      <c r="C28" s="19">
        <v>0</v>
      </c>
      <c r="D28" s="59">
        <v>44269000</v>
      </c>
      <c r="E28" s="60">
        <v>44269000</v>
      </c>
      <c r="F28" s="60">
        <v>1926522</v>
      </c>
      <c r="G28" s="60">
        <v>2466060</v>
      </c>
      <c r="H28" s="60">
        <v>34246</v>
      </c>
      <c r="I28" s="60">
        <v>4426828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4426828</v>
      </c>
      <c r="W28" s="60">
        <v>11067250</v>
      </c>
      <c r="X28" s="60">
        <v>-6640422</v>
      </c>
      <c r="Y28" s="61">
        <v>-60</v>
      </c>
      <c r="Z28" s="62">
        <v>44269000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48381392</v>
      </c>
      <c r="C32" s="22">
        <f>SUM(C28:C31)</f>
        <v>0</v>
      </c>
      <c r="D32" s="99">
        <f aca="true" t="shared" si="5" ref="D32:Z32">SUM(D28:D31)</f>
        <v>44269000</v>
      </c>
      <c r="E32" s="100">
        <f t="shared" si="5"/>
        <v>44269000</v>
      </c>
      <c r="F32" s="100">
        <f t="shared" si="5"/>
        <v>1926522</v>
      </c>
      <c r="G32" s="100">
        <f t="shared" si="5"/>
        <v>2466060</v>
      </c>
      <c r="H32" s="100">
        <f t="shared" si="5"/>
        <v>34246</v>
      </c>
      <c r="I32" s="100">
        <f t="shared" si="5"/>
        <v>4426828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4426828</v>
      </c>
      <c r="W32" s="100">
        <f t="shared" si="5"/>
        <v>11067250</v>
      </c>
      <c r="X32" s="100">
        <f t="shared" si="5"/>
        <v>-6640422</v>
      </c>
      <c r="Y32" s="101">
        <f>+IF(W32&lt;&gt;0,(X32/W32)*100,0)</f>
        <v>-60.00065056811764</v>
      </c>
      <c r="Z32" s="102">
        <f t="shared" si="5"/>
        <v>44269000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80623975</v>
      </c>
      <c r="C35" s="19">
        <v>0</v>
      </c>
      <c r="D35" s="59">
        <v>126589368</v>
      </c>
      <c r="E35" s="60">
        <v>126589368</v>
      </c>
      <c r="F35" s="60">
        <v>78895904</v>
      </c>
      <c r="G35" s="60">
        <v>79016397</v>
      </c>
      <c r="H35" s="60">
        <v>112967113</v>
      </c>
      <c r="I35" s="60">
        <v>112967113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112967113</v>
      </c>
      <c r="W35" s="60">
        <v>31647342</v>
      </c>
      <c r="X35" s="60">
        <v>81319771</v>
      </c>
      <c r="Y35" s="61">
        <v>256.96</v>
      </c>
      <c r="Z35" s="62">
        <v>126589368</v>
      </c>
    </row>
    <row r="36" spans="1:26" ht="13.5">
      <c r="A36" s="58" t="s">
        <v>57</v>
      </c>
      <c r="B36" s="19">
        <v>165721290</v>
      </c>
      <c r="C36" s="19">
        <v>0</v>
      </c>
      <c r="D36" s="59">
        <v>210084653</v>
      </c>
      <c r="E36" s="60">
        <v>210084653</v>
      </c>
      <c r="F36" s="60">
        <v>165729729</v>
      </c>
      <c r="G36" s="60">
        <v>168232341</v>
      </c>
      <c r="H36" s="60">
        <v>172423135</v>
      </c>
      <c r="I36" s="60">
        <v>172423135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172423135</v>
      </c>
      <c r="W36" s="60">
        <v>52521163</v>
      </c>
      <c r="X36" s="60">
        <v>119901972</v>
      </c>
      <c r="Y36" s="61">
        <v>228.29</v>
      </c>
      <c r="Z36" s="62">
        <v>210084653</v>
      </c>
    </row>
    <row r="37" spans="1:26" ht="13.5">
      <c r="A37" s="58" t="s">
        <v>58</v>
      </c>
      <c r="B37" s="19">
        <v>23311618</v>
      </c>
      <c r="C37" s="19">
        <v>0</v>
      </c>
      <c r="D37" s="59">
        <v>49640805</v>
      </c>
      <c r="E37" s="60">
        <v>49640805</v>
      </c>
      <c r="F37" s="60">
        <v>78375992</v>
      </c>
      <c r="G37" s="60">
        <v>79962951</v>
      </c>
      <c r="H37" s="60">
        <v>83729860</v>
      </c>
      <c r="I37" s="60">
        <v>83729860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83729860</v>
      </c>
      <c r="W37" s="60">
        <v>12410201</v>
      </c>
      <c r="X37" s="60">
        <v>71319659</v>
      </c>
      <c r="Y37" s="61">
        <v>574.69</v>
      </c>
      <c r="Z37" s="62">
        <v>49640805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223033647</v>
      </c>
      <c r="C39" s="19">
        <v>0</v>
      </c>
      <c r="D39" s="59">
        <v>287033216</v>
      </c>
      <c r="E39" s="60">
        <v>287033216</v>
      </c>
      <c r="F39" s="60">
        <v>166249641</v>
      </c>
      <c r="G39" s="60">
        <v>167285787</v>
      </c>
      <c r="H39" s="60">
        <v>201660388</v>
      </c>
      <c r="I39" s="60">
        <v>201660388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201660388</v>
      </c>
      <c r="W39" s="60">
        <v>71758304</v>
      </c>
      <c r="X39" s="60">
        <v>129902084</v>
      </c>
      <c r="Y39" s="61">
        <v>181.03</v>
      </c>
      <c r="Z39" s="62">
        <v>287033216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26133646</v>
      </c>
      <c r="C42" s="19">
        <v>0</v>
      </c>
      <c r="D42" s="59">
        <v>57885995</v>
      </c>
      <c r="E42" s="60">
        <v>57885995</v>
      </c>
      <c r="F42" s="60">
        <v>47757277</v>
      </c>
      <c r="G42" s="60">
        <v>-3999243</v>
      </c>
      <c r="H42" s="60">
        <v>-3594498</v>
      </c>
      <c r="I42" s="60">
        <v>40163536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40163536</v>
      </c>
      <c r="W42" s="60">
        <v>25878385</v>
      </c>
      <c r="X42" s="60">
        <v>14285151</v>
      </c>
      <c r="Y42" s="61">
        <v>55.2</v>
      </c>
      <c r="Z42" s="62">
        <v>57885995</v>
      </c>
    </row>
    <row r="43" spans="1:26" ht="13.5">
      <c r="A43" s="58" t="s">
        <v>63</v>
      </c>
      <c r="B43" s="19">
        <v>0</v>
      </c>
      <c r="C43" s="19">
        <v>0</v>
      </c>
      <c r="D43" s="59">
        <v>-43269000</v>
      </c>
      <c r="E43" s="60">
        <v>-43269000</v>
      </c>
      <c r="F43" s="60">
        <v>-1719565</v>
      </c>
      <c r="G43" s="60">
        <v>-2466060</v>
      </c>
      <c r="H43" s="60">
        <v>-34246</v>
      </c>
      <c r="I43" s="60">
        <v>-4219871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-4219871</v>
      </c>
      <c r="W43" s="60">
        <v>-8547000</v>
      </c>
      <c r="X43" s="60">
        <v>4327129</v>
      </c>
      <c r="Y43" s="61">
        <v>-50.63</v>
      </c>
      <c r="Z43" s="62">
        <v>-43269000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77557478</v>
      </c>
      <c r="C45" s="22">
        <v>0</v>
      </c>
      <c r="D45" s="99">
        <v>55644000</v>
      </c>
      <c r="E45" s="100">
        <v>55644000</v>
      </c>
      <c r="F45" s="100">
        <v>46037712</v>
      </c>
      <c r="G45" s="100">
        <v>39572409</v>
      </c>
      <c r="H45" s="100">
        <v>35943665</v>
      </c>
      <c r="I45" s="100">
        <v>35943665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35943665</v>
      </c>
      <c r="W45" s="100">
        <v>58358390</v>
      </c>
      <c r="X45" s="100">
        <v>-22414725</v>
      </c>
      <c r="Y45" s="101">
        <v>-38.41</v>
      </c>
      <c r="Z45" s="102">
        <v>55644000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2180192</v>
      </c>
      <c r="X49" s="54">
        <v>0</v>
      </c>
      <c r="Y49" s="54">
        <v>0</v>
      </c>
      <c r="Z49" s="130">
        <v>2180192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87.59392349381369</v>
      </c>
      <c r="C58" s="5">
        <f>IF(C67=0,0,+(C76/C67)*100)</f>
        <v>0</v>
      </c>
      <c r="D58" s="6">
        <f aca="true" t="shared" si="6" ref="D58:Z58">IF(D67=0,0,+(D76/D67)*100)</f>
        <v>103.13749156054865</v>
      </c>
      <c r="E58" s="7">
        <f t="shared" si="6"/>
        <v>103.13749156054865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103.13749156054865</v>
      </c>
    </row>
    <row r="59" spans="1:26" ht="13.5">
      <c r="A59" s="37" t="s">
        <v>31</v>
      </c>
      <c r="B59" s="9">
        <f aca="true" t="shared" si="7" ref="B59:Z66">IF(B68=0,0,+(B77/B68)*100)</f>
        <v>87.59392349381369</v>
      </c>
      <c r="C59" s="9">
        <f t="shared" si="7"/>
        <v>0</v>
      </c>
      <c r="D59" s="2">
        <f t="shared" si="7"/>
        <v>103.13749156054865</v>
      </c>
      <c r="E59" s="10">
        <f t="shared" si="7"/>
        <v>103.13749156054865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103.13749156054865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3100795</v>
      </c>
      <c r="C67" s="24"/>
      <c r="D67" s="25">
        <v>4157557</v>
      </c>
      <c r="E67" s="26">
        <v>4157557</v>
      </c>
      <c r="F67" s="26">
        <v>17064</v>
      </c>
      <c r="G67" s="26">
        <v>490</v>
      </c>
      <c r="H67" s="26">
        <v>936</v>
      </c>
      <c r="I67" s="26">
        <v>18490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18490</v>
      </c>
      <c r="W67" s="26">
        <v>1039389</v>
      </c>
      <c r="X67" s="26"/>
      <c r="Y67" s="25"/>
      <c r="Z67" s="27">
        <v>4157557</v>
      </c>
    </row>
    <row r="68" spans="1:26" ht="13.5" hidden="1">
      <c r="A68" s="37" t="s">
        <v>31</v>
      </c>
      <c r="B68" s="19">
        <v>3100795</v>
      </c>
      <c r="C68" s="19"/>
      <c r="D68" s="20">
        <v>4157557</v>
      </c>
      <c r="E68" s="21">
        <v>4157557</v>
      </c>
      <c r="F68" s="21">
        <v>17064</v>
      </c>
      <c r="G68" s="21">
        <v>490</v>
      </c>
      <c r="H68" s="21">
        <v>936</v>
      </c>
      <c r="I68" s="21">
        <v>18490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18490</v>
      </c>
      <c r="W68" s="21">
        <v>1039389</v>
      </c>
      <c r="X68" s="21"/>
      <c r="Y68" s="20"/>
      <c r="Z68" s="23">
        <v>4157557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2716108</v>
      </c>
      <c r="C76" s="32"/>
      <c r="D76" s="33">
        <v>4288000</v>
      </c>
      <c r="E76" s="34">
        <v>4288000</v>
      </c>
      <c r="F76" s="34">
        <v>17064</v>
      </c>
      <c r="G76" s="34">
        <v>490</v>
      </c>
      <c r="H76" s="34">
        <v>936</v>
      </c>
      <c r="I76" s="34">
        <v>18490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18490</v>
      </c>
      <c r="W76" s="34">
        <v>1039389</v>
      </c>
      <c r="X76" s="34"/>
      <c r="Y76" s="33"/>
      <c r="Z76" s="35">
        <v>4288000</v>
      </c>
    </row>
    <row r="77" spans="1:26" ht="13.5" hidden="1">
      <c r="A77" s="37" t="s">
        <v>31</v>
      </c>
      <c r="B77" s="19">
        <v>2716108</v>
      </c>
      <c r="C77" s="19"/>
      <c r="D77" s="20">
        <v>4288000</v>
      </c>
      <c r="E77" s="21">
        <v>4288000</v>
      </c>
      <c r="F77" s="21">
        <v>17064</v>
      </c>
      <c r="G77" s="21">
        <v>490</v>
      </c>
      <c r="H77" s="21">
        <v>936</v>
      </c>
      <c r="I77" s="21">
        <v>18490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18490</v>
      </c>
      <c r="W77" s="21">
        <v>1039389</v>
      </c>
      <c r="X77" s="21"/>
      <c r="Y77" s="20"/>
      <c r="Z77" s="23">
        <v>4288000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3500000</v>
      </c>
      <c r="F5" s="358">
        <f t="shared" si="0"/>
        <v>3500000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875000</v>
      </c>
      <c r="Y5" s="358">
        <f t="shared" si="0"/>
        <v>-875000</v>
      </c>
      <c r="Z5" s="359">
        <f>+IF(X5&lt;&gt;0,+(Y5/X5)*100,0)</f>
        <v>-100</v>
      </c>
      <c r="AA5" s="360">
        <f>+AA6+AA8+AA11+AA13+AA15</f>
        <v>3500000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</v>
      </c>
      <c r="F6" s="59">
        <f t="shared" si="1"/>
        <v>3500000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875000</v>
      </c>
      <c r="Y6" s="59">
        <f t="shared" si="1"/>
        <v>-875000</v>
      </c>
      <c r="Z6" s="61">
        <f>+IF(X6&lt;&gt;0,+(Y6/X6)*100,0)</f>
        <v>-100</v>
      </c>
      <c r="AA6" s="62">
        <f t="shared" si="1"/>
        <v>3500000</v>
      </c>
    </row>
    <row r="7" spans="1:27" ht="13.5">
      <c r="A7" s="291" t="s">
        <v>228</v>
      </c>
      <c r="B7" s="142"/>
      <c r="C7" s="60"/>
      <c r="D7" s="340"/>
      <c r="E7" s="60">
        <v>3500000</v>
      </c>
      <c r="F7" s="59">
        <v>3500000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875000</v>
      </c>
      <c r="Y7" s="59">
        <v>-875000</v>
      </c>
      <c r="Z7" s="61">
        <v>-100</v>
      </c>
      <c r="AA7" s="62">
        <v>3500000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</v>
      </c>
      <c r="F22" s="345">
        <f t="shared" si="6"/>
        <v>2500000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625000</v>
      </c>
      <c r="Y22" s="345">
        <f t="shared" si="6"/>
        <v>-625000</v>
      </c>
      <c r="Z22" s="336">
        <f>+IF(X22&lt;&gt;0,+(Y22/X22)*100,0)</f>
        <v>-100</v>
      </c>
      <c r="AA22" s="350">
        <f>SUM(AA23:AA32)</f>
        <v>2500000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2500000</v>
      </c>
      <c r="F25" s="59">
        <v>2500000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625000</v>
      </c>
      <c r="Y25" s="59">
        <v>-625000</v>
      </c>
      <c r="Z25" s="61">
        <v>-100</v>
      </c>
      <c r="AA25" s="62">
        <v>2500000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1645000</v>
      </c>
      <c r="F40" s="345">
        <f t="shared" si="9"/>
        <v>1645000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411250</v>
      </c>
      <c r="Y40" s="345">
        <f t="shared" si="9"/>
        <v>-411250</v>
      </c>
      <c r="Z40" s="336">
        <f>+IF(X40&lt;&gt;0,+(Y40/X40)*100,0)</f>
        <v>-100</v>
      </c>
      <c r="AA40" s="350">
        <f>SUM(AA41:AA49)</f>
        <v>1645000</v>
      </c>
    </row>
    <row r="41" spans="1:27" ht="13.5">
      <c r="A41" s="361" t="s">
        <v>247</v>
      </c>
      <c r="B41" s="142"/>
      <c r="C41" s="362"/>
      <c r="D41" s="363"/>
      <c r="E41" s="362">
        <v>170000</v>
      </c>
      <c r="F41" s="364">
        <v>170000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42500</v>
      </c>
      <c r="Y41" s="364">
        <v>-42500</v>
      </c>
      <c r="Z41" s="365">
        <v>-100</v>
      </c>
      <c r="AA41" s="366">
        <v>170000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600000</v>
      </c>
      <c r="F43" s="370">
        <v>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</v>
      </c>
      <c r="Y43" s="370">
        <v>-150000</v>
      </c>
      <c r="Z43" s="371">
        <v>-100</v>
      </c>
      <c r="AA43" s="303">
        <v>600000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800000</v>
      </c>
      <c r="F48" s="53">
        <v>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200000</v>
      </c>
      <c r="Y48" s="53">
        <v>-200000</v>
      </c>
      <c r="Z48" s="94">
        <v>-100</v>
      </c>
      <c r="AA48" s="95">
        <v>800000</v>
      </c>
    </row>
    <row r="49" spans="1:27" ht="13.5">
      <c r="A49" s="361" t="s">
        <v>93</v>
      </c>
      <c r="B49" s="136"/>
      <c r="C49" s="54"/>
      <c r="D49" s="368"/>
      <c r="E49" s="54">
        <v>75000</v>
      </c>
      <c r="F49" s="53">
        <v>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18750</v>
      </c>
      <c r="Y49" s="53">
        <v>-18750</v>
      </c>
      <c r="Z49" s="94">
        <v>-100</v>
      </c>
      <c r="AA49" s="95">
        <v>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7645000</v>
      </c>
      <c r="F60" s="264">
        <f t="shared" si="14"/>
        <v>7645000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1911250</v>
      </c>
      <c r="Y60" s="264">
        <f t="shared" si="14"/>
        <v>-1911250</v>
      </c>
      <c r="Z60" s="337">
        <f>+IF(X60&lt;&gt;0,+(Y60/X60)*100,0)</f>
        <v>-100</v>
      </c>
      <c r="AA60" s="232">
        <f>+AA57+AA54+AA51+AA40+AA37+AA34+AA22+AA5</f>
        <v>7645000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69890633</v>
      </c>
      <c r="D5" s="153">
        <f>SUM(D6:D8)</f>
        <v>0</v>
      </c>
      <c r="E5" s="154">
        <f t="shared" si="0"/>
        <v>82726894</v>
      </c>
      <c r="F5" s="100">
        <f t="shared" si="0"/>
        <v>82726894</v>
      </c>
      <c r="G5" s="100">
        <f t="shared" si="0"/>
        <v>4063369</v>
      </c>
      <c r="H5" s="100">
        <f t="shared" si="0"/>
        <v>4427473</v>
      </c>
      <c r="I5" s="100">
        <f t="shared" si="0"/>
        <v>5412023</v>
      </c>
      <c r="J5" s="100">
        <f t="shared" si="0"/>
        <v>13902865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13902865</v>
      </c>
      <c r="X5" s="100">
        <f t="shared" si="0"/>
        <v>20681724</v>
      </c>
      <c r="Y5" s="100">
        <f t="shared" si="0"/>
        <v>-6778859</v>
      </c>
      <c r="Z5" s="137">
        <f>+IF(X5&lt;&gt;0,+(Y5/X5)*100,0)</f>
        <v>-32.77704992098337</v>
      </c>
      <c r="AA5" s="153">
        <f>SUM(AA6:AA8)</f>
        <v>82726894</v>
      </c>
    </row>
    <row r="6" spans="1:27" ht="13.5">
      <c r="A6" s="138" t="s">
        <v>75</v>
      </c>
      <c r="B6" s="136"/>
      <c r="C6" s="155">
        <v>8480000</v>
      </c>
      <c r="D6" s="155"/>
      <c r="E6" s="156">
        <v>11368000</v>
      </c>
      <c r="F6" s="60">
        <v>11368000</v>
      </c>
      <c r="G6" s="60">
        <v>499014</v>
      </c>
      <c r="H6" s="60">
        <v>430165</v>
      </c>
      <c r="I6" s="60">
        <v>556710</v>
      </c>
      <c r="J6" s="60">
        <v>1485889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1485889</v>
      </c>
      <c r="X6" s="60">
        <v>2842000</v>
      </c>
      <c r="Y6" s="60">
        <v>-1356111</v>
      </c>
      <c r="Z6" s="140">
        <v>-47.72</v>
      </c>
      <c r="AA6" s="155">
        <v>11368000</v>
      </c>
    </row>
    <row r="7" spans="1:27" ht="13.5">
      <c r="A7" s="138" t="s">
        <v>76</v>
      </c>
      <c r="B7" s="136"/>
      <c r="C7" s="157">
        <v>16966712</v>
      </c>
      <c r="D7" s="157"/>
      <c r="E7" s="158">
        <v>16244000</v>
      </c>
      <c r="F7" s="159">
        <v>16244000</v>
      </c>
      <c r="G7" s="159">
        <v>451261</v>
      </c>
      <c r="H7" s="159">
        <v>687393</v>
      </c>
      <c r="I7" s="159">
        <v>1445106</v>
      </c>
      <c r="J7" s="159">
        <v>2583760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2583760</v>
      </c>
      <c r="X7" s="159">
        <v>4061000</v>
      </c>
      <c r="Y7" s="159">
        <v>-1477240</v>
      </c>
      <c r="Z7" s="141">
        <v>-36.38</v>
      </c>
      <c r="AA7" s="157">
        <v>16244000</v>
      </c>
    </row>
    <row r="8" spans="1:27" ht="13.5">
      <c r="A8" s="138" t="s">
        <v>77</v>
      </c>
      <c r="B8" s="136"/>
      <c r="C8" s="155">
        <v>44443921</v>
      </c>
      <c r="D8" s="155"/>
      <c r="E8" s="156">
        <v>55114894</v>
      </c>
      <c r="F8" s="60">
        <v>55114894</v>
      </c>
      <c r="G8" s="60">
        <v>3113094</v>
      </c>
      <c r="H8" s="60">
        <v>3309915</v>
      </c>
      <c r="I8" s="60">
        <v>3410207</v>
      </c>
      <c r="J8" s="60">
        <v>9833216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9833216</v>
      </c>
      <c r="X8" s="60">
        <v>13778724</v>
      </c>
      <c r="Y8" s="60">
        <v>-3945508</v>
      </c>
      <c r="Z8" s="140">
        <v>-28.63</v>
      </c>
      <c r="AA8" s="155">
        <v>55114894</v>
      </c>
    </row>
    <row r="9" spans="1:27" ht="13.5">
      <c r="A9" s="135" t="s">
        <v>78</v>
      </c>
      <c r="B9" s="136"/>
      <c r="C9" s="153">
        <f aca="true" t="shared" si="1" ref="C9:Y9">SUM(C10:C14)</f>
        <v>68476812</v>
      </c>
      <c r="D9" s="153">
        <f>SUM(D10:D14)</f>
        <v>0</v>
      </c>
      <c r="E9" s="154">
        <f t="shared" si="1"/>
        <v>58701663</v>
      </c>
      <c r="F9" s="100">
        <f t="shared" si="1"/>
        <v>58701663</v>
      </c>
      <c r="G9" s="100">
        <f t="shared" si="1"/>
        <v>1557307</v>
      </c>
      <c r="H9" s="100">
        <f t="shared" si="1"/>
        <v>4212332</v>
      </c>
      <c r="I9" s="100">
        <f t="shared" si="1"/>
        <v>1613496</v>
      </c>
      <c r="J9" s="100">
        <f t="shared" si="1"/>
        <v>7383135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7383135</v>
      </c>
      <c r="X9" s="100">
        <f t="shared" si="1"/>
        <v>14675416</v>
      </c>
      <c r="Y9" s="100">
        <f t="shared" si="1"/>
        <v>-7292281</v>
      </c>
      <c r="Z9" s="137">
        <f>+IF(X9&lt;&gt;0,+(Y9/X9)*100,0)</f>
        <v>-49.69045511214129</v>
      </c>
      <c r="AA9" s="153">
        <f>SUM(AA10:AA14)</f>
        <v>58701663</v>
      </c>
    </row>
    <row r="10" spans="1:27" ht="13.5">
      <c r="A10" s="138" t="s">
        <v>79</v>
      </c>
      <c r="B10" s="136"/>
      <c r="C10" s="155">
        <v>68476812</v>
      </c>
      <c r="D10" s="155"/>
      <c r="E10" s="156">
        <v>58701663</v>
      </c>
      <c r="F10" s="60">
        <v>58701663</v>
      </c>
      <c r="G10" s="60">
        <v>1557307</v>
      </c>
      <c r="H10" s="60">
        <v>4212332</v>
      </c>
      <c r="I10" s="60">
        <v>1613496</v>
      </c>
      <c r="J10" s="60">
        <v>7383135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7383135</v>
      </c>
      <c r="X10" s="60">
        <v>14675416</v>
      </c>
      <c r="Y10" s="60">
        <v>-7292281</v>
      </c>
      <c r="Z10" s="140">
        <v>-49.69</v>
      </c>
      <c r="AA10" s="155">
        <v>58701663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2680000</v>
      </c>
      <c r="D15" s="153">
        <f>SUM(D16:D18)</f>
        <v>0</v>
      </c>
      <c r="E15" s="154">
        <f t="shared" si="2"/>
        <v>1733000</v>
      </c>
      <c r="F15" s="100">
        <f t="shared" si="2"/>
        <v>1733000</v>
      </c>
      <c r="G15" s="100">
        <f t="shared" si="2"/>
        <v>42122</v>
      </c>
      <c r="H15" s="100">
        <f t="shared" si="2"/>
        <v>1700</v>
      </c>
      <c r="I15" s="100">
        <f t="shared" si="2"/>
        <v>9525</v>
      </c>
      <c r="J15" s="100">
        <f t="shared" si="2"/>
        <v>53347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53347</v>
      </c>
      <c r="X15" s="100">
        <f t="shared" si="2"/>
        <v>433250</v>
      </c>
      <c r="Y15" s="100">
        <f t="shared" si="2"/>
        <v>-379903</v>
      </c>
      <c r="Z15" s="137">
        <f>+IF(X15&lt;&gt;0,+(Y15/X15)*100,0)</f>
        <v>-87.6867859203693</v>
      </c>
      <c r="AA15" s="153">
        <f>SUM(AA16:AA18)</f>
        <v>1733000</v>
      </c>
    </row>
    <row r="16" spans="1:27" ht="13.5">
      <c r="A16" s="138" t="s">
        <v>85</v>
      </c>
      <c r="B16" s="136"/>
      <c r="C16" s="155">
        <v>2680000</v>
      </c>
      <c r="D16" s="155"/>
      <c r="E16" s="156">
        <v>1733000</v>
      </c>
      <c r="F16" s="60">
        <v>1733000</v>
      </c>
      <c r="G16" s="60">
        <v>42122</v>
      </c>
      <c r="H16" s="60">
        <v>1700</v>
      </c>
      <c r="I16" s="60">
        <v>9525</v>
      </c>
      <c r="J16" s="60">
        <v>53347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53347</v>
      </c>
      <c r="X16" s="60">
        <v>433250</v>
      </c>
      <c r="Y16" s="60">
        <v>-379903</v>
      </c>
      <c r="Z16" s="140">
        <v>-87.69</v>
      </c>
      <c r="AA16" s="155">
        <v>1733000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141047445</v>
      </c>
      <c r="D25" s="168">
        <f>+D5+D9+D15+D19+D24</f>
        <v>0</v>
      </c>
      <c r="E25" s="169">
        <f t="shared" si="4"/>
        <v>143161557</v>
      </c>
      <c r="F25" s="73">
        <f t="shared" si="4"/>
        <v>143161557</v>
      </c>
      <c r="G25" s="73">
        <f t="shared" si="4"/>
        <v>5662798</v>
      </c>
      <c r="H25" s="73">
        <f t="shared" si="4"/>
        <v>8641505</v>
      </c>
      <c r="I25" s="73">
        <f t="shared" si="4"/>
        <v>7035044</v>
      </c>
      <c r="J25" s="73">
        <f t="shared" si="4"/>
        <v>21339347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21339347</v>
      </c>
      <c r="X25" s="73">
        <f t="shared" si="4"/>
        <v>35790390</v>
      </c>
      <c r="Y25" s="73">
        <f t="shared" si="4"/>
        <v>-14451043</v>
      </c>
      <c r="Z25" s="170">
        <f>+IF(X25&lt;&gt;0,+(Y25/X25)*100,0)</f>
        <v>-40.37688049780961</v>
      </c>
      <c r="AA25" s="168">
        <f>+AA5+AA9+AA15+AA19+AA24</f>
        <v>143161557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59039490</v>
      </c>
      <c r="D28" s="153">
        <f>SUM(D29:D31)</f>
        <v>0</v>
      </c>
      <c r="E28" s="154">
        <f t="shared" si="5"/>
        <v>72646894</v>
      </c>
      <c r="F28" s="100">
        <f t="shared" si="5"/>
        <v>72646894</v>
      </c>
      <c r="G28" s="100">
        <f t="shared" si="5"/>
        <v>3737331</v>
      </c>
      <c r="H28" s="100">
        <f t="shared" si="5"/>
        <v>4042342</v>
      </c>
      <c r="I28" s="100">
        <f t="shared" si="5"/>
        <v>4191751</v>
      </c>
      <c r="J28" s="100">
        <f t="shared" si="5"/>
        <v>11971424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11971424</v>
      </c>
      <c r="X28" s="100">
        <f t="shared" si="5"/>
        <v>18161724</v>
      </c>
      <c r="Y28" s="100">
        <f t="shared" si="5"/>
        <v>-6190300</v>
      </c>
      <c r="Z28" s="137">
        <f>+IF(X28&lt;&gt;0,+(Y28/X28)*100,0)</f>
        <v>-34.08431930801283</v>
      </c>
      <c r="AA28" s="153">
        <f>SUM(AA29:AA31)</f>
        <v>72646894</v>
      </c>
    </row>
    <row r="29" spans="1:27" ht="13.5">
      <c r="A29" s="138" t="s">
        <v>75</v>
      </c>
      <c r="B29" s="136"/>
      <c r="C29" s="155">
        <v>8198126</v>
      </c>
      <c r="D29" s="155"/>
      <c r="E29" s="156">
        <v>11368000</v>
      </c>
      <c r="F29" s="60">
        <v>11368000</v>
      </c>
      <c r="G29" s="60">
        <v>499014</v>
      </c>
      <c r="H29" s="60">
        <v>421165</v>
      </c>
      <c r="I29" s="60">
        <v>556710</v>
      </c>
      <c r="J29" s="60">
        <v>1476889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1476889</v>
      </c>
      <c r="X29" s="60">
        <v>2842000</v>
      </c>
      <c r="Y29" s="60">
        <v>-1365111</v>
      </c>
      <c r="Z29" s="140">
        <v>-48.03</v>
      </c>
      <c r="AA29" s="155">
        <v>11368000</v>
      </c>
    </row>
    <row r="30" spans="1:27" ht="13.5">
      <c r="A30" s="138" t="s">
        <v>76</v>
      </c>
      <c r="B30" s="136"/>
      <c r="C30" s="157">
        <v>11949683</v>
      </c>
      <c r="D30" s="157"/>
      <c r="E30" s="158">
        <v>8971538</v>
      </c>
      <c r="F30" s="159">
        <v>8971538</v>
      </c>
      <c r="G30" s="159">
        <v>125223</v>
      </c>
      <c r="H30" s="159">
        <v>311262</v>
      </c>
      <c r="I30" s="159">
        <v>224834</v>
      </c>
      <c r="J30" s="159">
        <v>661319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661319</v>
      </c>
      <c r="X30" s="159">
        <v>2242885</v>
      </c>
      <c r="Y30" s="159">
        <v>-1581566</v>
      </c>
      <c r="Z30" s="141">
        <v>-70.51</v>
      </c>
      <c r="AA30" s="157">
        <v>8971538</v>
      </c>
    </row>
    <row r="31" spans="1:27" ht="13.5">
      <c r="A31" s="138" t="s">
        <v>77</v>
      </c>
      <c r="B31" s="136"/>
      <c r="C31" s="155">
        <v>38891681</v>
      </c>
      <c r="D31" s="155"/>
      <c r="E31" s="156">
        <v>52307356</v>
      </c>
      <c r="F31" s="60">
        <v>52307356</v>
      </c>
      <c r="G31" s="60">
        <v>3113094</v>
      </c>
      <c r="H31" s="60">
        <v>3309915</v>
      </c>
      <c r="I31" s="60">
        <v>3410207</v>
      </c>
      <c r="J31" s="60">
        <v>9833216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9833216</v>
      </c>
      <c r="X31" s="60">
        <v>13076839</v>
      </c>
      <c r="Y31" s="60">
        <v>-3243623</v>
      </c>
      <c r="Z31" s="140">
        <v>-24.8</v>
      </c>
      <c r="AA31" s="155">
        <v>52307356</v>
      </c>
    </row>
    <row r="32" spans="1:27" ht="13.5">
      <c r="A32" s="135" t="s">
        <v>78</v>
      </c>
      <c r="B32" s="136"/>
      <c r="C32" s="153">
        <f aca="true" t="shared" si="6" ref="C32:Y32">SUM(C33:C37)</f>
        <v>14709601</v>
      </c>
      <c r="D32" s="153">
        <f>SUM(D33:D37)</f>
        <v>0</v>
      </c>
      <c r="E32" s="154">
        <f t="shared" si="6"/>
        <v>24512663</v>
      </c>
      <c r="F32" s="100">
        <f t="shared" si="6"/>
        <v>24512663</v>
      </c>
      <c r="G32" s="100">
        <f t="shared" si="6"/>
        <v>1557307</v>
      </c>
      <c r="H32" s="100">
        <f t="shared" si="6"/>
        <v>4212332</v>
      </c>
      <c r="I32" s="100">
        <f t="shared" si="6"/>
        <v>1613496</v>
      </c>
      <c r="J32" s="100">
        <f t="shared" si="6"/>
        <v>7383135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7383135</v>
      </c>
      <c r="X32" s="100">
        <f t="shared" si="6"/>
        <v>6128166</v>
      </c>
      <c r="Y32" s="100">
        <f t="shared" si="6"/>
        <v>1254969</v>
      </c>
      <c r="Z32" s="137">
        <f>+IF(X32&lt;&gt;0,+(Y32/X32)*100,0)</f>
        <v>20.478704395409654</v>
      </c>
      <c r="AA32" s="153">
        <f>SUM(AA33:AA37)</f>
        <v>24512663</v>
      </c>
    </row>
    <row r="33" spans="1:27" ht="13.5">
      <c r="A33" s="138" t="s">
        <v>79</v>
      </c>
      <c r="B33" s="136"/>
      <c r="C33" s="155">
        <v>14709601</v>
      </c>
      <c r="D33" s="155"/>
      <c r="E33" s="156">
        <v>24512663</v>
      </c>
      <c r="F33" s="60">
        <v>24512663</v>
      </c>
      <c r="G33" s="60">
        <v>1557307</v>
      </c>
      <c r="H33" s="60">
        <v>4212332</v>
      </c>
      <c r="I33" s="60">
        <v>1613496</v>
      </c>
      <c r="J33" s="60">
        <v>7383135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7383135</v>
      </c>
      <c r="X33" s="60">
        <v>6128166</v>
      </c>
      <c r="Y33" s="60">
        <v>1254969</v>
      </c>
      <c r="Z33" s="140">
        <v>20.48</v>
      </c>
      <c r="AA33" s="155">
        <v>24512663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900547</v>
      </c>
      <c r="D38" s="153">
        <f>SUM(D39:D41)</f>
        <v>0</v>
      </c>
      <c r="E38" s="154">
        <f t="shared" si="7"/>
        <v>1733000</v>
      </c>
      <c r="F38" s="100">
        <f t="shared" si="7"/>
        <v>1733000</v>
      </c>
      <c r="G38" s="100">
        <f t="shared" si="7"/>
        <v>42122</v>
      </c>
      <c r="H38" s="100">
        <f t="shared" si="7"/>
        <v>1700</v>
      </c>
      <c r="I38" s="100">
        <f t="shared" si="7"/>
        <v>9525</v>
      </c>
      <c r="J38" s="100">
        <f t="shared" si="7"/>
        <v>53347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53347</v>
      </c>
      <c r="X38" s="100">
        <f t="shared" si="7"/>
        <v>433250</v>
      </c>
      <c r="Y38" s="100">
        <f t="shared" si="7"/>
        <v>-379903</v>
      </c>
      <c r="Z38" s="137">
        <f>+IF(X38&lt;&gt;0,+(Y38/X38)*100,0)</f>
        <v>-87.6867859203693</v>
      </c>
      <c r="AA38" s="153">
        <f>SUM(AA39:AA41)</f>
        <v>1733000</v>
      </c>
    </row>
    <row r="39" spans="1:27" ht="13.5">
      <c r="A39" s="138" t="s">
        <v>85</v>
      </c>
      <c r="B39" s="136"/>
      <c r="C39" s="155">
        <v>900547</v>
      </c>
      <c r="D39" s="155"/>
      <c r="E39" s="156">
        <v>1733000</v>
      </c>
      <c r="F39" s="60">
        <v>1733000</v>
      </c>
      <c r="G39" s="60">
        <v>42122</v>
      </c>
      <c r="H39" s="60">
        <v>1700</v>
      </c>
      <c r="I39" s="60">
        <v>9525</v>
      </c>
      <c r="J39" s="60">
        <v>53347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53347</v>
      </c>
      <c r="X39" s="60">
        <v>433250</v>
      </c>
      <c r="Y39" s="60">
        <v>-379903</v>
      </c>
      <c r="Z39" s="140">
        <v>-87.69</v>
      </c>
      <c r="AA39" s="155">
        <v>1733000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74649638</v>
      </c>
      <c r="D48" s="168">
        <f>+D28+D32+D38+D42+D47</f>
        <v>0</v>
      </c>
      <c r="E48" s="169">
        <f t="shared" si="9"/>
        <v>98892557</v>
      </c>
      <c r="F48" s="73">
        <f t="shared" si="9"/>
        <v>98892557</v>
      </c>
      <c r="G48" s="73">
        <f t="shared" si="9"/>
        <v>5336760</v>
      </c>
      <c r="H48" s="73">
        <f t="shared" si="9"/>
        <v>8256374</v>
      </c>
      <c r="I48" s="73">
        <f t="shared" si="9"/>
        <v>5814772</v>
      </c>
      <c r="J48" s="73">
        <f t="shared" si="9"/>
        <v>19407906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19407906</v>
      </c>
      <c r="X48" s="73">
        <f t="shared" si="9"/>
        <v>24723140</v>
      </c>
      <c r="Y48" s="73">
        <f t="shared" si="9"/>
        <v>-5315234</v>
      </c>
      <c r="Z48" s="170">
        <f>+IF(X48&lt;&gt;0,+(Y48/X48)*100,0)</f>
        <v>-21.499024800247867</v>
      </c>
      <c r="AA48" s="168">
        <f>+AA28+AA32+AA38+AA42+AA47</f>
        <v>98892557</v>
      </c>
    </row>
    <row r="49" spans="1:27" ht="13.5">
      <c r="A49" s="148" t="s">
        <v>49</v>
      </c>
      <c r="B49" s="149"/>
      <c r="C49" s="171">
        <f aca="true" t="shared" si="10" ref="C49:Y49">+C25-C48</f>
        <v>66397807</v>
      </c>
      <c r="D49" s="171">
        <f>+D25-D48</f>
        <v>0</v>
      </c>
      <c r="E49" s="172">
        <f t="shared" si="10"/>
        <v>44269000</v>
      </c>
      <c r="F49" s="173">
        <f t="shared" si="10"/>
        <v>44269000</v>
      </c>
      <c r="G49" s="173">
        <f t="shared" si="10"/>
        <v>326038</v>
      </c>
      <c r="H49" s="173">
        <f t="shared" si="10"/>
        <v>385131</v>
      </c>
      <c r="I49" s="173">
        <f t="shared" si="10"/>
        <v>1220272</v>
      </c>
      <c r="J49" s="173">
        <f t="shared" si="10"/>
        <v>1931441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1931441</v>
      </c>
      <c r="X49" s="173">
        <f>IF(F25=F48,0,X25-X48)</f>
        <v>11067250</v>
      </c>
      <c r="Y49" s="173">
        <f t="shared" si="10"/>
        <v>-9135809</v>
      </c>
      <c r="Z49" s="174">
        <f>+IF(X49&lt;&gt;0,+(Y49/X49)*100,0)</f>
        <v>-82.5481397817886</v>
      </c>
      <c r="AA49" s="171">
        <f>+AA25-AA48</f>
        <v>44269000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3100795</v>
      </c>
      <c r="D5" s="155">
        <v>0</v>
      </c>
      <c r="E5" s="156">
        <v>4157557</v>
      </c>
      <c r="F5" s="60">
        <v>4157557</v>
      </c>
      <c r="G5" s="60">
        <v>17064</v>
      </c>
      <c r="H5" s="60">
        <v>490</v>
      </c>
      <c r="I5" s="60">
        <v>936</v>
      </c>
      <c r="J5" s="60">
        <v>18490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18490</v>
      </c>
      <c r="X5" s="60">
        <v>1039389</v>
      </c>
      <c r="Y5" s="60">
        <v>-1020899</v>
      </c>
      <c r="Z5" s="140">
        <v>-98.22</v>
      </c>
      <c r="AA5" s="155">
        <v>4157557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3465211</v>
      </c>
      <c r="D13" s="155">
        <v>0</v>
      </c>
      <c r="E13" s="156">
        <v>1600000</v>
      </c>
      <c r="F13" s="60">
        <v>1600000</v>
      </c>
      <c r="G13" s="60">
        <v>306274</v>
      </c>
      <c r="H13" s="60">
        <v>363704</v>
      </c>
      <c r="I13" s="60">
        <v>392118</v>
      </c>
      <c r="J13" s="60">
        <v>1062096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1062096</v>
      </c>
      <c r="X13" s="60">
        <v>400000</v>
      </c>
      <c r="Y13" s="60">
        <v>662096</v>
      </c>
      <c r="Z13" s="140">
        <v>165.52</v>
      </c>
      <c r="AA13" s="155">
        <v>1600000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93602385</v>
      </c>
      <c r="D19" s="155">
        <v>0</v>
      </c>
      <c r="E19" s="156">
        <v>103085000</v>
      </c>
      <c r="F19" s="60">
        <v>103085000</v>
      </c>
      <c r="G19" s="60">
        <v>2223666</v>
      </c>
      <c r="H19" s="60">
        <v>8265374</v>
      </c>
      <c r="I19" s="60">
        <v>5814772</v>
      </c>
      <c r="J19" s="60">
        <v>16303812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16303812</v>
      </c>
      <c r="X19" s="60">
        <v>25771250</v>
      </c>
      <c r="Y19" s="60">
        <v>-9467438</v>
      </c>
      <c r="Z19" s="140">
        <v>-36.74</v>
      </c>
      <c r="AA19" s="155">
        <v>103085000</v>
      </c>
    </row>
    <row r="20" spans="1:27" ht="13.5">
      <c r="A20" s="181" t="s">
        <v>35</v>
      </c>
      <c r="B20" s="185"/>
      <c r="C20" s="155">
        <v>10971054</v>
      </c>
      <c r="D20" s="155">
        <v>0</v>
      </c>
      <c r="E20" s="156">
        <v>130000</v>
      </c>
      <c r="F20" s="54">
        <v>130000</v>
      </c>
      <c r="G20" s="54">
        <v>3115794</v>
      </c>
      <c r="H20" s="54">
        <v>11937</v>
      </c>
      <c r="I20" s="54">
        <v>827218</v>
      </c>
      <c r="J20" s="54">
        <v>3954949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3954949</v>
      </c>
      <c r="X20" s="54">
        <v>32500</v>
      </c>
      <c r="Y20" s="54">
        <v>3922449</v>
      </c>
      <c r="Z20" s="184">
        <v>12069.07</v>
      </c>
      <c r="AA20" s="130">
        <v>130000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111139445</v>
      </c>
      <c r="D22" s="188">
        <f>SUM(D5:D21)</f>
        <v>0</v>
      </c>
      <c r="E22" s="189">
        <f t="shared" si="0"/>
        <v>108972557</v>
      </c>
      <c r="F22" s="190">
        <f t="shared" si="0"/>
        <v>108972557</v>
      </c>
      <c r="G22" s="190">
        <f t="shared" si="0"/>
        <v>5662798</v>
      </c>
      <c r="H22" s="190">
        <f t="shared" si="0"/>
        <v>8641505</v>
      </c>
      <c r="I22" s="190">
        <f t="shared" si="0"/>
        <v>7035044</v>
      </c>
      <c r="J22" s="190">
        <f t="shared" si="0"/>
        <v>21339347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21339347</v>
      </c>
      <c r="X22" s="190">
        <f t="shared" si="0"/>
        <v>27243139</v>
      </c>
      <c r="Y22" s="190">
        <f t="shared" si="0"/>
        <v>-5903792</v>
      </c>
      <c r="Z22" s="191">
        <f>+IF(X22&lt;&gt;0,+(Y22/X22)*100,0)</f>
        <v>-21.67074800007444</v>
      </c>
      <c r="AA22" s="188">
        <f>SUM(AA5:AA21)</f>
        <v>108972557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22381185</v>
      </c>
      <c r="D25" s="155">
        <v>0</v>
      </c>
      <c r="E25" s="156">
        <v>30144908</v>
      </c>
      <c r="F25" s="60">
        <v>30144908</v>
      </c>
      <c r="G25" s="60">
        <v>2815221</v>
      </c>
      <c r="H25" s="60">
        <v>2796581</v>
      </c>
      <c r="I25" s="60">
        <v>2052361</v>
      </c>
      <c r="J25" s="60">
        <v>7664163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7664163</v>
      </c>
      <c r="X25" s="60">
        <v>7536227</v>
      </c>
      <c r="Y25" s="60">
        <v>127936</v>
      </c>
      <c r="Z25" s="140">
        <v>1.7</v>
      </c>
      <c r="AA25" s="155">
        <v>30144908</v>
      </c>
    </row>
    <row r="26" spans="1:27" ht="13.5">
      <c r="A26" s="183" t="s">
        <v>38</v>
      </c>
      <c r="B26" s="182"/>
      <c r="C26" s="155">
        <v>10827765</v>
      </c>
      <c r="D26" s="155">
        <v>0</v>
      </c>
      <c r="E26" s="156">
        <v>11046255</v>
      </c>
      <c r="F26" s="60">
        <v>11046255</v>
      </c>
      <c r="G26" s="60">
        <v>0</v>
      </c>
      <c r="H26" s="60">
        <v>0</v>
      </c>
      <c r="I26" s="60">
        <v>885185</v>
      </c>
      <c r="J26" s="60">
        <v>885185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885185</v>
      </c>
      <c r="X26" s="60">
        <v>2761564</v>
      </c>
      <c r="Y26" s="60">
        <v>-1876379</v>
      </c>
      <c r="Z26" s="140">
        <v>-67.95</v>
      </c>
      <c r="AA26" s="155">
        <v>11046255</v>
      </c>
    </row>
    <row r="27" spans="1:27" ht="13.5">
      <c r="A27" s="183" t="s">
        <v>118</v>
      </c>
      <c r="B27" s="182"/>
      <c r="C27" s="155">
        <v>277655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8428887</v>
      </c>
      <c r="D28" s="155">
        <v>0</v>
      </c>
      <c r="E28" s="156">
        <v>6500000</v>
      </c>
      <c r="F28" s="60">
        <v>6500000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1625000</v>
      </c>
      <c r="Y28" s="60">
        <v>-1625000</v>
      </c>
      <c r="Z28" s="140">
        <v>-100</v>
      </c>
      <c r="AA28" s="155">
        <v>6500000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1700000</v>
      </c>
      <c r="F32" s="60">
        <v>1700000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425000</v>
      </c>
      <c r="Y32" s="60">
        <v>-425000</v>
      </c>
      <c r="Z32" s="140">
        <v>-100</v>
      </c>
      <c r="AA32" s="155">
        <v>1700000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1232663</v>
      </c>
      <c r="F33" s="60">
        <v>1232663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308166</v>
      </c>
      <c r="Y33" s="60">
        <v>-308166</v>
      </c>
      <c r="Z33" s="140">
        <v>-100</v>
      </c>
      <c r="AA33" s="155">
        <v>1232663</v>
      </c>
    </row>
    <row r="34" spans="1:27" ht="13.5">
      <c r="A34" s="183" t="s">
        <v>43</v>
      </c>
      <c r="B34" s="182"/>
      <c r="C34" s="155">
        <v>32468279</v>
      </c>
      <c r="D34" s="155">
        <v>0</v>
      </c>
      <c r="E34" s="156">
        <v>48268731</v>
      </c>
      <c r="F34" s="60">
        <v>48268731</v>
      </c>
      <c r="G34" s="60">
        <v>2521539</v>
      </c>
      <c r="H34" s="60">
        <v>5459793</v>
      </c>
      <c r="I34" s="60">
        <v>2877226</v>
      </c>
      <c r="J34" s="60">
        <v>10858558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10858558</v>
      </c>
      <c r="X34" s="60">
        <v>12067183</v>
      </c>
      <c r="Y34" s="60">
        <v>-1208625</v>
      </c>
      <c r="Z34" s="140">
        <v>-10.02</v>
      </c>
      <c r="AA34" s="155">
        <v>48268731</v>
      </c>
    </row>
    <row r="35" spans="1:27" ht="13.5">
      <c r="A35" s="181" t="s">
        <v>122</v>
      </c>
      <c r="B35" s="185"/>
      <c r="C35" s="155">
        <v>265867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74649638</v>
      </c>
      <c r="D36" s="188">
        <f>SUM(D25:D35)</f>
        <v>0</v>
      </c>
      <c r="E36" s="189">
        <f t="shared" si="1"/>
        <v>98892557</v>
      </c>
      <c r="F36" s="190">
        <f t="shared" si="1"/>
        <v>98892557</v>
      </c>
      <c r="G36" s="190">
        <f t="shared" si="1"/>
        <v>5336760</v>
      </c>
      <c r="H36" s="190">
        <f t="shared" si="1"/>
        <v>8256374</v>
      </c>
      <c r="I36" s="190">
        <f t="shared" si="1"/>
        <v>5814772</v>
      </c>
      <c r="J36" s="190">
        <f t="shared" si="1"/>
        <v>19407906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19407906</v>
      </c>
      <c r="X36" s="190">
        <f t="shared" si="1"/>
        <v>24723140</v>
      </c>
      <c r="Y36" s="190">
        <f t="shared" si="1"/>
        <v>-5315234</v>
      </c>
      <c r="Z36" s="191">
        <f>+IF(X36&lt;&gt;0,+(Y36/X36)*100,0)</f>
        <v>-21.499024800247867</v>
      </c>
      <c r="AA36" s="188">
        <f>SUM(AA25:AA35)</f>
        <v>98892557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36489807</v>
      </c>
      <c r="D38" s="199">
        <f>+D22-D36</f>
        <v>0</v>
      </c>
      <c r="E38" s="200">
        <f t="shared" si="2"/>
        <v>10080000</v>
      </c>
      <c r="F38" s="106">
        <f t="shared" si="2"/>
        <v>10080000</v>
      </c>
      <c r="G38" s="106">
        <f t="shared" si="2"/>
        <v>326038</v>
      </c>
      <c r="H38" s="106">
        <f t="shared" si="2"/>
        <v>385131</v>
      </c>
      <c r="I38" s="106">
        <f t="shared" si="2"/>
        <v>1220272</v>
      </c>
      <c r="J38" s="106">
        <f t="shared" si="2"/>
        <v>1931441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1931441</v>
      </c>
      <c r="X38" s="106">
        <f>IF(F22=F36,0,X22-X36)</f>
        <v>2519999</v>
      </c>
      <c r="Y38" s="106">
        <f t="shared" si="2"/>
        <v>-588558</v>
      </c>
      <c r="Z38" s="201">
        <f>+IF(X38&lt;&gt;0,+(Y38/X38)*100,0)</f>
        <v>-23.355485458525976</v>
      </c>
      <c r="AA38" s="199">
        <f>+AA22-AA36</f>
        <v>10080000</v>
      </c>
    </row>
    <row r="39" spans="1:27" ht="13.5">
      <c r="A39" s="181" t="s">
        <v>46</v>
      </c>
      <c r="B39" s="185"/>
      <c r="C39" s="155">
        <v>29908000</v>
      </c>
      <c r="D39" s="155">
        <v>0</v>
      </c>
      <c r="E39" s="156">
        <v>34189000</v>
      </c>
      <c r="F39" s="60">
        <v>34189000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8547250</v>
      </c>
      <c r="Y39" s="60">
        <v>-8547250</v>
      </c>
      <c r="Z39" s="140">
        <v>-100</v>
      </c>
      <c r="AA39" s="155">
        <v>34189000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66397807</v>
      </c>
      <c r="D42" s="206">
        <f>SUM(D38:D41)</f>
        <v>0</v>
      </c>
      <c r="E42" s="207">
        <f t="shared" si="3"/>
        <v>44269000</v>
      </c>
      <c r="F42" s="88">
        <f t="shared" si="3"/>
        <v>44269000</v>
      </c>
      <c r="G42" s="88">
        <f t="shared" si="3"/>
        <v>326038</v>
      </c>
      <c r="H42" s="88">
        <f t="shared" si="3"/>
        <v>385131</v>
      </c>
      <c r="I42" s="88">
        <f t="shared" si="3"/>
        <v>1220272</v>
      </c>
      <c r="J42" s="88">
        <f t="shared" si="3"/>
        <v>1931441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1931441</v>
      </c>
      <c r="X42" s="88">
        <f t="shared" si="3"/>
        <v>11067249</v>
      </c>
      <c r="Y42" s="88">
        <f t="shared" si="3"/>
        <v>-9135808</v>
      </c>
      <c r="Z42" s="208">
        <f>+IF(X42&lt;&gt;0,+(Y42/X42)*100,0)</f>
        <v>-82.54813820489628</v>
      </c>
      <c r="AA42" s="206">
        <f>SUM(AA38:AA41)</f>
        <v>44269000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66397807</v>
      </c>
      <c r="D44" s="210">
        <f>+D42-D43</f>
        <v>0</v>
      </c>
      <c r="E44" s="211">
        <f t="shared" si="4"/>
        <v>44269000</v>
      </c>
      <c r="F44" s="77">
        <f t="shared" si="4"/>
        <v>44269000</v>
      </c>
      <c r="G44" s="77">
        <f t="shared" si="4"/>
        <v>326038</v>
      </c>
      <c r="H44" s="77">
        <f t="shared" si="4"/>
        <v>385131</v>
      </c>
      <c r="I44" s="77">
        <f t="shared" si="4"/>
        <v>1220272</v>
      </c>
      <c r="J44" s="77">
        <f t="shared" si="4"/>
        <v>1931441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1931441</v>
      </c>
      <c r="X44" s="77">
        <f t="shared" si="4"/>
        <v>11067249</v>
      </c>
      <c r="Y44" s="77">
        <f t="shared" si="4"/>
        <v>-9135808</v>
      </c>
      <c r="Z44" s="212">
        <f>+IF(X44&lt;&gt;0,+(Y44/X44)*100,0)</f>
        <v>-82.54813820489628</v>
      </c>
      <c r="AA44" s="210">
        <f>+AA42-AA43</f>
        <v>44269000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66397807</v>
      </c>
      <c r="D46" s="206">
        <f>SUM(D44:D45)</f>
        <v>0</v>
      </c>
      <c r="E46" s="207">
        <f t="shared" si="5"/>
        <v>44269000</v>
      </c>
      <c r="F46" s="88">
        <f t="shared" si="5"/>
        <v>44269000</v>
      </c>
      <c r="G46" s="88">
        <f t="shared" si="5"/>
        <v>326038</v>
      </c>
      <c r="H46" s="88">
        <f t="shared" si="5"/>
        <v>385131</v>
      </c>
      <c r="I46" s="88">
        <f t="shared" si="5"/>
        <v>1220272</v>
      </c>
      <c r="J46" s="88">
        <f t="shared" si="5"/>
        <v>1931441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1931441</v>
      </c>
      <c r="X46" s="88">
        <f t="shared" si="5"/>
        <v>11067249</v>
      </c>
      <c r="Y46" s="88">
        <f t="shared" si="5"/>
        <v>-9135808</v>
      </c>
      <c r="Z46" s="208">
        <f>+IF(X46&lt;&gt;0,+(Y46/X46)*100,0)</f>
        <v>-82.54813820489628</v>
      </c>
      <c r="AA46" s="206">
        <f>SUM(AA44:AA45)</f>
        <v>44269000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66397807</v>
      </c>
      <c r="D48" s="217">
        <f>SUM(D46:D47)</f>
        <v>0</v>
      </c>
      <c r="E48" s="218">
        <f t="shared" si="6"/>
        <v>44269000</v>
      </c>
      <c r="F48" s="219">
        <f t="shared" si="6"/>
        <v>44269000</v>
      </c>
      <c r="G48" s="219">
        <f t="shared" si="6"/>
        <v>326038</v>
      </c>
      <c r="H48" s="220">
        <f t="shared" si="6"/>
        <v>385131</v>
      </c>
      <c r="I48" s="220">
        <f t="shared" si="6"/>
        <v>1220272</v>
      </c>
      <c r="J48" s="220">
        <f t="shared" si="6"/>
        <v>1931441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1931441</v>
      </c>
      <c r="X48" s="220">
        <f t="shared" si="6"/>
        <v>11067249</v>
      </c>
      <c r="Y48" s="220">
        <f t="shared" si="6"/>
        <v>-9135808</v>
      </c>
      <c r="Z48" s="221">
        <f>+IF(X48&lt;&gt;0,+(Y48/X48)*100,0)</f>
        <v>-82.54813820489628</v>
      </c>
      <c r="AA48" s="222">
        <f>SUM(AA46:AA47)</f>
        <v>44269000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1412297</v>
      </c>
      <c r="D5" s="153">
        <f>SUM(D6:D8)</f>
        <v>0</v>
      </c>
      <c r="E5" s="154">
        <f t="shared" si="0"/>
        <v>2280000</v>
      </c>
      <c r="F5" s="100">
        <f t="shared" si="0"/>
        <v>2280000</v>
      </c>
      <c r="G5" s="100">
        <f t="shared" si="0"/>
        <v>206957</v>
      </c>
      <c r="H5" s="100">
        <f t="shared" si="0"/>
        <v>41635</v>
      </c>
      <c r="I5" s="100">
        <f t="shared" si="0"/>
        <v>34246</v>
      </c>
      <c r="J5" s="100">
        <f t="shared" si="0"/>
        <v>282838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282838</v>
      </c>
      <c r="X5" s="100">
        <f t="shared" si="0"/>
        <v>570000</v>
      </c>
      <c r="Y5" s="100">
        <f t="shared" si="0"/>
        <v>-287162</v>
      </c>
      <c r="Z5" s="137">
        <f>+IF(X5&lt;&gt;0,+(Y5/X5)*100,0)</f>
        <v>-50.37929824561404</v>
      </c>
      <c r="AA5" s="153">
        <f>SUM(AA6:AA8)</f>
        <v>2280000</v>
      </c>
    </row>
    <row r="6" spans="1:27" ht="13.5">
      <c r="A6" s="138" t="s">
        <v>75</v>
      </c>
      <c r="B6" s="136"/>
      <c r="C6" s="155">
        <v>90000</v>
      </c>
      <c r="D6" s="155"/>
      <c r="E6" s="156">
        <v>120000</v>
      </c>
      <c r="F6" s="60">
        <v>120000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30000</v>
      </c>
      <c r="Y6" s="60">
        <v>-30000</v>
      </c>
      <c r="Z6" s="140">
        <v>-100</v>
      </c>
      <c r="AA6" s="62">
        <v>120000</v>
      </c>
    </row>
    <row r="7" spans="1:27" ht="13.5">
      <c r="A7" s="138" t="s">
        <v>76</v>
      </c>
      <c r="B7" s="136"/>
      <c r="C7" s="157">
        <v>125719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1196578</v>
      </c>
      <c r="D8" s="155"/>
      <c r="E8" s="156">
        <v>2160000</v>
      </c>
      <c r="F8" s="60">
        <v>2160000</v>
      </c>
      <c r="G8" s="60">
        <v>206957</v>
      </c>
      <c r="H8" s="60">
        <v>41635</v>
      </c>
      <c r="I8" s="60">
        <v>34246</v>
      </c>
      <c r="J8" s="60">
        <v>282838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282838</v>
      </c>
      <c r="X8" s="60">
        <v>540000</v>
      </c>
      <c r="Y8" s="60">
        <v>-257162</v>
      </c>
      <c r="Z8" s="140">
        <v>-47.62</v>
      </c>
      <c r="AA8" s="62">
        <v>2160000</v>
      </c>
    </row>
    <row r="9" spans="1:27" ht="13.5">
      <c r="A9" s="135" t="s">
        <v>78</v>
      </c>
      <c r="B9" s="136"/>
      <c r="C9" s="153">
        <f aca="true" t="shared" si="1" ref="C9:Y9">SUM(C10:C14)</f>
        <v>46954095</v>
      </c>
      <c r="D9" s="153">
        <f>SUM(D10:D14)</f>
        <v>0</v>
      </c>
      <c r="E9" s="154">
        <f t="shared" si="1"/>
        <v>41989000</v>
      </c>
      <c r="F9" s="100">
        <f t="shared" si="1"/>
        <v>41989000</v>
      </c>
      <c r="G9" s="100">
        <f t="shared" si="1"/>
        <v>1719565</v>
      </c>
      <c r="H9" s="100">
        <f t="shared" si="1"/>
        <v>2424425</v>
      </c>
      <c r="I9" s="100">
        <f t="shared" si="1"/>
        <v>0</v>
      </c>
      <c r="J9" s="100">
        <f t="shared" si="1"/>
        <v>4143990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4143990</v>
      </c>
      <c r="X9" s="100">
        <f t="shared" si="1"/>
        <v>10497250</v>
      </c>
      <c r="Y9" s="100">
        <f t="shared" si="1"/>
        <v>-6353260</v>
      </c>
      <c r="Z9" s="137">
        <f>+IF(X9&lt;&gt;0,+(Y9/X9)*100,0)</f>
        <v>-60.52308938055205</v>
      </c>
      <c r="AA9" s="102">
        <f>SUM(AA10:AA14)</f>
        <v>41989000</v>
      </c>
    </row>
    <row r="10" spans="1:27" ht="13.5">
      <c r="A10" s="138" t="s">
        <v>79</v>
      </c>
      <c r="B10" s="136"/>
      <c r="C10" s="155">
        <v>46954095</v>
      </c>
      <c r="D10" s="155"/>
      <c r="E10" s="156">
        <v>41989000</v>
      </c>
      <c r="F10" s="60">
        <v>41989000</v>
      </c>
      <c r="G10" s="60">
        <v>1719565</v>
      </c>
      <c r="H10" s="60">
        <v>2424425</v>
      </c>
      <c r="I10" s="60"/>
      <c r="J10" s="60">
        <v>4143990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4143990</v>
      </c>
      <c r="X10" s="60">
        <v>10497250</v>
      </c>
      <c r="Y10" s="60">
        <v>-6353260</v>
      </c>
      <c r="Z10" s="140">
        <v>-60.52</v>
      </c>
      <c r="AA10" s="62">
        <v>41989000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15000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15000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48381392</v>
      </c>
      <c r="D25" s="217">
        <f>+D5+D9+D15+D19+D24</f>
        <v>0</v>
      </c>
      <c r="E25" s="230">
        <f t="shared" si="4"/>
        <v>44269000</v>
      </c>
      <c r="F25" s="219">
        <f t="shared" si="4"/>
        <v>44269000</v>
      </c>
      <c r="G25" s="219">
        <f t="shared" si="4"/>
        <v>1926522</v>
      </c>
      <c r="H25" s="219">
        <f t="shared" si="4"/>
        <v>2466060</v>
      </c>
      <c r="I25" s="219">
        <f t="shared" si="4"/>
        <v>34246</v>
      </c>
      <c r="J25" s="219">
        <f t="shared" si="4"/>
        <v>4426828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4426828</v>
      </c>
      <c r="X25" s="219">
        <f t="shared" si="4"/>
        <v>11067250</v>
      </c>
      <c r="Y25" s="219">
        <f t="shared" si="4"/>
        <v>-6640422</v>
      </c>
      <c r="Z25" s="231">
        <f>+IF(X25&lt;&gt;0,+(Y25/X25)*100,0)</f>
        <v>-60.00065056811764</v>
      </c>
      <c r="AA25" s="232">
        <f>+AA5+AA9+AA15+AA19+AA24</f>
        <v>44269000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48381392</v>
      </c>
      <c r="D28" s="155"/>
      <c r="E28" s="156">
        <v>44269000</v>
      </c>
      <c r="F28" s="60">
        <v>44269000</v>
      </c>
      <c r="G28" s="60">
        <v>206957</v>
      </c>
      <c r="H28" s="60">
        <v>41635</v>
      </c>
      <c r="I28" s="60">
        <v>34246</v>
      </c>
      <c r="J28" s="60">
        <v>282838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282838</v>
      </c>
      <c r="X28" s="60">
        <v>11067250</v>
      </c>
      <c r="Y28" s="60">
        <v>-10784412</v>
      </c>
      <c r="Z28" s="140">
        <v>-97.44</v>
      </c>
      <c r="AA28" s="155">
        <v>44269000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1719565</v>
      </c>
      <c r="H29" s="60">
        <v>2424425</v>
      </c>
      <c r="I29" s="60"/>
      <c r="J29" s="60">
        <v>4143990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4143990</v>
      </c>
      <c r="X29" s="60"/>
      <c r="Y29" s="60">
        <v>4143990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48381392</v>
      </c>
      <c r="D32" s="210">
        <f>SUM(D28:D31)</f>
        <v>0</v>
      </c>
      <c r="E32" s="211">
        <f t="shared" si="5"/>
        <v>44269000</v>
      </c>
      <c r="F32" s="77">
        <f t="shared" si="5"/>
        <v>44269000</v>
      </c>
      <c r="G32" s="77">
        <f t="shared" si="5"/>
        <v>1926522</v>
      </c>
      <c r="H32" s="77">
        <f t="shared" si="5"/>
        <v>2466060</v>
      </c>
      <c r="I32" s="77">
        <f t="shared" si="5"/>
        <v>34246</v>
      </c>
      <c r="J32" s="77">
        <f t="shared" si="5"/>
        <v>4426828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4426828</v>
      </c>
      <c r="X32" s="77">
        <f t="shared" si="5"/>
        <v>11067250</v>
      </c>
      <c r="Y32" s="77">
        <f t="shared" si="5"/>
        <v>-6640422</v>
      </c>
      <c r="Z32" s="212">
        <f>+IF(X32&lt;&gt;0,+(Y32/X32)*100,0)</f>
        <v>-60.00065056811764</v>
      </c>
      <c r="AA32" s="79">
        <f>SUM(AA28:AA31)</f>
        <v>44269000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48381392</v>
      </c>
      <c r="D36" s="222">
        <f>SUM(D32:D35)</f>
        <v>0</v>
      </c>
      <c r="E36" s="218">
        <f t="shared" si="6"/>
        <v>44269000</v>
      </c>
      <c r="F36" s="220">
        <f t="shared" si="6"/>
        <v>44269000</v>
      </c>
      <c r="G36" s="220">
        <f t="shared" si="6"/>
        <v>1926522</v>
      </c>
      <c r="H36" s="220">
        <f t="shared" si="6"/>
        <v>2466060</v>
      </c>
      <c r="I36" s="220">
        <f t="shared" si="6"/>
        <v>34246</v>
      </c>
      <c r="J36" s="220">
        <f t="shared" si="6"/>
        <v>4426828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4426828</v>
      </c>
      <c r="X36" s="220">
        <f t="shared" si="6"/>
        <v>11067250</v>
      </c>
      <c r="Y36" s="220">
        <f t="shared" si="6"/>
        <v>-6640422</v>
      </c>
      <c r="Z36" s="221">
        <f>+IF(X36&lt;&gt;0,+(Y36/X36)*100,0)</f>
        <v>-60.00065056811764</v>
      </c>
      <c r="AA36" s="239">
        <f>SUM(AA32:AA35)</f>
        <v>44269000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77557478</v>
      </c>
      <c r="D6" s="155"/>
      <c r="E6" s="59">
        <v>112865745</v>
      </c>
      <c r="F6" s="60">
        <v>112865745</v>
      </c>
      <c r="G6" s="60">
        <v>67991284</v>
      </c>
      <c r="H6" s="60">
        <v>67991284</v>
      </c>
      <c r="I6" s="60">
        <v>101934518</v>
      </c>
      <c r="J6" s="60">
        <v>101934518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101934518</v>
      </c>
      <c r="X6" s="60">
        <v>28216436</v>
      </c>
      <c r="Y6" s="60">
        <v>73718082</v>
      </c>
      <c r="Z6" s="140">
        <v>261.26</v>
      </c>
      <c r="AA6" s="62">
        <v>112865745</v>
      </c>
    </row>
    <row r="7" spans="1:27" ht="13.5">
      <c r="A7" s="249" t="s">
        <v>144</v>
      </c>
      <c r="B7" s="182"/>
      <c r="C7" s="155"/>
      <c r="D7" s="155"/>
      <c r="E7" s="59">
        <v>9566066</v>
      </c>
      <c r="F7" s="60">
        <v>9566066</v>
      </c>
      <c r="G7" s="60">
        <v>9566066</v>
      </c>
      <c r="H7" s="60">
        <v>9566066</v>
      </c>
      <c r="I7" s="60">
        <v>9566066</v>
      </c>
      <c r="J7" s="60">
        <v>9566066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9566066</v>
      </c>
      <c r="X7" s="60">
        <v>2391517</v>
      </c>
      <c r="Y7" s="60">
        <v>7174549</v>
      </c>
      <c r="Z7" s="140">
        <v>300</v>
      </c>
      <c r="AA7" s="62">
        <v>9566066</v>
      </c>
    </row>
    <row r="8" spans="1:27" ht="13.5">
      <c r="A8" s="249" t="s">
        <v>145</v>
      </c>
      <c r="B8" s="182"/>
      <c r="C8" s="155">
        <v>1247342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92204</v>
      </c>
      <c r="D9" s="155"/>
      <c r="E9" s="59">
        <v>4157557</v>
      </c>
      <c r="F9" s="60">
        <v>4157557</v>
      </c>
      <c r="G9" s="60">
        <v>1338554</v>
      </c>
      <c r="H9" s="60">
        <v>1459047</v>
      </c>
      <c r="I9" s="60">
        <v>1466529</v>
      </c>
      <c r="J9" s="60">
        <v>1466529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1466529</v>
      </c>
      <c r="X9" s="60">
        <v>1039389</v>
      </c>
      <c r="Y9" s="60">
        <v>427140</v>
      </c>
      <c r="Z9" s="140">
        <v>41.1</v>
      </c>
      <c r="AA9" s="62">
        <v>4157557</v>
      </c>
    </row>
    <row r="10" spans="1:27" ht="13.5">
      <c r="A10" s="249" t="s">
        <v>147</v>
      </c>
      <c r="B10" s="182"/>
      <c r="C10" s="155">
        <v>1726951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80623975</v>
      </c>
      <c r="D12" s="168">
        <f>SUM(D6:D11)</f>
        <v>0</v>
      </c>
      <c r="E12" s="72">
        <f t="shared" si="0"/>
        <v>126589368</v>
      </c>
      <c r="F12" s="73">
        <f t="shared" si="0"/>
        <v>126589368</v>
      </c>
      <c r="G12" s="73">
        <f t="shared" si="0"/>
        <v>78895904</v>
      </c>
      <c r="H12" s="73">
        <f t="shared" si="0"/>
        <v>79016397</v>
      </c>
      <c r="I12" s="73">
        <f t="shared" si="0"/>
        <v>112967113</v>
      </c>
      <c r="J12" s="73">
        <f t="shared" si="0"/>
        <v>112967113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112967113</v>
      </c>
      <c r="X12" s="73">
        <f t="shared" si="0"/>
        <v>31647342</v>
      </c>
      <c r="Y12" s="73">
        <f t="shared" si="0"/>
        <v>81319771</v>
      </c>
      <c r="Z12" s="170">
        <f>+IF(X12&lt;&gt;0,+(Y12/X12)*100,0)</f>
        <v>256.95608496915787</v>
      </c>
      <c r="AA12" s="74">
        <f>SUM(AA6:AA11)</f>
        <v>126589368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165619824</v>
      </c>
      <c r="D19" s="155"/>
      <c r="E19" s="59">
        <v>209888824</v>
      </c>
      <c r="F19" s="60">
        <v>209888824</v>
      </c>
      <c r="G19" s="60">
        <v>165729729</v>
      </c>
      <c r="H19" s="60">
        <v>168130875</v>
      </c>
      <c r="I19" s="60">
        <v>172321669</v>
      </c>
      <c r="J19" s="60">
        <v>172321669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172321669</v>
      </c>
      <c r="X19" s="60">
        <v>52472206</v>
      </c>
      <c r="Y19" s="60">
        <v>119849463</v>
      </c>
      <c r="Z19" s="140">
        <v>228.41</v>
      </c>
      <c r="AA19" s="62">
        <v>209888824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101466</v>
      </c>
      <c r="D22" s="155"/>
      <c r="E22" s="59">
        <v>195829</v>
      </c>
      <c r="F22" s="60">
        <v>195829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48957</v>
      </c>
      <c r="Y22" s="60">
        <v>-48957</v>
      </c>
      <c r="Z22" s="140">
        <v>-100</v>
      </c>
      <c r="AA22" s="62">
        <v>195829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>
        <v>101466</v>
      </c>
      <c r="I23" s="159">
        <v>101466</v>
      </c>
      <c r="J23" s="60">
        <v>101466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101466</v>
      </c>
      <c r="X23" s="60"/>
      <c r="Y23" s="159">
        <v>101466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165721290</v>
      </c>
      <c r="D24" s="168">
        <f>SUM(D15:D23)</f>
        <v>0</v>
      </c>
      <c r="E24" s="76">
        <f t="shared" si="1"/>
        <v>210084653</v>
      </c>
      <c r="F24" s="77">
        <f t="shared" si="1"/>
        <v>210084653</v>
      </c>
      <c r="G24" s="77">
        <f t="shared" si="1"/>
        <v>165729729</v>
      </c>
      <c r="H24" s="77">
        <f t="shared" si="1"/>
        <v>168232341</v>
      </c>
      <c r="I24" s="77">
        <f t="shared" si="1"/>
        <v>172423135</v>
      </c>
      <c r="J24" s="77">
        <f t="shared" si="1"/>
        <v>172423135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172423135</v>
      </c>
      <c r="X24" s="77">
        <f t="shared" si="1"/>
        <v>52521163</v>
      </c>
      <c r="Y24" s="77">
        <f t="shared" si="1"/>
        <v>119901972</v>
      </c>
      <c r="Z24" s="212">
        <f>+IF(X24&lt;&gt;0,+(Y24/X24)*100,0)</f>
        <v>228.29268270392262</v>
      </c>
      <c r="AA24" s="79">
        <f>SUM(AA15:AA23)</f>
        <v>210084653</v>
      </c>
    </row>
    <row r="25" spans="1:27" ht="13.5">
      <c r="A25" s="250" t="s">
        <v>159</v>
      </c>
      <c r="B25" s="251"/>
      <c r="C25" s="168">
        <f aca="true" t="shared" si="2" ref="C25:Y25">+C12+C24</f>
        <v>246345265</v>
      </c>
      <c r="D25" s="168">
        <f>+D12+D24</f>
        <v>0</v>
      </c>
      <c r="E25" s="72">
        <f t="shared" si="2"/>
        <v>336674021</v>
      </c>
      <c r="F25" s="73">
        <f t="shared" si="2"/>
        <v>336674021</v>
      </c>
      <c r="G25" s="73">
        <f t="shared" si="2"/>
        <v>244625633</v>
      </c>
      <c r="H25" s="73">
        <f t="shared" si="2"/>
        <v>247248738</v>
      </c>
      <c r="I25" s="73">
        <f t="shared" si="2"/>
        <v>285390248</v>
      </c>
      <c r="J25" s="73">
        <f t="shared" si="2"/>
        <v>285390248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285390248</v>
      </c>
      <c r="X25" s="73">
        <f t="shared" si="2"/>
        <v>84168505</v>
      </c>
      <c r="Y25" s="73">
        <f t="shared" si="2"/>
        <v>201221743</v>
      </c>
      <c r="Z25" s="170">
        <f>+IF(X25&lt;&gt;0,+(Y25/X25)*100,0)</f>
        <v>239.07011654775144</v>
      </c>
      <c r="AA25" s="74">
        <f>+AA12+AA24</f>
        <v>336674021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20776002</v>
      </c>
      <c r="D32" s="155"/>
      <c r="E32" s="59">
        <v>45203477</v>
      </c>
      <c r="F32" s="60">
        <v>45203477</v>
      </c>
      <c r="G32" s="60">
        <v>32822100</v>
      </c>
      <c r="H32" s="60">
        <v>37394412</v>
      </c>
      <c r="I32" s="60">
        <v>30575002</v>
      </c>
      <c r="J32" s="60">
        <v>30575002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30575002</v>
      </c>
      <c r="X32" s="60">
        <v>11300869</v>
      </c>
      <c r="Y32" s="60">
        <v>19274133</v>
      </c>
      <c r="Z32" s="140">
        <v>170.55</v>
      </c>
      <c r="AA32" s="62">
        <v>45203477</v>
      </c>
    </row>
    <row r="33" spans="1:27" ht="13.5">
      <c r="A33" s="249" t="s">
        <v>165</v>
      </c>
      <c r="B33" s="182"/>
      <c r="C33" s="155">
        <v>2535616</v>
      </c>
      <c r="D33" s="155"/>
      <c r="E33" s="59">
        <v>4437328</v>
      </c>
      <c r="F33" s="60">
        <v>4437328</v>
      </c>
      <c r="G33" s="60">
        <v>45553892</v>
      </c>
      <c r="H33" s="60">
        <v>42568539</v>
      </c>
      <c r="I33" s="60">
        <v>53154858</v>
      </c>
      <c r="J33" s="60">
        <v>53154858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53154858</v>
      </c>
      <c r="X33" s="60">
        <v>1109332</v>
      </c>
      <c r="Y33" s="60">
        <v>52045526</v>
      </c>
      <c r="Z33" s="140">
        <v>4691.61</v>
      </c>
      <c r="AA33" s="62">
        <v>4437328</v>
      </c>
    </row>
    <row r="34" spans="1:27" ht="13.5">
      <c r="A34" s="250" t="s">
        <v>58</v>
      </c>
      <c r="B34" s="251"/>
      <c r="C34" s="168">
        <f aca="true" t="shared" si="3" ref="C34:Y34">SUM(C29:C33)</f>
        <v>23311618</v>
      </c>
      <c r="D34" s="168">
        <f>SUM(D29:D33)</f>
        <v>0</v>
      </c>
      <c r="E34" s="72">
        <f t="shared" si="3"/>
        <v>49640805</v>
      </c>
      <c r="F34" s="73">
        <f t="shared" si="3"/>
        <v>49640805</v>
      </c>
      <c r="G34" s="73">
        <f t="shared" si="3"/>
        <v>78375992</v>
      </c>
      <c r="H34" s="73">
        <f t="shared" si="3"/>
        <v>79962951</v>
      </c>
      <c r="I34" s="73">
        <f t="shared" si="3"/>
        <v>83729860</v>
      </c>
      <c r="J34" s="73">
        <f t="shared" si="3"/>
        <v>83729860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83729860</v>
      </c>
      <c r="X34" s="73">
        <f t="shared" si="3"/>
        <v>12410201</v>
      </c>
      <c r="Y34" s="73">
        <f t="shared" si="3"/>
        <v>71319659</v>
      </c>
      <c r="Z34" s="170">
        <f>+IF(X34&lt;&gt;0,+(Y34/X34)*100,0)</f>
        <v>574.6857685866651</v>
      </c>
      <c r="AA34" s="74">
        <f>SUM(AA29:AA33)</f>
        <v>49640805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23311618</v>
      </c>
      <c r="D40" s="168">
        <f>+D34+D39</f>
        <v>0</v>
      </c>
      <c r="E40" s="72">
        <f t="shared" si="5"/>
        <v>49640805</v>
      </c>
      <c r="F40" s="73">
        <f t="shared" si="5"/>
        <v>49640805</v>
      </c>
      <c r="G40" s="73">
        <f t="shared" si="5"/>
        <v>78375992</v>
      </c>
      <c r="H40" s="73">
        <f t="shared" si="5"/>
        <v>79962951</v>
      </c>
      <c r="I40" s="73">
        <f t="shared" si="5"/>
        <v>83729860</v>
      </c>
      <c r="J40" s="73">
        <f t="shared" si="5"/>
        <v>83729860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83729860</v>
      </c>
      <c r="X40" s="73">
        <f t="shared" si="5"/>
        <v>12410201</v>
      </c>
      <c r="Y40" s="73">
        <f t="shared" si="5"/>
        <v>71319659</v>
      </c>
      <c r="Z40" s="170">
        <f>+IF(X40&lt;&gt;0,+(Y40/X40)*100,0)</f>
        <v>574.6857685866651</v>
      </c>
      <c r="AA40" s="74">
        <f>+AA34+AA39</f>
        <v>49640805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223033647</v>
      </c>
      <c r="D42" s="257">
        <f>+D25-D40</f>
        <v>0</v>
      </c>
      <c r="E42" s="258">
        <f t="shared" si="6"/>
        <v>287033216</v>
      </c>
      <c r="F42" s="259">
        <f t="shared" si="6"/>
        <v>287033216</v>
      </c>
      <c r="G42" s="259">
        <f t="shared" si="6"/>
        <v>166249641</v>
      </c>
      <c r="H42" s="259">
        <f t="shared" si="6"/>
        <v>167285787</v>
      </c>
      <c r="I42" s="259">
        <f t="shared" si="6"/>
        <v>201660388</v>
      </c>
      <c r="J42" s="259">
        <f t="shared" si="6"/>
        <v>201660388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201660388</v>
      </c>
      <c r="X42" s="259">
        <f t="shared" si="6"/>
        <v>71758304</v>
      </c>
      <c r="Y42" s="259">
        <f t="shared" si="6"/>
        <v>129902084</v>
      </c>
      <c r="Z42" s="260">
        <f>+IF(X42&lt;&gt;0,+(Y42/X42)*100,0)</f>
        <v>181.02724947345467</v>
      </c>
      <c r="AA42" s="261">
        <f>+AA25-AA40</f>
        <v>287033216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223033647</v>
      </c>
      <c r="D45" s="155"/>
      <c r="E45" s="59">
        <v>287033216</v>
      </c>
      <c r="F45" s="60">
        <v>287033216</v>
      </c>
      <c r="G45" s="60">
        <v>166249641</v>
      </c>
      <c r="H45" s="60">
        <v>167285787</v>
      </c>
      <c r="I45" s="60">
        <v>201660388</v>
      </c>
      <c r="J45" s="60">
        <v>201660388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201660388</v>
      </c>
      <c r="X45" s="60">
        <v>71758304</v>
      </c>
      <c r="Y45" s="60">
        <v>129902084</v>
      </c>
      <c r="Z45" s="139">
        <v>181.03</v>
      </c>
      <c r="AA45" s="62">
        <v>287033216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223033647</v>
      </c>
      <c r="D48" s="217">
        <f>SUM(D45:D47)</f>
        <v>0</v>
      </c>
      <c r="E48" s="264">
        <f t="shared" si="7"/>
        <v>287033216</v>
      </c>
      <c r="F48" s="219">
        <f t="shared" si="7"/>
        <v>287033216</v>
      </c>
      <c r="G48" s="219">
        <f t="shared" si="7"/>
        <v>166249641</v>
      </c>
      <c r="H48" s="219">
        <f t="shared" si="7"/>
        <v>167285787</v>
      </c>
      <c r="I48" s="219">
        <f t="shared" si="7"/>
        <v>201660388</v>
      </c>
      <c r="J48" s="219">
        <f t="shared" si="7"/>
        <v>201660388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201660388</v>
      </c>
      <c r="X48" s="219">
        <f t="shared" si="7"/>
        <v>71758304</v>
      </c>
      <c r="Y48" s="219">
        <f t="shared" si="7"/>
        <v>129902084</v>
      </c>
      <c r="Z48" s="265">
        <f>+IF(X48&lt;&gt;0,+(Y48/X48)*100,0)</f>
        <v>181.02724947345467</v>
      </c>
      <c r="AA48" s="232">
        <f>SUM(AA45:AA47)</f>
        <v>287033216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2716108</v>
      </c>
      <c r="D6" s="155"/>
      <c r="E6" s="59">
        <v>4418000</v>
      </c>
      <c r="F6" s="60">
        <v>4418000</v>
      </c>
      <c r="G6" s="60">
        <v>19764</v>
      </c>
      <c r="H6" s="60">
        <v>12427</v>
      </c>
      <c r="I6" s="60">
        <v>828154</v>
      </c>
      <c r="J6" s="60">
        <v>860345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860345</v>
      </c>
      <c r="X6" s="60">
        <v>1071888</v>
      </c>
      <c r="Y6" s="60">
        <v>-211543</v>
      </c>
      <c r="Z6" s="140">
        <v>-19.74</v>
      </c>
      <c r="AA6" s="62">
        <v>4418000</v>
      </c>
    </row>
    <row r="7" spans="1:27" ht="13.5">
      <c r="A7" s="249" t="s">
        <v>178</v>
      </c>
      <c r="B7" s="182"/>
      <c r="C7" s="155">
        <v>89516379</v>
      </c>
      <c r="D7" s="155"/>
      <c r="E7" s="59">
        <v>102084999</v>
      </c>
      <c r="F7" s="60">
        <v>102084999</v>
      </c>
      <c r="G7" s="60">
        <v>41044000</v>
      </c>
      <c r="H7" s="60">
        <v>3890000</v>
      </c>
      <c r="I7" s="60">
        <v>1000000</v>
      </c>
      <c r="J7" s="60">
        <v>45934000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45934000</v>
      </c>
      <c r="X7" s="60">
        <v>34028333</v>
      </c>
      <c r="Y7" s="60">
        <v>11905667</v>
      </c>
      <c r="Z7" s="140">
        <v>34.99</v>
      </c>
      <c r="AA7" s="62">
        <v>102084999</v>
      </c>
    </row>
    <row r="8" spans="1:27" ht="13.5">
      <c r="A8" s="249" t="s">
        <v>179</v>
      </c>
      <c r="B8" s="182"/>
      <c r="C8" s="155">
        <v>44218621</v>
      </c>
      <c r="D8" s="155"/>
      <c r="E8" s="59">
        <v>35188998</v>
      </c>
      <c r="F8" s="60">
        <v>35188998</v>
      </c>
      <c r="G8" s="60">
        <v>11724000</v>
      </c>
      <c r="H8" s="60"/>
      <c r="I8" s="60"/>
      <c r="J8" s="60">
        <v>11724000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11724000</v>
      </c>
      <c r="X8" s="60">
        <v>11729666</v>
      </c>
      <c r="Y8" s="60">
        <v>-5666</v>
      </c>
      <c r="Z8" s="140">
        <v>-0.05</v>
      </c>
      <c r="AA8" s="62">
        <v>35188998</v>
      </c>
    </row>
    <row r="9" spans="1:27" ht="13.5">
      <c r="A9" s="249" t="s">
        <v>180</v>
      </c>
      <c r="B9" s="182"/>
      <c r="C9" s="155">
        <v>3465211</v>
      </c>
      <c r="D9" s="155"/>
      <c r="E9" s="59">
        <v>1600000</v>
      </c>
      <c r="F9" s="60">
        <v>1600000</v>
      </c>
      <c r="G9" s="60">
        <v>306274</v>
      </c>
      <c r="H9" s="60">
        <v>363704</v>
      </c>
      <c r="I9" s="60">
        <v>392118</v>
      </c>
      <c r="J9" s="60">
        <v>1062096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1062096</v>
      </c>
      <c r="X9" s="60">
        <v>399999</v>
      </c>
      <c r="Y9" s="60">
        <v>662097</v>
      </c>
      <c r="Z9" s="140">
        <v>165.52</v>
      </c>
      <c r="AA9" s="62">
        <v>1600000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-113782673</v>
      </c>
      <c r="D12" s="155"/>
      <c r="E12" s="59">
        <v>-84173338</v>
      </c>
      <c r="F12" s="60">
        <v>-84173338</v>
      </c>
      <c r="G12" s="60">
        <v>-5336761</v>
      </c>
      <c r="H12" s="60">
        <v>-8265374</v>
      </c>
      <c r="I12" s="60">
        <v>-5814770</v>
      </c>
      <c r="J12" s="60">
        <v>-19416905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-19416905</v>
      </c>
      <c r="X12" s="60">
        <v>-21043335</v>
      </c>
      <c r="Y12" s="60">
        <v>1626430</v>
      </c>
      <c r="Z12" s="140">
        <v>-7.73</v>
      </c>
      <c r="AA12" s="62">
        <v>-84173338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-1232664</v>
      </c>
      <c r="F14" s="60">
        <v>-1232664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-308166</v>
      </c>
      <c r="Y14" s="60">
        <v>308166</v>
      </c>
      <c r="Z14" s="140">
        <v>-100</v>
      </c>
      <c r="AA14" s="62">
        <v>-1232664</v>
      </c>
    </row>
    <row r="15" spans="1:27" ht="13.5">
      <c r="A15" s="250" t="s">
        <v>184</v>
      </c>
      <c r="B15" s="251"/>
      <c r="C15" s="168">
        <f aca="true" t="shared" si="0" ref="C15:Y15">SUM(C6:C14)</f>
        <v>26133646</v>
      </c>
      <c r="D15" s="168">
        <f>SUM(D6:D14)</f>
        <v>0</v>
      </c>
      <c r="E15" s="72">
        <f t="shared" si="0"/>
        <v>57885995</v>
      </c>
      <c r="F15" s="73">
        <f t="shared" si="0"/>
        <v>57885995</v>
      </c>
      <c r="G15" s="73">
        <f t="shared" si="0"/>
        <v>47757277</v>
      </c>
      <c r="H15" s="73">
        <f t="shared" si="0"/>
        <v>-3999243</v>
      </c>
      <c r="I15" s="73">
        <f t="shared" si="0"/>
        <v>-3594498</v>
      </c>
      <c r="J15" s="73">
        <f t="shared" si="0"/>
        <v>40163536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40163536</v>
      </c>
      <c r="X15" s="73">
        <f t="shared" si="0"/>
        <v>25878385</v>
      </c>
      <c r="Y15" s="73">
        <f t="shared" si="0"/>
        <v>14285151</v>
      </c>
      <c r="Z15" s="170">
        <f>+IF(X15&lt;&gt;0,+(Y15/X15)*100,0)</f>
        <v>55.20109156734472</v>
      </c>
      <c r="AA15" s="74">
        <f>SUM(AA6:AA14)</f>
        <v>57885995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-43269000</v>
      </c>
      <c r="F24" s="60">
        <v>-43269000</v>
      </c>
      <c r="G24" s="60">
        <v>-1719565</v>
      </c>
      <c r="H24" s="60">
        <v>-2466060</v>
      </c>
      <c r="I24" s="60">
        <v>-34246</v>
      </c>
      <c r="J24" s="60">
        <v>-4219871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-4219871</v>
      </c>
      <c r="X24" s="60">
        <v>-8547000</v>
      </c>
      <c r="Y24" s="60">
        <v>4327129</v>
      </c>
      <c r="Z24" s="140">
        <v>-50.63</v>
      </c>
      <c r="AA24" s="62">
        <v>-43269000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-43269000</v>
      </c>
      <c r="F25" s="73">
        <f t="shared" si="1"/>
        <v>-43269000</v>
      </c>
      <c r="G25" s="73">
        <f t="shared" si="1"/>
        <v>-1719565</v>
      </c>
      <c r="H25" s="73">
        <f t="shared" si="1"/>
        <v>-2466060</v>
      </c>
      <c r="I25" s="73">
        <f t="shared" si="1"/>
        <v>-34246</v>
      </c>
      <c r="J25" s="73">
        <f t="shared" si="1"/>
        <v>-4219871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-4219871</v>
      </c>
      <c r="X25" s="73">
        <f t="shared" si="1"/>
        <v>-8547000</v>
      </c>
      <c r="Y25" s="73">
        <f t="shared" si="1"/>
        <v>4327129</v>
      </c>
      <c r="Z25" s="170">
        <f>+IF(X25&lt;&gt;0,+(Y25/X25)*100,0)</f>
        <v>-50.62745992745993</v>
      </c>
      <c r="AA25" s="74">
        <f>SUM(AA19:AA24)</f>
        <v>-43269000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26133646</v>
      </c>
      <c r="D36" s="153">
        <f>+D15+D25+D34</f>
        <v>0</v>
      </c>
      <c r="E36" s="99">
        <f t="shared" si="3"/>
        <v>14616995</v>
      </c>
      <c r="F36" s="100">
        <f t="shared" si="3"/>
        <v>14616995</v>
      </c>
      <c r="G36" s="100">
        <f t="shared" si="3"/>
        <v>46037712</v>
      </c>
      <c r="H36" s="100">
        <f t="shared" si="3"/>
        <v>-6465303</v>
      </c>
      <c r="I36" s="100">
        <f t="shared" si="3"/>
        <v>-3628744</v>
      </c>
      <c r="J36" s="100">
        <f t="shared" si="3"/>
        <v>35943665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35943665</v>
      </c>
      <c r="X36" s="100">
        <f t="shared" si="3"/>
        <v>17331385</v>
      </c>
      <c r="Y36" s="100">
        <f t="shared" si="3"/>
        <v>18612280</v>
      </c>
      <c r="Z36" s="137">
        <f>+IF(X36&lt;&gt;0,+(Y36/X36)*100,0)</f>
        <v>107.39060957909597</v>
      </c>
      <c r="AA36" s="102">
        <f>+AA15+AA25+AA34</f>
        <v>14616995</v>
      </c>
    </row>
    <row r="37" spans="1:27" ht="13.5">
      <c r="A37" s="249" t="s">
        <v>199</v>
      </c>
      <c r="B37" s="182"/>
      <c r="C37" s="153">
        <v>51423832</v>
      </c>
      <c r="D37" s="153"/>
      <c r="E37" s="99">
        <v>41027005</v>
      </c>
      <c r="F37" s="100">
        <v>41027005</v>
      </c>
      <c r="G37" s="100"/>
      <c r="H37" s="100">
        <v>46037712</v>
      </c>
      <c r="I37" s="100">
        <v>39572409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41027005</v>
      </c>
      <c r="Y37" s="100">
        <v>-41027005</v>
      </c>
      <c r="Z37" s="137">
        <v>-100</v>
      </c>
      <c r="AA37" s="102">
        <v>41027005</v>
      </c>
    </row>
    <row r="38" spans="1:27" ht="13.5">
      <c r="A38" s="269" t="s">
        <v>200</v>
      </c>
      <c r="B38" s="256"/>
      <c r="C38" s="257">
        <v>77557478</v>
      </c>
      <c r="D38" s="257"/>
      <c r="E38" s="258">
        <v>55644000</v>
      </c>
      <c r="F38" s="259">
        <v>55644000</v>
      </c>
      <c r="G38" s="259">
        <v>46037712</v>
      </c>
      <c r="H38" s="259">
        <v>39572409</v>
      </c>
      <c r="I38" s="259">
        <v>35943665</v>
      </c>
      <c r="J38" s="259">
        <v>35943665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35943665</v>
      </c>
      <c r="X38" s="259">
        <v>58358390</v>
      </c>
      <c r="Y38" s="259">
        <v>-22414725</v>
      </c>
      <c r="Z38" s="260">
        <v>-38.41</v>
      </c>
      <c r="AA38" s="261">
        <v>55644000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48381392</v>
      </c>
      <c r="D5" s="200">
        <f t="shared" si="0"/>
        <v>0</v>
      </c>
      <c r="E5" s="106">
        <f t="shared" si="0"/>
        <v>44269000</v>
      </c>
      <c r="F5" s="106">
        <f t="shared" si="0"/>
        <v>44269000</v>
      </c>
      <c r="G5" s="106">
        <f t="shared" si="0"/>
        <v>1926522</v>
      </c>
      <c r="H5" s="106">
        <f t="shared" si="0"/>
        <v>2466060</v>
      </c>
      <c r="I5" s="106">
        <f t="shared" si="0"/>
        <v>34246</v>
      </c>
      <c r="J5" s="106">
        <f t="shared" si="0"/>
        <v>4426828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4426828</v>
      </c>
      <c r="X5" s="106">
        <f t="shared" si="0"/>
        <v>11067251</v>
      </c>
      <c r="Y5" s="106">
        <f t="shared" si="0"/>
        <v>-6640423</v>
      </c>
      <c r="Z5" s="201">
        <f>+IF(X5&lt;&gt;0,+(Y5/X5)*100,0)</f>
        <v>-60.00065418232585</v>
      </c>
      <c r="AA5" s="199">
        <f>SUM(AA11:AA18)</f>
        <v>44269000</v>
      </c>
    </row>
    <row r="6" spans="1:27" ht="13.5">
      <c r="A6" s="291" t="s">
        <v>204</v>
      </c>
      <c r="B6" s="142"/>
      <c r="C6" s="62">
        <v>44118903</v>
      </c>
      <c r="D6" s="156"/>
      <c r="E6" s="60">
        <v>20306324</v>
      </c>
      <c r="F6" s="60">
        <v>20306324</v>
      </c>
      <c r="G6" s="60">
        <v>1719565</v>
      </c>
      <c r="H6" s="60">
        <v>2424425</v>
      </c>
      <c r="I6" s="60"/>
      <c r="J6" s="60">
        <v>4143990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4143990</v>
      </c>
      <c r="X6" s="60">
        <v>5076581</v>
      </c>
      <c r="Y6" s="60">
        <v>-932591</v>
      </c>
      <c r="Z6" s="140">
        <v>-18.37</v>
      </c>
      <c r="AA6" s="155">
        <v>20306324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4000000</v>
      </c>
      <c r="F10" s="60">
        <v>4000000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1000000</v>
      </c>
      <c r="Y10" s="60">
        <v>-1000000</v>
      </c>
      <c r="Z10" s="140">
        <v>-100</v>
      </c>
      <c r="AA10" s="155">
        <v>4000000</v>
      </c>
    </row>
    <row r="11" spans="1:27" ht="13.5">
      <c r="A11" s="292" t="s">
        <v>209</v>
      </c>
      <c r="B11" s="142"/>
      <c r="C11" s="293">
        <f aca="true" t="shared" si="1" ref="C11:Y11">SUM(C6:C10)</f>
        <v>44118903</v>
      </c>
      <c r="D11" s="294">
        <f t="shared" si="1"/>
        <v>0</v>
      </c>
      <c r="E11" s="295">
        <f t="shared" si="1"/>
        <v>24306324</v>
      </c>
      <c r="F11" s="295">
        <f t="shared" si="1"/>
        <v>24306324</v>
      </c>
      <c r="G11" s="295">
        <f t="shared" si="1"/>
        <v>1719565</v>
      </c>
      <c r="H11" s="295">
        <f t="shared" si="1"/>
        <v>2424425</v>
      </c>
      <c r="I11" s="295">
        <f t="shared" si="1"/>
        <v>0</v>
      </c>
      <c r="J11" s="295">
        <f t="shared" si="1"/>
        <v>4143990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4143990</v>
      </c>
      <c r="X11" s="295">
        <f t="shared" si="1"/>
        <v>6076581</v>
      </c>
      <c r="Y11" s="295">
        <f t="shared" si="1"/>
        <v>-1932591</v>
      </c>
      <c r="Z11" s="296">
        <f>+IF(X11&lt;&gt;0,+(Y11/X11)*100,0)</f>
        <v>-31.80392065867303</v>
      </c>
      <c r="AA11" s="297">
        <f>SUM(AA6:AA10)</f>
        <v>24306324</v>
      </c>
    </row>
    <row r="12" spans="1:27" ht="13.5">
      <c r="A12" s="298" t="s">
        <v>210</v>
      </c>
      <c r="B12" s="136"/>
      <c r="C12" s="62"/>
      <c r="D12" s="156"/>
      <c r="E12" s="60">
        <v>10121910</v>
      </c>
      <c r="F12" s="60">
        <v>10121910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2530478</v>
      </c>
      <c r="Y12" s="60">
        <v>-2530478</v>
      </c>
      <c r="Z12" s="140">
        <v>-100</v>
      </c>
      <c r="AA12" s="155">
        <v>10121910</v>
      </c>
    </row>
    <row r="13" spans="1:27" ht="13.5">
      <c r="A13" s="298" t="s">
        <v>211</v>
      </c>
      <c r="B13" s="136"/>
      <c r="C13" s="273"/>
      <c r="D13" s="274"/>
      <c r="E13" s="275">
        <v>760766</v>
      </c>
      <c r="F13" s="275">
        <v>760766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190192</v>
      </c>
      <c r="Y13" s="275">
        <v>-190192</v>
      </c>
      <c r="Z13" s="140">
        <v>-100</v>
      </c>
      <c r="AA13" s="277">
        <v>760766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4262489</v>
      </c>
      <c r="D15" s="156"/>
      <c r="E15" s="60">
        <v>9080000</v>
      </c>
      <c r="F15" s="60">
        <v>9080000</v>
      </c>
      <c r="G15" s="60">
        <v>206957</v>
      </c>
      <c r="H15" s="60">
        <v>41635</v>
      </c>
      <c r="I15" s="60">
        <v>34246</v>
      </c>
      <c r="J15" s="60">
        <v>282838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282838</v>
      </c>
      <c r="X15" s="60">
        <v>2270000</v>
      </c>
      <c r="Y15" s="60">
        <v>-1987162</v>
      </c>
      <c r="Z15" s="140">
        <v>-87.54</v>
      </c>
      <c r="AA15" s="155">
        <v>9080000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44118903</v>
      </c>
      <c r="D36" s="156">
        <f t="shared" si="4"/>
        <v>0</v>
      </c>
      <c r="E36" s="60">
        <f t="shared" si="4"/>
        <v>20306324</v>
      </c>
      <c r="F36" s="60">
        <f t="shared" si="4"/>
        <v>20306324</v>
      </c>
      <c r="G36" s="60">
        <f t="shared" si="4"/>
        <v>1719565</v>
      </c>
      <c r="H36" s="60">
        <f t="shared" si="4"/>
        <v>2424425</v>
      </c>
      <c r="I36" s="60">
        <f t="shared" si="4"/>
        <v>0</v>
      </c>
      <c r="J36" s="60">
        <f t="shared" si="4"/>
        <v>4143990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4143990</v>
      </c>
      <c r="X36" s="60">
        <f t="shared" si="4"/>
        <v>5076581</v>
      </c>
      <c r="Y36" s="60">
        <f t="shared" si="4"/>
        <v>-932591</v>
      </c>
      <c r="Z36" s="140">
        <f aca="true" t="shared" si="5" ref="Z36:Z49">+IF(X36&lt;&gt;0,+(Y36/X36)*100,0)</f>
        <v>-18.370454445619995</v>
      </c>
      <c r="AA36" s="155">
        <f>AA6+AA21</f>
        <v>20306324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4000000</v>
      </c>
      <c r="F40" s="60">
        <f t="shared" si="4"/>
        <v>4000000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1000000</v>
      </c>
      <c r="Y40" s="60">
        <f t="shared" si="4"/>
        <v>-1000000</v>
      </c>
      <c r="Z40" s="140">
        <f t="shared" si="5"/>
        <v>-100</v>
      </c>
      <c r="AA40" s="155">
        <f>AA10+AA25</f>
        <v>4000000</v>
      </c>
    </row>
    <row r="41" spans="1:27" ht="13.5">
      <c r="A41" s="292" t="s">
        <v>209</v>
      </c>
      <c r="B41" s="142"/>
      <c r="C41" s="293">
        <f aca="true" t="shared" si="6" ref="C41:Y41">SUM(C36:C40)</f>
        <v>44118903</v>
      </c>
      <c r="D41" s="294">
        <f t="shared" si="6"/>
        <v>0</v>
      </c>
      <c r="E41" s="295">
        <f t="shared" si="6"/>
        <v>24306324</v>
      </c>
      <c r="F41" s="295">
        <f t="shared" si="6"/>
        <v>24306324</v>
      </c>
      <c r="G41" s="295">
        <f t="shared" si="6"/>
        <v>1719565</v>
      </c>
      <c r="H41" s="295">
        <f t="shared" si="6"/>
        <v>2424425</v>
      </c>
      <c r="I41" s="295">
        <f t="shared" si="6"/>
        <v>0</v>
      </c>
      <c r="J41" s="295">
        <f t="shared" si="6"/>
        <v>4143990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4143990</v>
      </c>
      <c r="X41" s="295">
        <f t="shared" si="6"/>
        <v>6076581</v>
      </c>
      <c r="Y41" s="295">
        <f t="shared" si="6"/>
        <v>-1932591</v>
      </c>
      <c r="Z41" s="296">
        <f t="shared" si="5"/>
        <v>-31.80392065867303</v>
      </c>
      <c r="AA41" s="297">
        <f>SUM(AA36:AA40)</f>
        <v>24306324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10121910</v>
      </c>
      <c r="F42" s="54">
        <f t="shared" si="7"/>
        <v>10121910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2530478</v>
      </c>
      <c r="Y42" s="54">
        <f t="shared" si="7"/>
        <v>-2530478</v>
      </c>
      <c r="Z42" s="184">
        <f t="shared" si="5"/>
        <v>-100</v>
      </c>
      <c r="AA42" s="130">
        <f aca="true" t="shared" si="8" ref="AA42:AA48">AA12+AA27</f>
        <v>10121910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760766</v>
      </c>
      <c r="F43" s="305">
        <f t="shared" si="7"/>
        <v>760766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190192</v>
      </c>
      <c r="Y43" s="305">
        <f t="shared" si="7"/>
        <v>-190192</v>
      </c>
      <c r="Z43" s="306">
        <f t="shared" si="5"/>
        <v>-100</v>
      </c>
      <c r="AA43" s="307">
        <f t="shared" si="8"/>
        <v>760766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4262489</v>
      </c>
      <c r="D45" s="129">
        <f t="shared" si="7"/>
        <v>0</v>
      </c>
      <c r="E45" s="54">
        <f t="shared" si="7"/>
        <v>9080000</v>
      </c>
      <c r="F45" s="54">
        <f t="shared" si="7"/>
        <v>9080000</v>
      </c>
      <c r="G45" s="54">
        <f t="shared" si="7"/>
        <v>206957</v>
      </c>
      <c r="H45" s="54">
        <f t="shared" si="7"/>
        <v>41635</v>
      </c>
      <c r="I45" s="54">
        <f t="shared" si="7"/>
        <v>34246</v>
      </c>
      <c r="J45" s="54">
        <f t="shared" si="7"/>
        <v>282838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282838</v>
      </c>
      <c r="X45" s="54">
        <f t="shared" si="7"/>
        <v>2270000</v>
      </c>
      <c r="Y45" s="54">
        <f t="shared" si="7"/>
        <v>-1987162</v>
      </c>
      <c r="Z45" s="184">
        <f t="shared" si="5"/>
        <v>-87.54017621145374</v>
      </c>
      <c r="AA45" s="130">
        <f t="shared" si="8"/>
        <v>9080000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48381392</v>
      </c>
      <c r="D49" s="218">
        <f t="shared" si="9"/>
        <v>0</v>
      </c>
      <c r="E49" s="220">
        <f t="shared" si="9"/>
        <v>44269000</v>
      </c>
      <c r="F49" s="220">
        <f t="shared" si="9"/>
        <v>44269000</v>
      </c>
      <c r="G49" s="220">
        <f t="shared" si="9"/>
        <v>1926522</v>
      </c>
      <c r="H49" s="220">
        <f t="shared" si="9"/>
        <v>2466060</v>
      </c>
      <c r="I49" s="220">
        <f t="shared" si="9"/>
        <v>34246</v>
      </c>
      <c r="J49" s="220">
        <f t="shared" si="9"/>
        <v>4426828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4426828</v>
      </c>
      <c r="X49" s="220">
        <f t="shared" si="9"/>
        <v>11067251</v>
      </c>
      <c r="Y49" s="220">
        <f t="shared" si="9"/>
        <v>-6640423</v>
      </c>
      <c r="Z49" s="221">
        <f t="shared" si="5"/>
        <v>-60.00065418232585</v>
      </c>
      <c r="AA49" s="222">
        <f>SUM(AA41:AA48)</f>
        <v>44269000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7645000</v>
      </c>
      <c r="F51" s="54">
        <f t="shared" si="10"/>
        <v>7645000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1911250</v>
      </c>
      <c r="Y51" s="54">
        <f t="shared" si="10"/>
        <v>-1911250</v>
      </c>
      <c r="Z51" s="184">
        <f>+IF(X51&lt;&gt;0,+(Y51/X51)*100,0)</f>
        <v>-100</v>
      </c>
      <c r="AA51" s="130">
        <f>SUM(AA57:AA61)</f>
        <v>7645000</v>
      </c>
    </row>
    <row r="52" spans="1:27" ht="13.5">
      <c r="A52" s="310" t="s">
        <v>204</v>
      </c>
      <c r="B52" s="142"/>
      <c r="C52" s="62"/>
      <c r="D52" s="156"/>
      <c r="E52" s="60">
        <v>3500000</v>
      </c>
      <c r="F52" s="60">
        <v>3500000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875000</v>
      </c>
      <c r="Y52" s="60">
        <v>-875000</v>
      </c>
      <c r="Z52" s="140">
        <v>-100</v>
      </c>
      <c r="AA52" s="155">
        <v>3500000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3500000</v>
      </c>
      <c r="F57" s="295">
        <f t="shared" si="11"/>
        <v>3500000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875000</v>
      </c>
      <c r="Y57" s="295">
        <f t="shared" si="11"/>
        <v>-875000</v>
      </c>
      <c r="Z57" s="296">
        <f>+IF(X57&lt;&gt;0,+(Y57/X57)*100,0)</f>
        <v>-100</v>
      </c>
      <c r="AA57" s="297">
        <f>SUM(AA52:AA56)</f>
        <v>3500000</v>
      </c>
    </row>
    <row r="58" spans="1:27" ht="13.5">
      <c r="A58" s="311" t="s">
        <v>210</v>
      </c>
      <c r="B58" s="136"/>
      <c r="C58" s="62"/>
      <c r="D58" s="156"/>
      <c r="E58" s="60">
        <v>2500000</v>
      </c>
      <c r="F58" s="60">
        <v>2500000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625000</v>
      </c>
      <c r="Y58" s="60">
        <v>-625000</v>
      </c>
      <c r="Z58" s="140">
        <v>-100</v>
      </c>
      <c r="AA58" s="155">
        <v>2500000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1645000</v>
      </c>
      <c r="F61" s="60">
        <v>1645000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411250</v>
      </c>
      <c r="Y61" s="60">
        <v>-411250</v>
      </c>
      <c r="Z61" s="140">
        <v>-100</v>
      </c>
      <c r="AA61" s="155">
        <v>1645000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7645000</v>
      </c>
      <c r="F68" s="60"/>
      <c r="G68" s="60">
        <v>19308</v>
      </c>
      <c r="H68" s="60">
        <v>15675</v>
      </c>
      <c r="I68" s="60">
        <v>27209</v>
      </c>
      <c r="J68" s="60">
        <v>62192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62192</v>
      </c>
      <c r="X68" s="60"/>
      <c r="Y68" s="60">
        <v>62192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7645000</v>
      </c>
      <c r="F69" s="220">
        <f t="shared" si="12"/>
        <v>0</v>
      </c>
      <c r="G69" s="220">
        <f t="shared" si="12"/>
        <v>19308</v>
      </c>
      <c r="H69" s="220">
        <f t="shared" si="12"/>
        <v>15675</v>
      </c>
      <c r="I69" s="220">
        <f t="shared" si="12"/>
        <v>27209</v>
      </c>
      <c r="J69" s="220">
        <f t="shared" si="12"/>
        <v>62192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62192</v>
      </c>
      <c r="X69" s="220">
        <f t="shared" si="12"/>
        <v>0</v>
      </c>
      <c r="Y69" s="220">
        <f t="shared" si="12"/>
        <v>62192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44118903</v>
      </c>
      <c r="D5" s="357">
        <f t="shared" si="0"/>
        <v>0</v>
      </c>
      <c r="E5" s="356">
        <f t="shared" si="0"/>
        <v>24306324</v>
      </c>
      <c r="F5" s="358">
        <f t="shared" si="0"/>
        <v>24306324</v>
      </c>
      <c r="G5" s="358">
        <f t="shared" si="0"/>
        <v>1719565</v>
      </c>
      <c r="H5" s="356">
        <f t="shared" si="0"/>
        <v>2424425</v>
      </c>
      <c r="I5" s="356">
        <f t="shared" si="0"/>
        <v>0</v>
      </c>
      <c r="J5" s="358">
        <f t="shared" si="0"/>
        <v>4143990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4143990</v>
      </c>
      <c r="X5" s="356">
        <f t="shared" si="0"/>
        <v>6076581</v>
      </c>
      <c r="Y5" s="358">
        <f t="shared" si="0"/>
        <v>-1932591</v>
      </c>
      <c r="Z5" s="359">
        <f>+IF(X5&lt;&gt;0,+(Y5/X5)*100,0)</f>
        <v>-31.80392065867303</v>
      </c>
      <c r="AA5" s="360">
        <f>+AA6+AA8+AA11+AA13+AA15</f>
        <v>24306324</v>
      </c>
    </row>
    <row r="6" spans="1:27" ht="13.5">
      <c r="A6" s="361" t="s">
        <v>204</v>
      </c>
      <c r="B6" s="142"/>
      <c r="C6" s="60">
        <f>+C7</f>
        <v>44118903</v>
      </c>
      <c r="D6" s="340">
        <f aca="true" t="shared" si="1" ref="D6:AA6">+D7</f>
        <v>0</v>
      </c>
      <c r="E6" s="60">
        <f t="shared" si="1"/>
        <v>20306324</v>
      </c>
      <c r="F6" s="59">
        <f t="shared" si="1"/>
        <v>20306324</v>
      </c>
      <c r="G6" s="59">
        <f t="shared" si="1"/>
        <v>1719565</v>
      </c>
      <c r="H6" s="60">
        <f t="shared" si="1"/>
        <v>2424425</v>
      </c>
      <c r="I6" s="60">
        <f t="shared" si="1"/>
        <v>0</v>
      </c>
      <c r="J6" s="59">
        <f t="shared" si="1"/>
        <v>4143990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4143990</v>
      </c>
      <c r="X6" s="60">
        <f t="shared" si="1"/>
        <v>5076581</v>
      </c>
      <c r="Y6" s="59">
        <f t="shared" si="1"/>
        <v>-932591</v>
      </c>
      <c r="Z6" s="61">
        <f>+IF(X6&lt;&gt;0,+(Y6/X6)*100,0)</f>
        <v>-18.370454445619995</v>
      </c>
      <c r="AA6" s="62">
        <f t="shared" si="1"/>
        <v>20306324</v>
      </c>
    </row>
    <row r="7" spans="1:27" ht="13.5">
      <c r="A7" s="291" t="s">
        <v>228</v>
      </c>
      <c r="B7" s="142"/>
      <c r="C7" s="60">
        <v>44118903</v>
      </c>
      <c r="D7" s="340"/>
      <c r="E7" s="60">
        <v>20306324</v>
      </c>
      <c r="F7" s="59">
        <v>20306324</v>
      </c>
      <c r="G7" s="59">
        <v>1719565</v>
      </c>
      <c r="H7" s="60">
        <v>2424425</v>
      </c>
      <c r="I7" s="60"/>
      <c r="J7" s="59">
        <v>4143990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4143990</v>
      </c>
      <c r="X7" s="60">
        <v>5076581</v>
      </c>
      <c r="Y7" s="59">
        <v>-932591</v>
      </c>
      <c r="Z7" s="61">
        <v>-18.37</v>
      </c>
      <c r="AA7" s="62">
        <v>20306324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4000000</v>
      </c>
      <c r="F15" s="59">
        <f t="shared" si="5"/>
        <v>4000000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1000000</v>
      </c>
      <c r="Y15" s="59">
        <f t="shared" si="5"/>
        <v>-1000000</v>
      </c>
      <c r="Z15" s="61">
        <f>+IF(X15&lt;&gt;0,+(Y15/X15)*100,0)</f>
        <v>-100</v>
      </c>
      <c r="AA15" s="62">
        <f>SUM(AA16:AA20)</f>
        <v>4000000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4000000</v>
      </c>
      <c r="F20" s="59">
        <v>4000000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1000000</v>
      </c>
      <c r="Y20" s="59">
        <v>-1000000</v>
      </c>
      <c r="Z20" s="61">
        <v>-100</v>
      </c>
      <c r="AA20" s="62">
        <v>4000000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10121910</v>
      </c>
      <c r="F22" s="345">
        <f t="shared" si="6"/>
        <v>10121910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2530478</v>
      </c>
      <c r="Y22" s="345">
        <f t="shared" si="6"/>
        <v>-2530478</v>
      </c>
      <c r="Z22" s="336">
        <f>+IF(X22&lt;&gt;0,+(Y22/X22)*100,0)</f>
        <v>-100</v>
      </c>
      <c r="AA22" s="350">
        <f>SUM(AA23:AA32)</f>
        <v>10121910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10121910</v>
      </c>
      <c r="F24" s="59">
        <v>10121910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2530478</v>
      </c>
      <c r="Y24" s="59">
        <v>-2530478</v>
      </c>
      <c r="Z24" s="61">
        <v>-100</v>
      </c>
      <c r="AA24" s="62">
        <v>10121910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760766</v>
      </c>
      <c r="F34" s="345">
        <f t="shared" si="7"/>
        <v>760766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190192</v>
      </c>
      <c r="Y34" s="345">
        <f t="shared" si="7"/>
        <v>-190192</v>
      </c>
      <c r="Z34" s="336">
        <f>+IF(X34&lt;&gt;0,+(Y34/X34)*100,0)</f>
        <v>-100</v>
      </c>
      <c r="AA34" s="350">
        <f t="shared" si="7"/>
        <v>760766</v>
      </c>
    </row>
    <row r="35" spans="1:27" ht="13.5">
      <c r="A35" s="361" t="s">
        <v>245</v>
      </c>
      <c r="B35" s="136"/>
      <c r="C35" s="54"/>
      <c r="D35" s="368"/>
      <c r="E35" s="54">
        <v>760766</v>
      </c>
      <c r="F35" s="53">
        <v>760766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190192</v>
      </c>
      <c r="Y35" s="53">
        <v>-190192</v>
      </c>
      <c r="Z35" s="94">
        <v>-100</v>
      </c>
      <c r="AA35" s="95">
        <v>760766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4262489</v>
      </c>
      <c r="D40" s="344">
        <f t="shared" si="9"/>
        <v>0</v>
      </c>
      <c r="E40" s="343">
        <f t="shared" si="9"/>
        <v>9080000</v>
      </c>
      <c r="F40" s="345">
        <f t="shared" si="9"/>
        <v>9080000</v>
      </c>
      <c r="G40" s="345">
        <f t="shared" si="9"/>
        <v>206957</v>
      </c>
      <c r="H40" s="343">
        <f t="shared" si="9"/>
        <v>41635</v>
      </c>
      <c r="I40" s="343">
        <f t="shared" si="9"/>
        <v>34246</v>
      </c>
      <c r="J40" s="345">
        <f t="shared" si="9"/>
        <v>282838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282838</v>
      </c>
      <c r="X40" s="343">
        <f t="shared" si="9"/>
        <v>2270000</v>
      </c>
      <c r="Y40" s="345">
        <f t="shared" si="9"/>
        <v>-1987162</v>
      </c>
      <c r="Z40" s="336">
        <f>+IF(X40&lt;&gt;0,+(Y40/X40)*100,0)</f>
        <v>-87.54017621145374</v>
      </c>
      <c r="AA40" s="350">
        <f>SUM(AA41:AA49)</f>
        <v>9080000</v>
      </c>
    </row>
    <row r="41" spans="1:27" ht="13.5">
      <c r="A41" s="361" t="s">
        <v>247</v>
      </c>
      <c r="B41" s="142"/>
      <c r="C41" s="362">
        <v>556578</v>
      </c>
      <c r="D41" s="363"/>
      <c r="E41" s="362">
        <v>700000</v>
      </c>
      <c r="F41" s="364">
        <v>700000</v>
      </c>
      <c r="G41" s="364">
        <v>141150</v>
      </c>
      <c r="H41" s="362"/>
      <c r="I41" s="362"/>
      <c r="J41" s="364">
        <v>141150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141150</v>
      </c>
      <c r="X41" s="362">
        <v>175000</v>
      </c>
      <c r="Y41" s="364">
        <v>-33850</v>
      </c>
      <c r="Z41" s="365">
        <v>-19.34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2556442</v>
      </c>
      <c r="D43" s="369"/>
      <c r="E43" s="305">
        <v>5000000</v>
      </c>
      <c r="F43" s="370">
        <v>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1250000</v>
      </c>
      <c r="Y43" s="370">
        <v>-1250000</v>
      </c>
      <c r="Z43" s="371">
        <v>-100</v>
      </c>
      <c r="AA43" s="303">
        <v>5000000</v>
      </c>
    </row>
    <row r="44" spans="1:27" ht="13.5">
      <c r="A44" s="361" t="s">
        <v>250</v>
      </c>
      <c r="B44" s="136"/>
      <c r="C44" s="60">
        <v>576719</v>
      </c>
      <c r="D44" s="368"/>
      <c r="E44" s="54"/>
      <c r="F44" s="53"/>
      <c r="G44" s="53">
        <v>49738</v>
      </c>
      <c r="H44" s="54">
        <v>41635</v>
      </c>
      <c r="I44" s="54">
        <v>34246</v>
      </c>
      <c r="J44" s="53">
        <v>125619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125619</v>
      </c>
      <c r="X44" s="54"/>
      <c r="Y44" s="53">
        <v>125619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1800000</v>
      </c>
      <c r="F48" s="53">
        <v>1800000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450000</v>
      </c>
      <c r="Y48" s="53">
        <v>-450000</v>
      </c>
      <c r="Z48" s="94">
        <v>-100</v>
      </c>
      <c r="AA48" s="95">
        <v>1800000</v>
      </c>
    </row>
    <row r="49" spans="1:27" ht="13.5">
      <c r="A49" s="361" t="s">
        <v>93</v>
      </c>
      <c r="B49" s="136"/>
      <c r="C49" s="54">
        <v>572750</v>
      </c>
      <c r="D49" s="368"/>
      <c r="E49" s="54">
        <v>1580000</v>
      </c>
      <c r="F49" s="53">
        <v>1580000</v>
      </c>
      <c r="G49" s="53">
        <v>16069</v>
      </c>
      <c r="H49" s="54"/>
      <c r="I49" s="54"/>
      <c r="J49" s="53">
        <v>16069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16069</v>
      </c>
      <c r="X49" s="54">
        <v>395000</v>
      </c>
      <c r="Y49" s="53">
        <v>-378931</v>
      </c>
      <c r="Z49" s="94">
        <v>-95.93</v>
      </c>
      <c r="AA49" s="95">
        <v>1580000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48381392</v>
      </c>
      <c r="D60" s="346">
        <f t="shared" si="14"/>
        <v>0</v>
      </c>
      <c r="E60" s="219">
        <f t="shared" si="14"/>
        <v>44269000</v>
      </c>
      <c r="F60" s="264">
        <f t="shared" si="14"/>
        <v>44269000</v>
      </c>
      <c r="G60" s="264">
        <f t="shared" si="14"/>
        <v>1926522</v>
      </c>
      <c r="H60" s="219">
        <f t="shared" si="14"/>
        <v>2466060</v>
      </c>
      <c r="I60" s="219">
        <f t="shared" si="14"/>
        <v>34246</v>
      </c>
      <c r="J60" s="264">
        <f t="shared" si="14"/>
        <v>4426828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4426828</v>
      </c>
      <c r="X60" s="219">
        <f t="shared" si="14"/>
        <v>11067251</v>
      </c>
      <c r="Y60" s="264">
        <f t="shared" si="14"/>
        <v>-6640423</v>
      </c>
      <c r="Z60" s="337">
        <f>+IF(X60&lt;&gt;0,+(Y60/X60)*100,0)</f>
        <v>-60.00065418232585</v>
      </c>
      <c r="AA60" s="232">
        <f>+AA57+AA54+AA51+AA40+AA37+AA34+AA22+AA5</f>
        <v>44269000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2013-11-05T08:56:02Z</dcterms:created>
  <dcterms:modified xsi:type="dcterms:W3CDTF">2013-11-05T08:56:05Z</dcterms:modified>
  <cp:category/>
  <cp:version/>
  <cp:contentType/>
  <cp:contentStatus/>
</cp:coreProperties>
</file>