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<sst xmlns="http://schemas.openxmlformats.org/spreadsheetml/2006/main" count="855" uniqueCount="302">
  <si>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Hibiscus Coast(KZN216)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</si>
  <si>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</si>
  <si>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</si>
  <si>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</si>
  <si>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</si>
  <si>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</si>
  <si>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</si>
  <si>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</si>
  <si>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</si>
  <si>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</si>
  <si>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</si>
  <si>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</si>
  <si>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</si>
  <si>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</si>
  <si>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</si>
  <si>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</si>
  <si>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</si>
  <si>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</si>
  <si>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</si>
  <si>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</si>
  <si>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</si>
  <si>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</si>
  <si>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</si>
  <si>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</si>
  <si>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</si>
  <si>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</si>
  <si>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</si>
  <si>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</si>
  <si>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</si>
  <si>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</si>
  <si>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</si>
  <si>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</si>
  <si>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</si>
  <si>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</si>
  <si>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</si>
  <si>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</si>
  <si>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</si>
  <si>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</si>
  <si>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</si>
  <si>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</si>
  <si>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</si>
  <si>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</si>
  <si>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</si>
  <si>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</si>
  <si>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</si>
  <si>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</si>
  <si>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</si>
  <si>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</si>
  <si>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</si>
  <si>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</si>
  <si>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</si>
  <si>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</si>
  <si>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</si>
  <si>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</si>
  <si>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</si>
  <si>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</si>
  <si>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</si>
  <si>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</si>
  <si>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</si>
  <si>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</si>
  <si>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</si>
  <si>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</si>
  <si>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</si>
  <si>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</si>
  <si>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</si>
  <si>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</si>
  <si>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</si>
  <si>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</si>
  <si>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</si>
  <si>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</si>
  <si>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Hibiscus Coast(KZN216)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</si>
  <si>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</si>
  <si>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</si>
  <si>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</si>
  <si>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</si>
  <si>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</si>
  <si>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</si>
  <si>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</si>
  <si>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</si>
  <si>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</si>
  <si>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</si>
  <si>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</si>
  <si>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</si>
  <si>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</si>
  <si>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</si>
  <si>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</si>
  <si>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</si>
  <si>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</si>
  <si>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</si>
  <si>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</si>
  <si>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</si>
  <si>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</si>
  <si>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</si>
  <si>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</si>
  <si>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</si>
  <si>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</si>
  <si>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</si>
  <si>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</si>
  <si>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</si>
  <si>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</si>
  <si>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Hibiscus Coast(KZN216)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</si>
  <si>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</si>
  <si>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</si>
  <si>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</si>
  <si>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</si>
  <si>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</si>
  <si>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</si>
  <si>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</si>
  <si>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</si>
  <si>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</si>
  <si>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</si>
  <si>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</si>
  <si>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</si>
  <si>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</si>
  <si>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</si>
  <si>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</si>
  <si>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</si>
  <si>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</si>
  <si>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</si>
  <si>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</si>
  <si>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</si>
  <si>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</si>
  <si>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</si>
  <si>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</si>
  <si>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</si>
  <si>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</si>
  <si>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</si>
  <si>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</si>
  <si>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</si>
  <si>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Hibiscus Coast(KZN216)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</si>
  <si>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</si>
  <si>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</si>
  <si>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</si>
  <si>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</si>
  <si>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</si>
  <si>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</si>
  <si>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</si>
  <si>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</si>
  <si>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</si>
  <si>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</si>
  <si>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Hibiscus Coast(KZN216)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</si>
  <si>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</si>
  <si>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</si>
  <si>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</si>
  <si>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</si>
  <si>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</si>
  <si>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</si>
  <si>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</si>
  <si>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</si>
  <si>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</si>
  <si>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</si>
  <si>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</si>
  <si>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</si>
  <si>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</si>
  <si>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</si>
  <si>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</si>
  <si>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</si>
  <si>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</si>
  <si>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</si>
  <si>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</si>
  <si>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</si>
  <si>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</si>
  <si>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</si>
  <si>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</si>
  <si>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</si>
  <si>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</si>
  <si>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</si>
  <si>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</si>
  <si>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</si>
  <si>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</si>
  <si>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</si>
  <si>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</si>
  <si>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</si>
  <si>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</si>
  <si>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Hibiscus Coast(KZN216)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</si>
  <si>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</si>
  <si>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</si>
  <si>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</si>
  <si>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</si>
  <si>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</si>
  <si>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</si>
  <si>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</si>
  <si>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</si>
  <si>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</si>
  <si>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</si>
  <si>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</si>
  <si>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</si>
  <si>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</si>
  <si>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</si>
  <si>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</si>
  <si>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</si>
  <si>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</si>
  <si>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</si>
  <si>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</si>
  <si>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</si>
  <si>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</si>
  <si>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</si>
  <si>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</si>
  <si>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</si>
  <si>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</si>
  <si>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</si>
  <si>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Hibiscus Coast(KZN216)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</si>
  <si>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</si>
  <si>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</si>
  <si>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</si>
  <si>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</si>
  <si>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</si>
  <si>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</si>
  <si>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</si>
  <si>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</si>
  <si>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</si>
  <si>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</si>
  <si>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</si>
  <si>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</si>
  <si>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</si>
  <si>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</si>
  <si>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</si>
  <si>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</si>
  <si>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</si>
  <si>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</si>
  <si>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</si>
  <si>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</si>
  <si>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</si>
  <si>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</si>
  <si>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</si>
  <si>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</si>
  <si>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Hibiscus Coast(KZN216)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</si>
  <si>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</si>
  <si>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</si>
  <si>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</si>
  <si>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</si>
  <si>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</si>
  <si>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</si>
  <si>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</si>
  <si>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</si>
  <si>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</si>
  <si>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</si>
  <si>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</si>
  <si>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</si>
  <si>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</si>
  <si>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</si>
  <si>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</si>
  <si>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</si>
  <si>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</si>
  <si>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</si>
  <si>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</si>
  <si>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</si>
  <si>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</si>
  <si>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</si>
  <si>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</si>
  <si>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</si>
  <si>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</si>
  <si>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</si>
  <si>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</si>
  <si>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</si>
  <si>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</si>
  <si>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</si>
  <si>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</si>
  <si>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</si>
  <si>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</si>
  <si>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</si>
  <si>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</si>
  <si>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Hibiscus Coast(KZN216)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</si>
  <si>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</si>
  <si>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</si>
  <si>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Hibiscus Coast(KZN216)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</si>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</sst>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289373552</v>
      </c>
      <c r="E5" s="60">
        <v>289373552</v>
      </c>
      <c r="F5" s="60">
        <v>25948208</v>
      </c>
      <c r="G5" s="60">
        <v>48582070</v>
      </c>
      <c r="H5" s="60">
        <v>26306430</v>
      </c>
      <c r="I5" s="60">
        <v>100836708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100836708</v>
      </c>
      <c r="W5" s="60">
        <v>72343388</v>
      </c>
      <c r="X5" s="60">
        <v>28493320</v>
      </c>
      <c r="Y5" s="61">
        <v>39.39</v>
      </c>
      <c r="Z5" s="62">
        <v>289373552</v>
      </c>
    </row>
    <row r="6" spans="1:26" ht="13.5">
      <c r="A6" s="58" t="s">
        <v>32</v>
      </c>
      <c r="B6" s="19">
        <v>0</v>
      </c>
      <c r="C6" s="19">
        <v>0</v>
      </c>
      <c r="D6" s="59">
        <v>142713814</v>
      </c>
      <c r="E6" s="60">
        <v>142713814</v>
      </c>
      <c r="F6" s="60">
        <v>10796357</v>
      </c>
      <c r="G6" s="60">
        <v>15152944</v>
      </c>
      <c r="H6" s="60">
        <v>9751472</v>
      </c>
      <c r="I6" s="60">
        <v>35700773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35700773</v>
      </c>
      <c r="W6" s="60">
        <v>35678454</v>
      </c>
      <c r="X6" s="60">
        <v>22319</v>
      </c>
      <c r="Y6" s="61">
        <v>0.06</v>
      </c>
      <c r="Z6" s="62">
        <v>142713814</v>
      </c>
    </row>
    <row r="7" spans="1:26" ht="13.5">
      <c r="A7" s="58" t="s">
        <v>33</v>
      </c>
      <c r="B7" s="19">
        <v>0</v>
      </c>
      <c r="C7" s="19">
        <v>0</v>
      </c>
      <c r="D7" s="59">
        <v>5524643</v>
      </c>
      <c r="E7" s="60">
        <v>5524643</v>
      </c>
      <c r="F7" s="60">
        <v>1071044</v>
      </c>
      <c r="G7" s="60">
        <v>400873</v>
      </c>
      <c r="H7" s="60">
        <v>0</v>
      </c>
      <c r="I7" s="60">
        <v>1471917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1471917</v>
      </c>
      <c r="W7" s="60">
        <v>1381161</v>
      </c>
      <c r="X7" s="60">
        <v>90756</v>
      </c>
      <c r="Y7" s="61">
        <v>6.57</v>
      </c>
      <c r="Z7" s="62">
        <v>5524643</v>
      </c>
    </row>
    <row r="8" spans="1:26" ht="13.5">
      <c r="A8" s="58" t="s">
        <v>34</v>
      </c>
      <c r="B8" s="19">
        <v>0</v>
      </c>
      <c r="C8" s="19">
        <v>0</v>
      </c>
      <c r="D8" s="59">
        <v>110785600</v>
      </c>
      <c r="E8" s="60">
        <v>110785600</v>
      </c>
      <c r="F8" s="60">
        <v>38583000</v>
      </c>
      <c r="G8" s="60">
        <v>339244</v>
      </c>
      <c r="H8" s="60">
        <v>1620179</v>
      </c>
      <c r="I8" s="60">
        <v>40542423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40542423</v>
      </c>
      <c r="W8" s="60">
        <v>27696400</v>
      </c>
      <c r="X8" s="60">
        <v>12846023</v>
      </c>
      <c r="Y8" s="61">
        <v>46.38</v>
      </c>
      <c r="Z8" s="62">
        <v>110785600</v>
      </c>
    </row>
    <row r="9" spans="1:26" ht="13.5">
      <c r="A9" s="58" t="s">
        <v>35</v>
      </c>
      <c r="B9" s="19">
        <v>0</v>
      </c>
      <c r="C9" s="19">
        <v>0</v>
      </c>
      <c r="D9" s="59">
        <v>44606238</v>
      </c>
      <c r="E9" s="60">
        <v>44606238</v>
      </c>
      <c r="F9" s="60">
        <v>12142050</v>
      </c>
      <c r="G9" s="60">
        <v>-4807397</v>
      </c>
      <c r="H9" s="60">
        <v>2529401</v>
      </c>
      <c r="I9" s="60">
        <v>9864054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9864054</v>
      </c>
      <c r="W9" s="60">
        <v>11151560</v>
      </c>
      <c r="X9" s="60">
        <v>-1287506</v>
      </c>
      <c r="Y9" s="61">
        <v>-11.55</v>
      </c>
      <c r="Z9" s="62">
        <v>44606238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593003847</v>
      </c>
      <c r="E10" s="66">
        <f t="shared" si="0"/>
        <v>593003847</v>
      </c>
      <c r="F10" s="66">
        <f t="shared" si="0"/>
        <v>88540659</v>
      </c>
      <c r="G10" s="66">
        <f t="shared" si="0"/>
        <v>59667734</v>
      </c>
      <c r="H10" s="66">
        <f t="shared" si="0"/>
        <v>40207482</v>
      </c>
      <c r="I10" s="66">
        <f t="shared" si="0"/>
        <v>188415875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188415875</v>
      </c>
      <c r="W10" s="66">
        <f t="shared" si="0"/>
        <v>148250963</v>
      </c>
      <c r="X10" s="66">
        <f t="shared" si="0"/>
        <v>40164912</v>
      </c>
      <c r="Y10" s="67">
        <f>+IF(W10&lt;&gt;0,(X10/W10)*100,0)</f>
        <v>27.092513388934954</v>
      </c>
      <c r="Z10" s="68">
        <f t="shared" si="0"/>
        <v>593003847</v>
      </c>
    </row>
    <row r="11" spans="1:26" ht="13.5">
      <c r="A11" s="58" t="s">
        <v>37</v>
      </c>
      <c r="B11" s="19">
        <v>0</v>
      </c>
      <c r="C11" s="19">
        <v>0</v>
      </c>
      <c r="D11" s="59">
        <v>265521626</v>
      </c>
      <c r="E11" s="60">
        <v>265521626</v>
      </c>
      <c r="F11" s="60">
        <v>19952171</v>
      </c>
      <c r="G11" s="60">
        <v>20279986</v>
      </c>
      <c r="H11" s="60">
        <v>20359184</v>
      </c>
      <c r="I11" s="60">
        <v>60591341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60591341</v>
      </c>
      <c r="W11" s="60">
        <v>66380407</v>
      </c>
      <c r="X11" s="60">
        <v>-5789066</v>
      </c>
      <c r="Y11" s="61">
        <v>-8.72</v>
      </c>
      <c r="Z11" s="62">
        <v>265521626</v>
      </c>
    </row>
    <row r="12" spans="1:26" ht="13.5">
      <c r="A12" s="58" t="s">
        <v>38</v>
      </c>
      <c r="B12" s="19">
        <v>0</v>
      </c>
      <c r="C12" s="19">
        <v>0</v>
      </c>
      <c r="D12" s="59">
        <v>17708735</v>
      </c>
      <c r="E12" s="60">
        <v>17708735</v>
      </c>
      <c r="F12" s="60">
        <v>1351712</v>
      </c>
      <c r="G12" s="60">
        <v>1373771</v>
      </c>
      <c r="H12" s="60">
        <v>1364379</v>
      </c>
      <c r="I12" s="60">
        <v>4089862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4089862</v>
      </c>
      <c r="W12" s="60">
        <v>4427184</v>
      </c>
      <c r="X12" s="60">
        <v>-337322</v>
      </c>
      <c r="Y12" s="61">
        <v>-7.62</v>
      </c>
      <c r="Z12" s="62">
        <v>17708735</v>
      </c>
    </row>
    <row r="13" spans="1:26" ht="13.5">
      <c r="A13" s="58" t="s">
        <v>278</v>
      </c>
      <c r="B13" s="19">
        <v>0</v>
      </c>
      <c r="C13" s="19">
        <v>0</v>
      </c>
      <c r="D13" s="59">
        <v>48440202</v>
      </c>
      <c r="E13" s="60">
        <v>48440202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12110051</v>
      </c>
      <c r="X13" s="60">
        <v>-12110051</v>
      </c>
      <c r="Y13" s="61">
        <v>-100</v>
      </c>
      <c r="Z13" s="62">
        <v>48440202</v>
      </c>
    </row>
    <row r="14" spans="1:26" ht="13.5">
      <c r="A14" s="58" t="s">
        <v>40</v>
      </c>
      <c r="B14" s="19">
        <v>0</v>
      </c>
      <c r="C14" s="19">
        <v>0</v>
      </c>
      <c r="D14" s="59">
        <v>6997919</v>
      </c>
      <c r="E14" s="60">
        <v>6997919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1749480</v>
      </c>
      <c r="X14" s="60">
        <v>-1749480</v>
      </c>
      <c r="Y14" s="61">
        <v>-100</v>
      </c>
      <c r="Z14" s="62">
        <v>6997919</v>
      </c>
    </row>
    <row r="15" spans="1:26" ht="13.5">
      <c r="A15" s="58" t="s">
        <v>41</v>
      </c>
      <c r="B15" s="19">
        <v>0</v>
      </c>
      <c r="C15" s="19">
        <v>0</v>
      </c>
      <c r="D15" s="59">
        <v>102740000</v>
      </c>
      <c r="E15" s="60">
        <v>102740000</v>
      </c>
      <c r="F15" s="60">
        <v>0</v>
      </c>
      <c r="G15" s="60">
        <v>8267308</v>
      </c>
      <c r="H15" s="60">
        <v>7784079</v>
      </c>
      <c r="I15" s="60">
        <v>16051387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16051387</v>
      </c>
      <c r="W15" s="60">
        <v>25685000</v>
      </c>
      <c r="X15" s="60">
        <v>-9633613</v>
      </c>
      <c r="Y15" s="61">
        <v>-37.51</v>
      </c>
      <c r="Z15" s="62">
        <v>102740000</v>
      </c>
    </row>
    <row r="16" spans="1:26" ht="13.5">
      <c r="A16" s="69" t="s">
        <v>42</v>
      </c>
      <c r="B16" s="19">
        <v>0</v>
      </c>
      <c r="C16" s="19">
        <v>0</v>
      </c>
      <c r="D16" s="59">
        <v>4036000</v>
      </c>
      <c r="E16" s="60">
        <v>4036000</v>
      </c>
      <c r="F16" s="60">
        <v>0</v>
      </c>
      <c r="G16" s="60">
        <v>53747</v>
      </c>
      <c r="H16" s="60">
        <v>317887</v>
      </c>
      <c r="I16" s="60">
        <v>371634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371634</v>
      </c>
      <c r="W16" s="60">
        <v>1009000</v>
      </c>
      <c r="X16" s="60">
        <v>-637366</v>
      </c>
      <c r="Y16" s="61">
        <v>-63.17</v>
      </c>
      <c r="Z16" s="62">
        <v>4036000</v>
      </c>
    </row>
    <row r="17" spans="1:26" ht="13.5">
      <c r="A17" s="58" t="s">
        <v>43</v>
      </c>
      <c r="B17" s="19">
        <v>0</v>
      </c>
      <c r="C17" s="19">
        <v>0</v>
      </c>
      <c r="D17" s="59">
        <v>147559365</v>
      </c>
      <c r="E17" s="60">
        <v>147559365</v>
      </c>
      <c r="F17" s="60">
        <v>5391297</v>
      </c>
      <c r="G17" s="60">
        <v>11980474</v>
      </c>
      <c r="H17" s="60">
        <v>11784827</v>
      </c>
      <c r="I17" s="60">
        <v>29156598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29156598</v>
      </c>
      <c r="W17" s="60">
        <v>36889841</v>
      </c>
      <c r="X17" s="60">
        <v>-7733243</v>
      </c>
      <c r="Y17" s="61">
        <v>-20.96</v>
      </c>
      <c r="Z17" s="62">
        <v>147559365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593003847</v>
      </c>
      <c r="E18" s="73">
        <f t="shared" si="1"/>
        <v>593003847</v>
      </c>
      <c r="F18" s="73">
        <f t="shared" si="1"/>
        <v>26695180</v>
      </c>
      <c r="G18" s="73">
        <f t="shared" si="1"/>
        <v>41955286</v>
      </c>
      <c r="H18" s="73">
        <f t="shared" si="1"/>
        <v>41610356</v>
      </c>
      <c r="I18" s="73">
        <f t="shared" si="1"/>
        <v>110260822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110260822</v>
      </c>
      <c r="W18" s="73">
        <f t="shared" si="1"/>
        <v>148250963</v>
      </c>
      <c r="X18" s="73">
        <f t="shared" si="1"/>
        <v>-37990141</v>
      </c>
      <c r="Y18" s="67">
        <f>+IF(W18&lt;&gt;0,(X18/W18)*100,0)</f>
        <v>-25.625561029239318</v>
      </c>
      <c r="Z18" s="74">
        <f t="shared" si="1"/>
        <v>593003847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61845479</v>
      </c>
      <c r="G19" s="77">
        <f t="shared" si="2"/>
        <v>17712448</v>
      </c>
      <c r="H19" s="77">
        <f t="shared" si="2"/>
        <v>-1402874</v>
      </c>
      <c r="I19" s="77">
        <f t="shared" si="2"/>
        <v>78155053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78155053</v>
      </c>
      <c r="W19" s="77">
        <f>IF(E10=E18,0,W10-W18)</f>
        <v>0</v>
      </c>
      <c r="X19" s="77">
        <f t="shared" si="2"/>
        <v>78155053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148407</v>
      </c>
      <c r="I20" s="60">
        <v>148407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148407</v>
      </c>
      <c r="W20" s="60">
        <v>0</v>
      </c>
      <c r="X20" s="60">
        <v>148407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61845479</v>
      </c>
      <c r="G22" s="88">
        <f t="shared" si="3"/>
        <v>17712448</v>
      </c>
      <c r="H22" s="88">
        <f t="shared" si="3"/>
        <v>-1254467</v>
      </c>
      <c r="I22" s="88">
        <f t="shared" si="3"/>
        <v>78303460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78303460</v>
      </c>
      <c r="W22" s="88">
        <f t="shared" si="3"/>
        <v>0</v>
      </c>
      <c r="X22" s="88">
        <f t="shared" si="3"/>
        <v>78303460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61845479</v>
      </c>
      <c r="G24" s="77">
        <f t="shared" si="4"/>
        <v>17712448</v>
      </c>
      <c r="H24" s="77">
        <f t="shared" si="4"/>
        <v>-1254467</v>
      </c>
      <c r="I24" s="77">
        <f t="shared" si="4"/>
        <v>78303460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78303460</v>
      </c>
      <c r="W24" s="77">
        <f t="shared" si="4"/>
        <v>0</v>
      </c>
      <c r="X24" s="77">
        <f t="shared" si="4"/>
        <v>78303460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70624375</v>
      </c>
      <c r="C27" s="22">
        <v>0</v>
      </c>
      <c r="D27" s="99">
        <v>139521500</v>
      </c>
      <c r="E27" s="100">
        <v>139521500</v>
      </c>
      <c r="F27" s="100">
        <v>446493</v>
      </c>
      <c r="G27" s="100">
        <v>1908903</v>
      </c>
      <c r="H27" s="100">
        <v>3634297</v>
      </c>
      <c r="I27" s="100">
        <v>5989693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5989693</v>
      </c>
      <c r="W27" s="100">
        <v>34880375</v>
      </c>
      <c r="X27" s="100">
        <v>-28890682</v>
      </c>
      <c r="Y27" s="101">
        <v>-82.83</v>
      </c>
      <c r="Z27" s="102">
        <v>139521500</v>
      </c>
    </row>
    <row r="28" spans="1:26" ht="13.5">
      <c r="A28" s="103" t="s">
        <v>46</v>
      </c>
      <c r="B28" s="19">
        <v>47169794</v>
      </c>
      <c r="C28" s="19">
        <v>0</v>
      </c>
      <c r="D28" s="59">
        <v>94359500</v>
      </c>
      <c r="E28" s="60">
        <v>94359500</v>
      </c>
      <c r="F28" s="60">
        <v>392534</v>
      </c>
      <c r="G28" s="60">
        <v>1386849</v>
      </c>
      <c r="H28" s="60">
        <v>1279743</v>
      </c>
      <c r="I28" s="60">
        <v>3059126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3059126</v>
      </c>
      <c r="W28" s="60">
        <v>23589875</v>
      </c>
      <c r="X28" s="60">
        <v>-20530749</v>
      </c>
      <c r="Y28" s="61">
        <v>-87.03</v>
      </c>
      <c r="Z28" s="62">
        <v>94359500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4520626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18933955</v>
      </c>
      <c r="C31" s="19">
        <v>0</v>
      </c>
      <c r="D31" s="59">
        <v>45162000</v>
      </c>
      <c r="E31" s="60">
        <v>45162000</v>
      </c>
      <c r="F31" s="60">
        <v>53959</v>
      </c>
      <c r="G31" s="60">
        <v>522054</v>
      </c>
      <c r="H31" s="60">
        <v>2354553</v>
      </c>
      <c r="I31" s="60">
        <v>2930566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2930566</v>
      </c>
      <c r="W31" s="60">
        <v>11290500</v>
      </c>
      <c r="X31" s="60">
        <v>-8359934</v>
      </c>
      <c r="Y31" s="61">
        <v>-74.04</v>
      </c>
      <c r="Z31" s="62">
        <v>45162000</v>
      </c>
    </row>
    <row r="32" spans="1:26" ht="13.5">
      <c r="A32" s="70" t="s">
        <v>54</v>
      </c>
      <c r="B32" s="22">
        <f>SUM(B28:B31)</f>
        <v>70624375</v>
      </c>
      <c r="C32" s="22">
        <f>SUM(C28:C31)</f>
        <v>0</v>
      </c>
      <c r="D32" s="99">
        <f aca="true" t="shared" si="5" ref="D32:Z32">SUM(D28:D31)</f>
        <v>139521500</v>
      </c>
      <c r="E32" s="100">
        <f t="shared" si="5"/>
        <v>139521500</v>
      </c>
      <c r="F32" s="100">
        <f t="shared" si="5"/>
        <v>446493</v>
      </c>
      <c r="G32" s="100">
        <f t="shared" si="5"/>
        <v>1908903</v>
      </c>
      <c r="H32" s="100">
        <f t="shared" si="5"/>
        <v>3634296</v>
      </c>
      <c r="I32" s="100">
        <f t="shared" si="5"/>
        <v>5989692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5989692</v>
      </c>
      <c r="W32" s="100">
        <f t="shared" si="5"/>
        <v>34880375</v>
      </c>
      <c r="X32" s="100">
        <f t="shared" si="5"/>
        <v>-28890683</v>
      </c>
      <c r="Y32" s="101">
        <f>+IF(W32&lt;&gt;0,(X32/W32)*100,0)</f>
        <v>-82.82790250964905</v>
      </c>
      <c r="Z32" s="102">
        <f t="shared" si="5"/>
        <v>139521500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266711455</v>
      </c>
      <c r="C35" s="19">
        <v>0</v>
      </c>
      <c r="D35" s="59">
        <v>269465000</v>
      </c>
      <c r="E35" s="60">
        <v>269465000</v>
      </c>
      <c r="F35" s="60">
        <v>360316373</v>
      </c>
      <c r="G35" s="60">
        <v>342221456</v>
      </c>
      <c r="H35" s="60">
        <v>339229583</v>
      </c>
      <c r="I35" s="60">
        <v>339229583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339229583</v>
      </c>
      <c r="W35" s="60">
        <v>67366250</v>
      </c>
      <c r="X35" s="60">
        <v>271863333</v>
      </c>
      <c r="Y35" s="61">
        <v>403.56</v>
      </c>
      <c r="Z35" s="62">
        <v>269465000</v>
      </c>
    </row>
    <row r="36" spans="1:26" ht="13.5">
      <c r="A36" s="58" t="s">
        <v>57</v>
      </c>
      <c r="B36" s="19">
        <v>851187426</v>
      </c>
      <c r="C36" s="19">
        <v>0</v>
      </c>
      <c r="D36" s="59">
        <v>821289000</v>
      </c>
      <c r="E36" s="60">
        <v>821289000</v>
      </c>
      <c r="F36" s="60">
        <v>919589937</v>
      </c>
      <c r="G36" s="60">
        <v>769188733</v>
      </c>
      <c r="H36" s="60">
        <v>861253677</v>
      </c>
      <c r="I36" s="60">
        <v>861253677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861253677</v>
      </c>
      <c r="W36" s="60">
        <v>205322250</v>
      </c>
      <c r="X36" s="60">
        <v>655931427</v>
      </c>
      <c r="Y36" s="61">
        <v>319.46</v>
      </c>
      <c r="Z36" s="62">
        <v>821289000</v>
      </c>
    </row>
    <row r="37" spans="1:26" ht="13.5">
      <c r="A37" s="58" t="s">
        <v>58</v>
      </c>
      <c r="B37" s="19">
        <v>134642454</v>
      </c>
      <c r="C37" s="19">
        <v>0</v>
      </c>
      <c r="D37" s="59">
        <v>141057000</v>
      </c>
      <c r="E37" s="60">
        <v>141057000</v>
      </c>
      <c r="F37" s="60">
        <v>175656195</v>
      </c>
      <c r="G37" s="60">
        <v>132757825</v>
      </c>
      <c r="H37" s="60">
        <v>153239675</v>
      </c>
      <c r="I37" s="60">
        <v>153239675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153239675</v>
      </c>
      <c r="W37" s="60">
        <v>35264250</v>
      </c>
      <c r="X37" s="60">
        <v>117975425</v>
      </c>
      <c r="Y37" s="61">
        <v>334.55</v>
      </c>
      <c r="Z37" s="62">
        <v>141057000</v>
      </c>
    </row>
    <row r="38" spans="1:26" ht="13.5">
      <c r="A38" s="58" t="s">
        <v>59</v>
      </c>
      <c r="B38" s="19">
        <v>106765012</v>
      </c>
      <c r="C38" s="19">
        <v>0</v>
      </c>
      <c r="D38" s="59">
        <v>79122000</v>
      </c>
      <c r="E38" s="60">
        <v>79122000</v>
      </c>
      <c r="F38" s="60">
        <v>98087011</v>
      </c>
      <c r="G38" s="60">
        <v>98087011</v>
      </c>
      <c r="H38" s="60">
        <v>98087011</v>
      </c>
      <c r="I38" s="60">
        <v>98087011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98087011</v>
      </c>
      <c r="W38" s="60">
        <v>19780500</v>
      </c>
      <c r="X38" s="60">
        <v>78306511</v>
      </c>
      <c r="Y38" s="61">
        <v>395.88</v>
      </c>
      <c r="Z38" s="62">
        <v>79122000</v>
      </c>
    </row>
    <row r="39" spans="1:26" ht="13.5">
      <c r="A39" s="58" t="s">
        <v>60</v>
      </c>
      <c r="B39" s="19">
        <v>876491415</v>
      </c>
      <c r="C39" s="19">
        <v>0</v>
      </c>
      <c r="D39" s="59">
        <v>870575000</v>
      </c>
      <c r="E39" s="60">
        <v>870575000</v>
      </c>
      <c r="F39" s="60">
        <v>1006163104</v>
      </c>
      <c r="G39" s="60">
        <v>880565353</v>
      </c>
      <c r="H39" s="60">
        <v>949156574</v>
      </c>
      <c r="I39" s="60">
        <v>949156574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949156574</v>
      </c>
      <c r="W39" s="60">
        <v>217643750</v>
      </c>
      <c r="X39" s="60">
        <v>731512824</v>
      </c>
      <c r="Y39" s="61">
        <v>336.11</v>
      </c>
      <c r="Z39" s="62">
        <v>870575000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94928139</v>
      </c>
      <c r="C42" s="19">
        <v>0</v>
      </c>
      <c r="D42" s="59">
        <v>108867302</v>
      </c>
      <c r="E42" s="60">
        <v>108867302</v>
      </c>
      <c r="F42" s="60">
        <v>61916392</v>
      </c>
      <c r="G42" s="60">
        <v>32214568</v>
      </c>
      <c r="H42" s="60">
        <v>-1561465</v>
      </c>
      <c r="I42" s="60">
        <v>92569495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92569495</v>
      </c>
      <c r="W42" s="60">
        <v>7446002</v>
      </c>
      <c r="X42" s="60">
        <v>85123493</v>
      </c>
      <c r="Y42" s="61">
        <v>1143.21</v>
      </c>
      <c r="Z42" s="62">
        <v>108867302</v>
      </c>
    </row>
    <row r="43" spans="1:26" ht="13.5">
      <c r="A43" s="58" t="s">
        <v>63</v>
      </c>
      <c r="B43" s="19">
        <v>-69485183</v>
      </c>
      <c r="C43" s="19">
        <v>0</v>
      </c>
      <c r="D43" s="59">
        <v>-129844992</v>
      </c>
      <c r="E43" s="60">
        <v>-129844992</v>
      </c>
      <c r="F43" s="60">
        <v>-1027182</v>
      </c>
      <c r="G43" s="60">
        <v>0</v>
      </c>
      <c r="H43" s="60">
        <v>-2921928</v>
      </c>
      <c r="I43" s="60">
        <v>-3949110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-3949110</v>
      </c>
      <c r="W43" s="60">
        <v>-26532004</v>
      </c>
      <c r="X43" s="60">
        <v>22582894</v>
      </c>
      <c r="Y43" s="61">
        <v>-85.12</v>
      </c>
      <c r="Z43" s="62">
        <v>-129844992</v>
      </c>
    </row>
    <row r="44" spans="1:26" ht="13.5">
      <c r="A44" s="58" t="s">
        <v>64</v>
      </c>
      <c r="B44" s="19">
        <v>-4540277</v>
      </c>
      <c r="C44" s="19">
        <v>0</v>
      </c>
      <c r="D44" s="59">
        <v>-6032088</v>
      </c>
      <c r="E44" s="60">
        <v>-6032088</v>
      </c>
      <c r="F44" s="60">
        <v>1048614</v>
      </c>
      <c r="G44" s="60">
        <v>21526</v>
      </c>
      <c r="H44" s="60">
        <v>367860</v>
      </c>
      <c r="I44" s="60">
        <v>1438000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1438000</v>
      </c>
      <c r="W44" s="60">
        <v>-1508022</v>
      </c>
      <c r="X44" s="60">
        <v>2946022</v>
      </c>
      <c r="Y44" s="61">
        <v>-195.36</v>
      </c>
      <c r="Z44" s="62">
        <v>-6032088</v>
      </c>
    </row>
    <row r="45" spans="1:26" ht="13.5">
      <c r="A45" s="70" t="s">
        <v>65</v>
      </c>
      <c r="B45" s="22">
        <v>20902679</v>
      </c>
      <c r="C45" s="22">
        <v>0</v>
      </c>
      <c r="D45" s="99">
        <v>213562222</v>
      </c>
      <c r="E45" s="100">
        <v>213562222</v>
      </c>
      <c r="F45" s="100">
        <v>61937824</v>
      </c>
      <c r="G45" s="100">
        <v>94173918</v>
      </c>
      <c r="H45" s="100">
        <v>90058385</v>
      </c>
      <c r="I45" s="100">
        <v>90058385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90058385</v>
      </c>
      <c r="W45" s="100">
        <v>219977976</v>
      </c>
      <c r="X45" s="100">
        <v>-129919591</v>
      </c>
      <c r="Y45" s="101">
        <v>-59.06</v>
      </c>
      <c r="Z45" s="102">
        <v>213562222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29027350</v>
      </c>
      <c r="C49" s="52">
        <v>0</v>
      </c>
      <c r="D49" s="129">
        <v>26234553</v>
      </c>
      <c r="E49" s="54">
        <v>5634299</v>
      </c>
      <c r="F49" s="54">
        <v>0</v>
      </c>
      <c r="G49" s="54">
        <v>0</v>
      </c>
      <c r="H49" s="54">
        <v>0</v>
      </c>
      <c r="I49" s="54">
        <v>-168055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210830</v>
      </c>
      <c r="W49" s="54">
        <v>97691196</v>
      </c>
      <c r="X49" s="54">
        <v>0</v>
      </c>
      <c r="Y49" s="54">
        <v>0</v>
      </c>
      <c r="Z49" s="130">
        <v>158630173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96.74180141060782</v>
      </c>
      <c r="E58" s="7">
        <f t="shared" si="6"/>
        <v>96.74180141060782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96.74180119152426</v>
      </c>
      <c r="X58" s="7">
        <f t="shared" si="6"/>
        <v>0</v>
      </c>
      <c r="Y58" s="7">
        <f t="shared" si="6"/>
        <v>0</v>
      </c>
      <c r="Z58" s="8">
        <f t="shared" si="6"/>
        <v>96.74180141060782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100.51819248498563</v>
      </c>
      <c r="E59" s="10">
        <f t="shared" si="7"/>
        <v>100.51819248498563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100.51819248498563</v>
      </c>
      <c r="X59" s="10">
        <f t="shared" si="7"/>
        <v>0</v>
      </c>
      <c r="Y59" s="10">
        <f t="shared" si="7"/>
        <v>0</v>
      </c>
      <c r="Z59" s="11">
        <f t="shared" si="7"/>
        <v>100.51819248498563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95.51594213577671</v>
      </c>
      <c r="E60" s="13">
        <f t="shared" si="7"/>
        <v>95.51594213577671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95.51594079721055</v>
      </c>
      <c r="X60" s="13">
        <f t="shared" si="7"/>
        <v>0</v>
      </c>
      <c r="Y60" s="13">
        <f t="shared" si="7"/>
        <v>0</v>
      </c>
      <c r="Z60" s="14">
        <f t="shared" si="7"/>
        <v>95.51594213577671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96.56512290453958</v>
      </c>
      <c r="E61" s="13">
        <f t="shared" si="7"/>
        <v>96.56512290453958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96.56512187046089</v>
      </c>
      <c r="X61" s="13">
        <f t="shared" si="7"/>
        <v>0</v>
      </c>
      <c r="Y61" s="13">
        <f t="shared" si="7"/>
        <v>0</v>
      </c>
      <c r="Z61" s="14">
        <f t="shared" si="7"/>
        <v>96.56512290453958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93.52986267980687</v>
      </c>
      <c r="E64" s="13">
        <f t="shared" si="7"/>
        <v>93.52986267980687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93.52986078384376</v>
      </c>
      <c r="X64" s="13">
        <f t="shared" si="7"/>
        <v>0</v>
      </c>
      <c r="Y64" s="13">
        <f t="shared" si="7"/>
        <v>0</v>
      </c>
      <c r="Z64" s="14">
        <f t="shared" si="7"/>
        <v>93.52986267980687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441574895</v>
      </c>
      <c r="E67" s="26">
        <v>441574895</v>
      </c>
      <c r="F67" s="26">
        <v>36733095</v>
      </c>
      <c r="G67" s="26">
        <v>64431274</v>
      </c>
      <c r="H67" s="26">
        <v>36880525</v>
      </c>
      <c r="I67" s="26">
        <v>138044894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138044894</v>
      </c>
      <c r="W67" s="26">
        <v>110393724</v>
      </c>
      <c r="X67" s="26"/>
      <c r="Y67" s="25"/>
      <c r="Z67" s="27">
        <v>441574895</v>
      </c>
    </row>
    <row r="68" spans="1:26" ht="13.5" hidden="1">
      <c r="A68" s="37" t="s">
        <v>31</v>
      </c>
      <c r="B68" s="19"/>
      <c r="C68" s="19"/>
      <c r="D68" s="20">
        <v>289373552</v>
      </c>
      <c r="E68" s="21">
        <v>289373552</v>
      </c>
      <c r="F68" s="21">
        <v>25936738</v>
      </c>
      <c r="G68" s="21">
        <v>48572804</v>
      </c>
      <c r="H68" s="21">
        <v>26295762</v>
      </c>
      <c r="I68" s="21">
        <v>100805304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100805304</v>
      </c>
      <c r="W68" s="21">
        <v>72343388</v>
      </c>
      <c r="X68" s="21"/>
      <c r="Y68" s="20"/>
      <c r="Z68" s="23">
        <v>289373552</v>
      </c>
    </row>
    <row r="69" spans="1:26" ht="13.5" hidden="1">
      <c r="A69" s="38" t="s">
        <v>32</v>
      </c>
      <c r="B69" s="19"/>
      <c r="C69" s="19"/>
      <c r="D69" s="20">
        <v>142713814</v>
      </c>
      <c r="E69" s="21">
        <v>142713814</v>
      </c>
      <c r="F69" s="21">
        <v>10796357</v>
      </c>
      <c r="G69" s="21">
        <v>15152944</v>
      </c>
      <c r="H69" s="21">
        <v>9751472</v>
      </c>
      <c r="I69" s="21">
        <v>35700773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35700773</v>
      </c>
      <c r="W69" s="21">
        <v>35678454</v>
      </c>
      <c r="X69" s="21"/>
      <c r="Y69" s="20"/>
      <c r="Z69" s="23">
        <v>142713814</v>
      </c>
    </row>
    <row r="70" spans="1:26" ht="13.5" hidden="1">
      <c r="A70" s="39" t="s">
        <v>103</v>
      </c>
      <c r="B70" s="19"/>
      <c r="C70" s="19"/>
      <c r="D70" s="20">
        <v>93382759</v>
      </c>
      <c r="E70" s="21">
        <v>93382759</v>
      </c>
      <c r="F70" s="21">
        <v>7457930</v>
      </c>
      <c r="G70" s="21">
        <v>8658532</v>
      </c>
      <c r="H70" s="21">
        <v>6468513</v>
      </c>
      <c r="I70" s="21">
        <v>22584975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22584975</v>
      </c>
      <c r="W70" s="21">
        <v>23345690</v>
      </c>
      <c r="X70" s="21"/>
      <c r="Y70" s="20"/>
      <c r="Z70" s="23">
        <v>93382759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49331055</v>
      </c>
      <c r="E73" s="21">
        <v>49331055</v>
      </c>
      <c r="F73" s="21">
        <v>3338427</v>
      </c>
      <c r="G73" s="21">
        <v>6494412</v>
      </c>
      <c r="H73" s="21">
        <v>3282959</v>
      </c>
      <c r="I73" s="21">
        <v>13115798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13115798</v>
      </c>
      <c r="W73" s="21">
        <v>12332764</v>
      </c>
      <c r="X73" s="21"/>
      <c r="Y73" s="20"/>
      <c r="Z73" s="23">
        <v>49331055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9487529</v>
      </c>
      <c r="E75" s="30">
        <v>9487529</v>
      </c>
      <c r="F75" s="30"/>
      <c r="G75" s="30">
        <v>705526</v>
      </c>
      <c r="H75" s="30">
        <v>833291</v>
      </c>
      <c r="I75" s="30">
        <v>1538817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1538817</v>
      </c>
      <c r="W75" s="30">
        <v>2371882</v>
      </c>
      <c r="X75" s="30"/>
      <c r="Y75" s="29"/>
      <c r="Z75" s="31">
        <v>9487529</v>
      </c>
    </row>
    <row r="76" spans="1:26" ht="13.5" hidden="1">
      <c r="A76" s="42" t="s">
        <v>286</v>
      </c>
      <c r="B76" s="32">
        <v>431908396</v>
      </c>
      <c r="C76" s="32"/>
      <c r="D76" s="33">
        <v>427187508</v>
      </c>
      <c r="E76" s="34">
        <v>427187508</v>
      </c>
      <c r="F76" s="34">
        <v>36733095</v>
      </c>
      <c r="G76" s="34">
        <v>64431274</v>
      </c>
      <c r="H76" s="34">
        <v>36880525</v>
      </c>
      <c r="I76" s="34">
        <v>138044894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138044894</v>
      </c>
      <c r="W76" s="34">
        <v>106796877</v>
      </c>
      <c r="X76" s="34"/>
      <c r="Y76" s="33"/>
      <c r="Z76" s="35">
        <v>427187508</v>
      </c>
    </row>
    <row r="77" spans="1:26" ht="13.5" hidden="1">
      <c r="A77" s="37" t="s">
        <v>31</v>
      </c>
      <c r="B77" s="19">
        <v>299925092</v>
      </c>
      <c r="C77" s="19"/>
      <c r="D77" s="20">
        <v>290873064</v>
      </c>
      <c r="E77" s="21">
        <v>290873064</v>
      </c>
      <c r="F77" s="21">
        <v>25936738</v>
      </c>
      <c r="G77" s="21">
        <v>48572804</v>
      </c>
      <c r="H77" s="21">
        <v>26295762</v>
      </c>
      <c r="I77" s="21">
        <v>100805304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100805304</v>
      </c>
      <c r="W77" s="21">
        <v>72718266</v>
      </c>
      <c r="X77" s="21"/>
      <c r="Y77" s="20"/>
      <c r="Z77" s="23">
        <v>290873064</v>
      </c>
    </row>
    <row r="78" spans="1:26" ht="13.5" hidden="1">
      <c r="A78" s="38" t="s">
        <v>32</v>
      </c>
      <c r="B78" s="19">
        <v>122997246</v>
      </c>
      <c r="C78" s="19"/>
      <c r="D78" s="20">
        <v>136314444</v>
      </c>
      <c r="E78" s="21">
        <v>136314444</v>
      </c>
      <c r="F78" s="21">
        <v>10796357</v>
      </c>
      <c r="G78" s="21">
        <v>15152944</v>
      </c>
      <c r="H78" s="21">
        <v>9751472</v>
      </c>
      <c r="I78" s="21">
        <v>35700773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35700773</v>
      </c>
      <c r="W78" s="21">
        <v>34078611</v>
      </c>
      <c r="X78" s="21"/>
      <c r="Y78" s="20"/>
      <c r="Z78" s="23">
        <v>136314444</v>
      </c>
    </row>
    <row r="79" spans="1:26" ht="13.5" hidden="1">
      <c r="A79" s="39" t="s">
        <v>103</v>
      </c>
      <c r="B79" s="19">
        <v>89033209</v>
      </c>
      <c r="C79" s="19"/>
      <c r="D79" s="20">
        <v>90175176</v>
      </c>
      <c r="E79" s="21">
        <v>90175176</v>
      </c>
      <c r="F79" s="21">
        <v>7457930</v>
      </c>
      <c r="G79" s="21">
        <v>8658532</v>
      </c>
      <c r="H79" s="21">
        <v>6468513</v>
      </c>
      <c r="I79" s="21">
        <v>22584975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22584975</v>
      </c>
      <c r="W79" s="21">
        <v>22543794</v>
      </c>
      <c r="X79" s="21"/>
      <c r="Y79" s="20"/>
      <c r="Z79" s="23">
        <v>90175176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33964037</v>
      </c>
      <c r="C82" s="19"/>
      <c r="D82" s="20">
        <v>46139268</v>
      </c>
      <c r="E82" s="21">
        <v>46139268</v>
      </c>
      <c r="F82" s="21">
        <v>3338427</v>
      </c>
      <c r="G82" s="21">
        <v>6494412</v>
      </c>
      <c r="H82" s="21">
        <v>3282959</v>
      </c>
      <c r="I82" s="21">
        <v>13115798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13115798</v>
      </c>
      <c r="W82" s="21">
        <v>11534817</v>
      </c>
      <c r="X82" s="21"/>
      <c r="Y82" s="20"/>
      <c r="Z82" s="23">
        <v>46139268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8986058</v>
      </c>
      <c r="C84" s="28"/>
      <c r="D84" s="29"/>
      <c r="E84" s="30"/>
      <c r="F84" s="30"/>
      <c r="G84" s="30">
        <v>705526</v>
      </c>
      <c r="H84" s="30">
        <v>833291</v>
      </c>
      <c r="I84" s="30">
        <v>1538817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1538817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407731094</v>
      </c>
      <c r="F5" s="100">
        <f t="shared" si="0"/>
        <v>407731094</v>
      </c>
      <c r="G5" s="100">
        <f t="shared" si="0"/>
        <v>75366953</v>
      </c>
      <c r="H5" s="100">
        <f t="shared" si="0"/>
        <v>40617180</v>
      </c>
      <c r="I5" s="100">
        <f t="shared" si="0"/>
        <v>26402977</v>
      </c>
      <c r="J5" s="100">
        <f t="shared" si="0"/>
        <v>142387110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142387110</v>
      </c>
      <c r="X5" s="100">
        <f t="shared" si="0"/>
        <v>101932774</v>
      </c>
      <c r="Y5" s="100">
        <f t="shared" si="0"/>
        <v>40454336</v>
      </c>
      <c r="Z5" s="137">
        <f>+IF(X5&lt;&gt;0,+(Y5/X5)*100,0)</f>
        <v>39.68727074964133</v>
      </c>
      <c r="AA5" s="153">
        <f>SUM(AA6:AA8)</f>
        <v>407731094</v>
      </c>
    </row>
    <row r="6" spans="1:27" ht="13.5">
      <c r="A6" s="138" t="s">
        <v>75</v>
      </c>
      <c r="B6" s="136"/>
      <c r="C6" s="155"/>
      <c r="D6" s="155"/>
      <c r="E6" s="156">
        <v>93490000</v>
      </c>
      <c r="F6" s="60">
        <v>93490000</v>
      </c>
      <c r="G6" s="60">
        <v>38591860</v>
      </c>
      <c r="H6" s="60"/>
      <c r="I6" s="60">
        <v>26232</v>
      </c>
      <c r="J6" s="60">
        <v>38618092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38618092</v>
      </c>
      <c r="X6" s="60">
        <v>23372500</v>
      </c>
      <c r="Y6" s="60">
        <v>15245592</v>
      </c>
      <c r="Z6" s="140">
        <v>65.23</v>
      </c>
      <c r="AA6" s="155">
        <v>93490000</v>
      </c>
    </row>
    <row r="7" spans="1:27" ht="13.5">
      <c r="A7" s="138" t="s">
        <v>76</v>
      </c>
      <c r="B7" s="136"/>
      <c r="C7" s="157"/>
      <c r="D7" s="157"/>
      <c r="E7" s="158">
        <v>311075502</v>
      </c>
      <c r="F7" s="159">
        <v>311075502</v>
      </c>
      <c r="G7" s="159">
        <v>36734945</v>
      </c>
      <c r="H7" s="159">
        <v>40405607</v>
      </c>
      <c r="I7" s="159">
        <v>26187498</v>
      </c>
      <c r="J7" s="159">
        <v>103328050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103328050</v>
      </c>
      <c r="X7" s="159">
        <v>77768876</v>
      </c>
      <c r="Y7" s="159">
        <v>25559174</v>
      </c>
      <c r="Z7" s="141">
        <v>32.87</v>
      </c>
      <c r="AA7" s="157">
        <v>311075502</v>
      </c>
    </row>
    <row r="8" spans="1:27" ht="13.5">
      <c r="A8" s="138" t="s">
        <v>77</v>
      </c>
      <c r="B8" s="136"/>
      <c r="C8" s="155"/>
      <c r="D8" s="155"/>
      <c r="E8" s="156">
        <v>3165592</v>
      </c>
      <c r="F8" s="60">
        <v>3165592</v>
      </c>
      <c r="G8" s="60">
        <v>40148</v>
      </c>
      <c r="H8" s="60">
        <v>211573</v>
      </c>
      <c r="I8" s="60">
        <v>189247</v>
      </c>
      <c r="J8" s="60">
        <v>440968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440968</v>
      </c>
      <c r="X8" s="60">
        <v>791398</v>
      </c>
      <c r="Y8" s="60">
        <v>-350430</v>
      </c>
      <c r="Z8" s="140">
        <v>-44.28</v>
      </c>
      <c r="AA8" s="155">
        <v>3165592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25318329</v>
      </c>
      <c r="F9" s="100">
        <f t="shared" si="1"/>
        <v>25318329</v>
      </c>
      <c r="G9" s="100">
        <f t="shared" si="1"/>
        <v>57229</v>
      </c>
      <c r="H9" s="100">
        <f t="shared" si="1"/>
        <v>110902</v>
      </c>
      <c r="I9" s="100">
        <f t="shared" si="1"/>
        <v>1656827</v>
      </c>
      <c r="J9" s="100">
        <f t="shared" si="1"/>
        <v>1824958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1824958</v>
      </c>
      <c r="X9" s="100">
        <f t="shared" si="1"/>
        <v>6329583</v>
      </c>
      <c r="Y9" s="100">
        <f t="shared" si="1"/>
        <v>-4504625</v>
      </c>
      <c r="Z9" s="137">
        <f>+IF(X9&lt;&gt;0,+(Y9/X9)*100,0)</f>
        <v>-71.16780046963599</v>
      </c>
      <c r="AA9" s="153">
        <f>SUM(AA10:AA14)</f>
        <v>25318329</v>
      </c>
    </row>
    <row r="10" spans="1:27" ht="13.5">
      <c r="A10" s="138" t="s">
        <v>79</v>
      </c>
      <c r="B10" s="136"/>
      <c r="C10" s="155"/>
      <c r="D10" s="155"/>
      <c r="E10" s="156">
        <v>12916478</v>
      </c>
      <c r="F10" s="60">
        <v>12916478</v>
      </c>
      <c r="G10" s="60">
        <v>57229</v>
      </c>
      <c r="H10" s="60">
        <v>111324</v>
      </c>
      <c r="I10" s="60">
        <v>78646</v>
      </c>
      <c r="J10" s="60">
        <v>247199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247199</v>
      </c>
      <c r="X10" s="60">
        <v>3229120</v>
      </c>
      <c r="Y10" s="60">
        <v>-2981921</v>
      </c>
      <c r="Z10" s="140">
        <v>-92.34</v>
      </c>
      <c r="AA10" s="155">
        <v>12916478</v>
      </c>
    </row>
    <row r="11" spans="1:27" ht="13.5">
      <c r="A11" s="138" t="s">
        <v>80</v>
      </c>
      <c r="B11" s="136"/>
      <c r="C11" s="155"/>
      <c r="D11" s="155"/>
      <c r="E11" s="156">
        <v>579351</v>
      </c>
      <c r="F11" s="60">
        <v>579351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144838</v>
      </c>
      <c r="Y11" s="60">
        <v>-144838</v>
      </c>
      <c r="Z11" s="140">
        <v>-100</v>
      </c>
      <c r="AA11" s="155">
        <v>579351</v>
      </c>
    </row>
    <row r="12" spans="1:27" ht="13.5">
      <c r="A12" s="138" t="s">
        <v>81</v>
      </c>
      <c r="B12" s="136"/>
      <c r="C12" s="155"/>
      <c r="D12" s="155"/>
      <c r="E12" s="156">
        <v>10761500</v>
      </c>
      <c r="F12" s="60">
        <v>10761500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2690375</v>
      </c>
      <c r="Y12" s="60">
        <v>-2690375</v>
      </c>
      <c r="Z12" s="140">
        <v>-100</v>
      </c>
      <c r="AA12" s="155">
        <v>10761500</v>
      </c>
    </row>
    <row r="13" spans="1:27" ht="13.5">
      <c r="A13" s="138" t="s">
        <v>82</v>
      </c>
      <c r="B13" s="136"/>
      <c r="C13" s="155"/>
      <c r="D13" s="155"/>
      <c r="E13" s="156">
        <v>1050000</v>
      </c>
      <c r="F13" s="60">
        <v>1050000</v>
      </c>
      <c r="G13" s="60"/>
      <c r="H13" s="60"/>
      <c r="I13" s="60">
        <v>1578181</v>
      </c>
      <c r="J13" s="60">
        <v>1578181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1578181</v>
      </c>
      <c r="X13" s="60">
        <v>262500</v>
      </c>
      <c r="Y13" s="60">
        <v>1315681</v>
      </c>
      <c r="Z13" s="140">
        <v>501.21</v>
      </c>
      <c r="AA13" s="155">
        <v>1050000</v>
      </c>
    </row>
    <row r="14" spans="1:27" ht="13.5">
      <c r="A14" s="138" t="s">
        <v>83</v>
      </c>
      <c r="B14" s="136"/>
      <c r="C14" s="157"/>
      <c r="D14" s="157"/>
      <c r="E14" s="158">
        <v>11000</v>
      </c>
      <c r="F14" s="159">
        <v>11000</v>
      </c>
      <c r="G14" s="159"/>
      <c r="H14" s="159">
        <v>-422</v>
      </c>
      <c r="I14" s="159"/>
      <c r="J14" s="159">
        <v>-422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-422</v>
      </c>
      <c r="X14" s="159">
        <v>2750</v>
      </c>
      <c r="Y14" s="159">
        <v>-3172</v>
      </c>
      <c r="Z14" s="141">
        <v>-115.35</v>
      </c>
      <c r="AA14" s="157">
        <v>11000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13524512</v>
      </c>
      <c r="F15" s="100">
        <f t="shared" si="2"/>
        <v>13524512</v>
      </c>
      <c r="G15" s="100">
        <f t="shared" si="2"/>
        <v>1759731</v>
      </c>
      <c r="H15" s="100">
        <f t="shared" si="2"/>
        <v>1654086</v>
      </c>
      <c r="I15" s="100">
        <f t="shared" si="2"/>
        <v>1962374</v>
      </c>
      <c r="J15" s="100">
        <f t="shared" si="2"/>
        <v>5376191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5376191</v>
      </c>
      <c r="X15" s="100">
        <f t="shared" si="2"/>
        <v>3381129</v>
      </c>
      <c r="Y15" s="100">
        <f t="shared" si="2"/>
        <v>1995062</v>
      </c>
      <c r="Z15" s="137">
        <f>+IF(X15&lt;&gt;0,+(Y15/X15)*100,0)</f>
        <v>59.00579362692165</v>
      </c>
      <c r="AA15" s="153">
        <f>SUM(AA16:AA18)</f>
        <v>13524512</v>
      </c>
    </row>
    <row r="16" spans="1:27" ht="13.5">
      <c r="A16" s="138" t="s">
        <v>85</v>
      </c>
      <c r="B16" s="136"/>
      <c r="C16" s="155"/>
      <c r="D16" s="155"/>
      <c r="E16" s="156">
        <v>6724986</v>
      </c>
      <c r="F16" s="60">
        <v>6724986</v>
      </c>
      <c r="G16" s="60">
        <v>242541</v>
      </c>
      <c r="H16" s="60">
        <v>135738</v>
      </c>
      <c r="I16" s="60">
        <v>379487</v>
      </c>
      <c r="J16" s="60">
        <v>757766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757766</v>
      </c>
      <c r="X16" s="60">
        <v>1681247</v>
      </c>
      <c r="Y16" s="60">
        <v>-923481</v>
      </c>
      <c r="Z16" s="140">
        <v>-54.93</v>
      </c>
      <c r="AA16" s="155">
        <v>6724986</v>
      </c>
    </row>
    <row r="17" spans="1:27" ht="13.5">
      <c r="A17" s="138" t="s">
        <v>86</v>
      </c>
      <c r="B17" s="136"/>
      <c r="C17" s="155"/>
      <c r="D17" s="155"/>
      <c r="E17" s="156">
        <v>6799526</v>
      </c>
      <c r="F17" s="60">
        <v>6799526</v>
      </c>
      <c r="G17" s="60">
        <v>1517190</v>
      </c>
      <c r="H17" s="60">
        <v>1518348</v>
      </c>
      <c r="I17" s="60">
        <v>1582887</v>
      </c>
      <c r="J17" s="60">
        <v>4618425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4618425</v>
      </c>
      <c r="X17" s="60">
        <v>1699882</v>
      </c>
      <c r="Y17" s="60">
        <v>2918543</v>
      </c>
      <c r="Z17" s="140">
        <v>171.69</v>
      </c>
      <c r="AA17" s="155">
        <v>6799526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142728794</v>
      </c>
      <c r="F19" s="100">
        <f t="shared" si="3"/>
        <v>142728794</v>
      </c>
      <c r="G19" s="100">
        <f t="shared" si="3"/>
        <v>10875386</v>
      </c>
      <c r="H19" s="100">
        <f t="shared" si="3"/>
        <v>15204090</v>
      </c>
      <c r="I19" s="100">
        <f t="shared" si="3"/>
        <v>9792383</v>
      </c>
      <c r="J19" s="100">
        <f t="shared" si="3"/>
        <v>35871859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35871859</v>
      </c>
      <c r="X19" s="100">
        <f t="shared" si="3"/>
        <v>35682199</v>
      </c>
      <c r="Y19" s="100">
        <f t="shared" si="3"/>
        <v>189660</v>
      </c>
      <c r="Z19" s="137">
        <f>+IF(X19&lt;&gt;0,+(Y19/X19)*100,0)</f>
        <v>0.5315255374255381</v>
      </c>
      <c r="AA19" s="153">
        <f>SUM(AA20:AA23)</f>
        <v>142728794</v>
      </c>
    </row>
    <row r="20" spans="1:27" ht="13.5">
      <c r="A20" s="138" t="s">
        <v>89</v>
      </c>
      <c r="B20" s="136"/>
      <c r="C20" s="155"/>
      <c r="D20" s="155"/>
      <c r="E20" s="156">
        <v>93382759</v>
      </c>
      <c r="F20" s="60">
        <v>93382759</v>
      </c>
      <c r="G20" s="60">
        <v>7520747</v>
      </c>
      <c r="H20" s="60">
        <v>8709595</v>
      </c>
      <c r="I20" s="60">
        <v>6516534</v>
      </c>
      <c r="J20" s="60">
        <v>22746876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22746876</v>
      </c>
      <c r="X20" s="60">
        <v>23345690</v>
      </c>
      <c r="Y20" s="60">
        <v>-598814</v>
      </c>
      <c r="Z20" s="140">
        <v>-2.56</v>
      </c>
      <c r="AA20" s="155">
        <v>93382759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49346035</v>
      </c>
      <c r="F23" s="60">
        <v>49346035</v>
      </c>
      <c r="G23" s="60">
        <v>3354639</v>
      </c>
      <c r="H23" s="60">
        <v>6494495</v>
      </c>
      <c r="I23" s="60">
        <v>3275849</v>
      </c>
      <c r="J23" s="60">
        <v>13124983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13124983</v>
      </c>
      <c r="X23" s="60">
        <v>12336509</v>
      </c>
      <c r="Y23" s="60">
        <v>788474</v>
      </c>
      <c r="Z23" s="140">
        <v>6.39</v>
      </c>
      <c r="AA23" s="155">
        <v>49346035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3701118</v>
      </c>
      <c r="F24" s="100">
        <v>3701118</v>
      </c>
      <c r="G24" s="100">
        <v>481360</v>
      </c>
      <c r="H24" s="100">
        <v>2081476</v>
      </c>
      <c r="I24" s="100">
        <v>541328</v>
      </c>
      <c r="J24" s="100">
        <v>3104164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3104164</v>
      </c>
      <c r="X24" s="100">
        <v>925280</v>
      </c>
      <c r="Y24" s="100">
        <v>2178884</v>
      </c>
      <c r="Z24" s="137">
        <v>235.48</v>
      </c>
      <c r="AA24" s="153">
        <v>3701118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593003847</v>
      </c>
      <c r="F25" s="73">
        <f t="shared" si="4"/>
        <v>593003847</v>
      </c>
      <c r="G25" s="73">
        <f t="shared" si="4"/>
        <v>88540659</v>
      </c>
      <c r="H25" s="73">
        <f t="shared" si="4"/>
        <v>59667734</v>
      </c>
      <c r="I25" s="73">
        <f t="shared" si="4"/>
        <v>40355889</v>
      </c>
      <c r="J25" s="73">
        <f t="shared" si="4"/>
        <v>188564282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188564282</v>
      </c>
      <c r="X25" s="73">
        <f t="shared" si="4"/>
        <v>148250965</v>
      </c>
      <c r="Y25" s="73">
        <f t="shared" si="4"/>
        <v>40313317</v>
      </c>
      <c r="Z25" s="170">
        <f>+IF(X25&lt;&gt;0,+(Y25/X25)*100,0)</f>
        <v>27.192616924955598</v>
      </c>
      <c r="AA25" s="168">
        <f>+AA5+AA9+AA15+AA19+AA24</f>
        <v>593003847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216307783</v>
      </c>
      <c r="F28" s="100">
        <f t="shared" si="5"/>
        <v>216307783</v>
      </c>
      <c r="G28" s="100">
        <f t="shared" si="5"/>
        <v>7107464</v>
      </c>
      <c r="H28" s="100">
        <f t="shared" si="5"/>
        <v>9619247</v>
      </c>
      <c r="I28" s="100">
        <f t="shared" si="5"/>
        <v>9344609</v>
      </c>
      <c r="J28" s="100">
        <f t="shared" si="5"/>
        <v>26071320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26071320</v>
      </c>
      <c r="X28" s="100">
        <f t="shared" si="5"/>
        <v>54076946</v>
      </c>
      <c r="Y28" s="100">
        <f t="shared" si="5"/>
        <v>-28005626</v>
      </c>
      <c r="Z28" s="137">
        <f>+IF(X28&lt;&gt;0,+(Y28/X28)*100,0)</f>
        <v>-51.788475628782734</v>
      </c>
      <c r="AA28" s="153">
        <f>SUM(AA29:AA31)</f>
        <v>216307783</v>
      </c>
    </row>
    <row r="29" spans="1:27" ht="13.5">
      <c r="A29" s="138" t="s">
        <v>75</v>
      </c>
      <c r="B29" s="136"/>
      <c r="C29" s="155"/>
      <c r="D29" s="155"/>
      <c r="E29" s="156">
        <v>142544117</v>
      </c>
      <c r="F29" s="60">
        <v>142544117</v>
      </c>
      <c r="G29" s="60">
        <v>2696962</v>
      </c>
      <c r="H29" s="60">
        <v>4985753</v>
      </c>
      <c r="I29" s="60">
        <v>3736462</v>
      </c>
      <c r="J29" s="60">
        <v>11419177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11419177</v>
      </c>
      <c r="X29" s="60">
        <v>35636029</v>
      </c>
      <c r="Y29" s="60">
        <v>-24216852</v>
      </c>
      <c r="Z29" s="140">
        <v>-67.96</v>
      </c>
      <c r="AA29" s="155">
        <v>142544117</v>
      </c>
    </row>
    <row r="30" spans="1:27" ht="13.5">
      <c r="A30" s="138" t="s">
        <v>76</v>
      </c>
      <c r="B30" s="136"/>
      <c r="C30" s="157"/>
      <c r="D30" s="157"/>
      <c r="E30" s="158">
        <v>44409600</v>
      </c>
      <c r="F30" s="159">
        <v>44409600</v>
      </c>
      <c r="G30" s="159">
        <v>2876804</v>
      </c>
      <c r="H30" s="159">
        <v>2769470</v>
      </c>
      <c r="I30" s="159">
        <v>3105442</v>
      </c>
      <c r="J30" s="159">
        <v>8751716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8751716</v>
      </c>
      <c r="X30" s="159">
        <v>11102400</v>
      </c>
      <c r="Y30" s="159">
        <v>-2350684</v>
      </c>
      <c r="Z30" s="141">
        <v>-21.17</v>
      </c>
      <c r="AA30" s="157">
        <v>44409600</v>
      </c>
    </row>
    <row r="31" spans="1:27" ht="13.5">
      <c r="A31" s="138" t="s">
        <v>77</v>
      </c>
      <c r="B31" s="136"/>
      <c r="C31" s="155"/>
      <c r="D31" s="155"/>
      <c r="E31" s="156">
        <v>29354066</v>
      </c>
      <c r="F31" s="60">
        <v>29354066</v>
      </c>
      <c r="G31" s="60">
        <v>1533698</v>
      </c>
      <c r="H31" s="60">
        <v>1864024</v>
      </c>
      <c r="I31" s="60">
        <v>2502705</v>
      </c>
      <c r="J31" s="60">
        <v>5900427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5900427</v>
      </c>
      <c r="X31" s="60">
        <v>7338517</v>
      </c>
      <c r="Y31" s="60">
        <v>-1438090</v>
      </c>
      <c r="Z31" s="140">
        <v>-19.6</v>
      </c>
      <c r="AA31" s="155">
        <v>29354066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105462580</v>
      </c>
      <c r="F32" s="100">
        <f t="shared" si="6"/>
        <v>105462580</v>
      </c>
      <c r="G32" s="100">
        <f t="shared" si="6"/>
        <v>6233256</v>
      </c>
      <c r="H32" s="100">
        <f t="shared" si="6"/>
        <v>6692015</v>
      </c>
      <c r="I32" s="100">
        <f t="shared" si="6"/>
        <v>7018490</v>
      </c>
      <c r="J32" s="100">
        <f t="shared" si="6"/>
        <v>19943761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19943761</v>
      </c>
      <c r="X32" s="100">
        <f t="shared" si="6"/>
        <v>26365645</v>
      </c>
      <c r="Y32" s="100">
        <f t="shared" si="6"/>
        <v>-6421884</v>
      </c>
      <c r="Z32" s="137">
        <f>+IF(X32&lt;&gt;0,+(Y32/X32)*100,0)</f>
        <v>-24.35701459228477</v>
      </c>
      <c r="AA32" s="153">
        <f>SUM(AA33:AA37)</f>
        <v>105462580</v>
      </c>
    </row>
    <row r="33" spans="1:27" ht="13.5">
      <c r="A33" s="138" t="s">
        <v>79</v>
      </c>
      <c r="B33" s="136"/>
      <c r="C33" s="155"/>
      <c r="D33" s="155"/>
      <c r="E33" s="156">
        <v>14160483</v>
      </c>
      <c r="F33" s="60">
        <v>14160483</v>
      </c>
      <c r="G33" s="60">
        <v>2639248</v>
      </c>
      <c r="H33" s="60">
        <v>2537054</v>
      </c>
      <c r="I33" s="60">
        <v>2810699</v>
      </c>
      <c r="J33" s="60">
        <v>7987001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7987001</v>
      </c>
      <c r="X33" s="60">
        <v>3540121</v>
      </c>
      <c r="Y33" s="60">
        <v>4446880</v>
      </c>
      <c r="Z33" s="140">
        <v>125.61</v>
      </c>
      <c r="AA33" s="155">
        <v>14160483</v>
      </c>
    </row>
    <row r="34" spans="1:27" ht="13.5">
      <c r="A34" s="138" t="s">
        <v>80</v>
      </c>
      <c r="B34" s="136"/>
      <c r="C34" s="155"/>
      <c r="D34" s="155"/>
      <c r="E34" s="156">
        <v>18330769</v>
      </c>
      <c r="F34" s="60">
        <v>18330769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4582692</v>
      </c>
      <c r="Y34" s="60">
        <v>-4582692</v>
      </c>
      <c r="Z34" s="140">
        <v>-100</v>
      </c>
      <c r="AA34" s="155">
        <v>18330769</v>
      </c>
    </row>
    <row r="35" spans="1:27" ht="13.5">
      <c r="A35" s="138" t="s">
        <v>81</v>
      </c>
      <c r="B35" s="136"/>
      <c r="C35" s="155"/>
      <c r="D35" s="155"/>
      <c r="E35" s="156">
        <v>61296072</v>
      </c>
      <c r="F35" s="60">
        <v>61296072</v>
      </c>
      <c r="G35" s="60">
        <v>2810228</v>
      </c>
      <c r="H35" s="60">
        <v>3186027</v>
      </c>
      <c r="I35" s="60">
        <v>3464265</v>
      </c>
      <c r="J35" s="60">
        <v>9460520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9460520</v>
      </c>
      <c r="X35" s="60">
        <v>15324018</v>
      </c>
      <c r="Y35" s="60">
        <v>-5863498</v>
      </c>
      <c r="Z35" s="140">
        <v>-38.26</v>
      </c>
      <c r="AA35" s="155">
        <v>61296072</v>
      </c>
    </row>
    <row r="36" spans="1:27" ht="13.5">
      <c r="A36" s="138" t="s">
        <v>82</v>
      </c>
      <c r="B36" s="136"/>
      <c r="C36" s="155"/>
      <c r="D36" s="155"/>
      <c r="E36" s="156">
        <v>6902569</v>
      </c>
      <c r="F36" s="60">
        <v>6902569</v>
      </c>
      <c r="G36" s="60">
        <v>446410</v>
      </c>
      <c r="H36" s="60">
        <v>476981</v>
      </c>
      <c r="I36" s="60">
        <v>470245</v>
      </c>
      <c r="J36" s="60">
        <v>1393636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1393636</v>
      </c>
      <c r="X36" s="60">
        <v>1725642</v>
      </c>
      <c r="Y36" s="60">
        <v>-332006</v>
      </c>
      <c r="Z36" s="140">
        <v>-19.24</v>
      </c>
      <c r="AA36" s="155">
        <v>6902569</v>
      </c>
    </row>
    <row r="37" spans="1:27" ht="13.5">
      <c r="A37" s="138" t="s">
        <v>83</v>
      </c>
      <c r="B37" s="136"/>
      <c r="C37" s="157"/>
      <c r="D37" s="157"/>
      <c r="E37" s="158">
        <v>4772687</v>
      </c>
      <c r="F37" s="159">
        <v>4772687</v>
      </c>
      <c r="G37" s="159">
        <v>337370</v>
      </c>
      <c r="H37" s="159">
        <v>491953</v>
      </c>
      <c r="I37" s="159">
        <v>273281</v>
      </c>
      <c r="J37" s="159">
        <v>1102604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1102604</v>
      </c>
      <c r="X37" s="159">
        <v>1193172</v>
      </c>
      <c r="Y37" s="159">
        <v>-90568</v>
      </c>
      <c r="Z37" s="141">
        <v>-7.59</v>
      </c>
      <c r="AA37" s="157">
        <v>4772687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65583067</v>
      </c>
      <c r="F38" s="100">
        <f t="shared" si="7"/>
        <v>65583067</v>
      </c>
      <c r="G38" s="100">
        <f t="shared" si="7"/>
        <v>5651130</v>
      </c>
      <c r="H38" s="100">
        <f t="shared" si="7"/>
        <v>6101909</v>
      </c>
      <c r="I38" s="100">
        <f t="shared" si="7"/>
        <v>8869945</v>
      </c>
      <c r="J38" s="100">
        <f t="shared" si="7"/>
        <v>20622984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20622984</v>
      </c>
      <c r="X38" s="100">
        <f t="shared" si="7"/>
        <v>16395767</v>
      </c>
      <c r="Y38" s="100">
        <f t="shared" si="7"/>
        <v>4227217</v>
      </c>
      <c r="Z38" s="137">
        <f>+IF(X38&lt;&gt;0,+(Y38/X38)*100,0)</f>
        <v>25.782368095374864</v>
      </c>
      <c r="AA38" s="153">
        <f>SUM(AA39:AA41)</f>
        <v>65583067</v>
      </c>
    </row>
    <row r="39" spans="1:27" ht="13.5">
      <c r="A39" s="138" t="s">
        <v>85</v>
      </c>
      <c r="B39" s="136"/>
      <c r="C39" s="155"/>
      <c r="D39" s="155"/>
      <c r="E39" s="156">
        <v>27656528</v>
      </c>
      <c r="F39" s="60">
        <v>27656528</v>
      </c>
      <c r="G39" s="60">
        <v>1187522</v>
      </c>
      <c r="H39" s="60">
        <v>1491686</v>
      </c>
      <c r="I39" s="60">
        <v>1612937</v>
      </c>
      <c r="J39" s="60">
        <v>4292145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4292145</v>
      </c>
      <c r="X39" s="60">
        <v>6914132</v>
      </c>
      <c r="Y39" s="60">
        <v>-2621987</v>
      </c>
      <c r="Z39" s="140">
        <v>-37.92</v>
      </c>
      <c r="AA39" s="155">
        <v>27656528</v>
      </c>
    </row>
    <row r="40" spans="1:27" ht="13.5">
      <c r="A40" s="138" t="s">
        <v>86</v>
      </c>
      <c r="B40" s="136"/>
      <c r="C40" s="155"/>
      <c r="D40" s="155"/>
      <c r="E40" s="156">
        <v>37926539</v>
      </c>
      <c r="F40" s="60">
        <v>37926539</v>
      </c>
      <c r="G40" s="60">
        <v>4463608</v>
      </c>
      <c r="H40" s="60">
        <v>4610223</v>
      </c>
      <c r="I40" s="60">
        <v>7257008</v>
      </c>
      <c r="J40" s="60">
        <v>16330839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16330839</v>
      </c>
      <c r="X40" s="60">
        <v>9481635</v>
      </c>
      <c r="Y40" s="60">
        <v>6849204</v>
      </c>
      <c r="Z40" s="140">
        <v>72.24</v>
      </c>
      <c r="AA40" s="155">
        <v>37926539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201054923</v>
      </c>
      <c r="F42" s="100">
        <f t="shared" si="8"/>
        <v>201054923</v>
      </c>
      <c r="G42" s="100">
        <f t="shared" si="8"/>
        <v>7502117</v>
      </c>
      <c r="H42" s="100">
        <f t="shared" si="8"/>
        <v>19112917</v>
      </c>
      <c r="I42" s="100">
        <f t="shared" si="8"/>
        <v>16017584</v>
      </c>
      <c r="J42" s="100">
        <f t="shared" si="8"/>
        <v>42632618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42632618</v>
      </c>
      <c r="X42" s="100">
        <f t="shared" si="8"/>
        <v>50263731</v>
      </c>
      <c r="Y42" s="100">
        <f t="shared" si="8"/>
        <v>-7631113</v>
      </c>
      <c r="Z42" s="137">
        <f>+IF(X42&lt;&gt;0,+(Y42/X42)*100,0)</f>
        <v>-15.182145949332732</v>
      </c>
      <c r="AA42" s="153">
        <f>SUM(AA43:AA46)</f>
        <v>201054923</v>
      </c>
    </row>
    <row r="43" spans="1:27" ht="13.5">
      <c r="A43" s="138" t="s">
        <v>89</v>
      </c>
      <c r="B43" s="136"/>
      <c r="C43" s="155"/>
      <c r="D43" s="155"/>
      <c r="E43" s="156">
        <v>91943612</v>
      </c>
      <c r="F43" s="60">
        <v>91943612</v>
      </c>
      <c r="G43" s="60">
        <v>1381516</v>
      </c>
      <c r="H43" s="60">
        <v>8999340</v>
      </c>
      <c r="I43" s="60">
        <v>8803650</v>
      </c>
      <c r="J43" s="60">
        <v>19184506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19184506</v>
      </c>
      <c r="X43" s="60">
        <v>22985903</v>
      </c>
      <c r="Y43" s="60">
        <v>-3801397</v>
      </c>
      <c r="Z43" s="140">
        <v>-16.54</v>
      </c>
      <c r="AA43" s="155">
        <v>91943612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109111311</v>
      </c>
      <c r="F46" s="60">
        <v>109111311</v>
      </c>
      <c r="G46" s="60">
        <v>6120601</v>
      </c>
      <c r="H46" s="60">
        <v>10113577</v>
      </c>
      <c r="I46" s="60">
        <v>7213934</v>
      </c>
      <c r="J46" s="60">
        <v>23448112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23448112</v>
      </c>
      <c r="X46" s="60">
        <v>27277828</v>
      </c>
      <c r="Y46" s="60">
        <v>-3829716</v>
      </c>
      <c r="Z46" s="140">
        <v>-14.04</v>
      </c>
      <c r="AA46" s="155">
        <v>109111311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4595494</v>
      </c>
      <c r="F47" s="100">
        <v>4595494</v>
      </c>
      <c r="G47" s="100">
        <v>201213</v>
      </c>
      <c r="H47" s="100">
        <v>429198</v>
      </c>
      <c r="I47" s="100">
        <v>359728</v>
      </c>
      <c r="J47" s="100">
        <v>990139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990139</v>
      </c>
      <c r="X47" s="100">
        <v>1148874</v>
      </c>
      <c r="Y47" s="100">
        <v>-158735</v>
      </c>
      <c r="Z47" s="137">
        <v>-13.82</v>
      </c>
      <c r="AA47" s="153">
        <v>4595494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593003847</v>
      </c>
      <c r="F48" s="73">
        <f t="shared" si="9"/>
        <v>593003847</v>
      </c>
      <c r="G48" s="73">
        <f t="shared" si="9"/>
        <v>26695180</v>
      </c>
      <c r="H48" s="73">
        <f t="shared" si="9"/>
        <v>41955286</v>
      </c>
      <c r="I48" s="73">
        <f t="shared" si="9"/>
        <v>41610356</v>
      </c>
      <c r="J48" s="73">
        <f t="shared" si="9"/>
        <v>110260822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110260822</v>
      </c>
      <c r="X48" s="73">
        <f t="shared" si="9"/>
        <v>148250963</v>
      </c>
      <c r="Y48" s="73">
        <f t="shared" si="9"/>
        <v>-37990141</v>
      </c>
      <c r="Z48" s="170">
        <f>+IF(X48&lt;&gt;0,+(Y48/X48)*100,0)</f>
        <v>-25.625561029239318</v>
      </c>
      <c r="AA48" s="168">
        <f>+AA28+AA32+AA38+AA42+AA47</f>
        <v>593003847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61845479</v>
      </c>
      <c r="H49" s="173">
        <f t="shared" si="10"/>
        <v>17712448</v>
      </c>
      <c r="I49" s="173">
        <f t="shared" si="10"/>
        <v>-1254467</v>
      </c>
      <c r="J49" s="173">
        <f t="shared" si="10"/>
        <v>78303460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78303460</v>
      </c>
      <c r="X49" s="173">
        <f>IF(F25=F48,0,X25-X48)</f>
        <v>0</v>
      </c>
      <c r="Y49" s="173">
        <f t="shared" si="10"/>
        <v>78303458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289373552</v>
      </c>
      <c r="F5" s="60">
        <v>289373552</v>
      </c>
      <c r="G5" s="60">
        <v>25936738</v>
      </c>
      <c r="H5" s="60">
        <v>48572804</v>
      </c>
      <c r="I5" s="60">
        <v>26295762</v>
      </c>
      <c r="J5" s="60">
        <v>100805304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100805304</v>
      </c>
      <c r="X5" s="60">
        <v>72343388</v>
      </c>
      <c r="Y5" s="60">
        <v>28461916</v>
      </c>
      <c r="Z5" s="140">
        <v>39.34</v>
      </c>
      <c r="AA5" s="155">
        <v>289373552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11470</v>
      </c>
      <c r="H6" s="60">
        <v>9266</v>
      </c>
      <c r="I6" s="60">
        <v>10668</v>
      </c>
      <c r="J6" s="60">
        <v>31404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31404</v>
      </c>
      <c r="X6" s="60">
        <v>0</v>
      </c>
      <c r="Y6" s="60">
        <v>31404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93382759</v>
      </c>
      <c r="F7" s="60">
        <v>93382759</v>
      </c>
      <c r="G7" s="60">
        <v>7457930</v>
      </c>
      <c r="H7" s="60">
        <v>8658532</v>
      </c>
      <c r="I7" s="60">
        <v>6468513</v>
      </c>
      <c r="J7" s="60">
        <v>22584975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22584975</v>
      </c>
      <c r="X7" s="60">
        <v>23345690</v>
      </c>
      <c r="Y7" s="60">
        <v>-760715</v>
      </c>
      <c r="Z7" s="140">
        <v>-3.26</v>
      </c>
      <c r="AA7" s="155">
        <v>93382759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49331055</v>
      </c>
      <c r="F10" s="54">
        <v>49331055</v>
      </c>
      <c r="G10" s="54">
        <v>3338427</v>
      </c>
      <c r="H10" s="54">
        <v>6494412</v>
      </c>
      <c r="I10" s="54">
        <v>3282959</v>
      </c>
      <c r="J10" s="54">
        <v>13115798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13115798</v>
      </c>
      <c r="X10" s="54">
        <v>12332764</v>
      </c>
      <c r="Y10" s="54">
        <v>783034</v>
      </c>
      <c r="Z10" s="184">
        <v>6.35</v>
      </c>
      <c r="AA10" s="130">
        <v>49331055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2414043</v>
      </c>
      <c r="F12" s="60">
        <v>2414043</v>
      </c>
      <c r="G12" s="60">
        <v>53088</v>
      </c>
      <c r="H12" s="60">
        <v>195368</v>
      </c>
      <c r="I12" s="60">
        <v>209561</v>
      </c>
      <c r="J12" s="60">
        <v>458017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458017</v>
      </c>
      <c r="X12" s="60">
        <v>603511</v>
      </c>
      <c r="Y12" s="60">
        <v>-145494</v>
      </c>
      <c r="Z12" s="140">
        <v>-24.11</v>
      </c>
      <c r="AA12" s="155">
        <v>2414043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5524643</v>
      </c>
      <c r="F13" s="60">
        <v>5524643</v>
      </c>
      <c r="G13" s="60">
        <v>1071044</v>
      </c>
      <c r="H13" s="60">
        <v>400873</v>
      </c>
      <c r="I13" s="60">
        <v>0</v>
      </c>
      <c r="J13" s="60">
        <v>1471917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1471917</v>
      </c>
      <c r="X13" s="60">
        <v>1381161</v>
      </c>
      <c r="Y13" s="60">
        <v>90756</v>
      </c>
      <c r="Z13" s="140">
        <v>6.57</v>
      </c>
      <c r="AA13" s="155">
        <v>5524643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9487529</v>
      </c>
      <c r="F14" s="60">
        <v>9487529</v>
      </c>
      <c r="G14" s="60">
        <v>0</v>
      </c>
      <c r="H14" s="60">
        <v>705526</v>
      </c>
      <c r="I14" s="60">
        <v>833291</v>
      </c>
      <c r="J14" s="60">
        <v>1538817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1538817</v>
      </c>
      <c r="X14" s="60">
        <v>2371882</v>
      </c>
      <c r="Y14" s="60">
        <v>-833065</v>
      </c>
      <c r="Z14" s="140">
        <v>-35.12</v>
      </c>
      <c r="AA14" s="155">
        <v>9487529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9904000</v>
      </c>
      <c r="F16" s="60">
        <v>9904000</v>
      </c>
      <c r="G16" s="60">
        <v>674512</v>
      </c>
      <c r="H16" s="60">
        <v>793919</v>
      </c>
      <c r="I16" s="60">
        <v>808210</v>
      </c>
      <c r="J16" s="60">
        <v>2276641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2276641</v>
      </c>
      <c r="X16" s="60">
        <v>2476000</v>
      </c>
      <c r="Y16" s="60">
        <v>-199359</v>
      </c>
      <c r="Z16" s="140">
        <v>-8.05</v>
      </c>
      <c r="AA16" s="155">
        <v>9904000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6434666</v>
      </c>
      <c r="F17" s="60">
        <v>6434666</v>
      </c>
      <c r="G17" s="60">
        <v>454807</v>
      </c>
      <c r="H17" s="60">
        <v>415042</v>
      </c>
      <c r="I17" s="60">
        <v>257339</v>
      </c>
      <c r="J17" s="60">
        <v>1127188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1127188</v>
      </c>
      <c r="X17" s="60">
        <v>1608667</v>
      </c>
      <c r="Y17" s="60">
        <v>-481479</v>
      </c>
      <c r="Z17" s="140">
        <v>-29.93</v>
      </c>
      <c r="AA17" s="155">
        <v>6434666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3960000</v>
      </c>
      <c r="F18" s="60">
        <v>3960000</v>
      </c>
      <c r="G18" s="60">
        <v>378193</v>
      </c>
      <c r="H18" s="60">
        <v>294615</v>
      </c>
      <c r="I18" s="60">
        <v>513838</v>
      </c>
      <c r="J18" s="60">
        <v>1186646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1186646</v>
      </c>
      <c r="X18" s="60">
        <v>990000</v>
      </c>
      <c r="Y18" s="60">
        <v>196646</v>
      </c>
      <c r="Z18" s="140">
        <v>19.86</v>
      </c>
      <c r="AA18" s="155">
        <v>3960000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110785600</v>
      </c>
      <c r="F19" s="60">
        <v>110785600</v>
      </c>
      <c r="G19" s="60">
        <v>38583000</v>
      </c>
      <c r="H19" s="60">
        <v>339244</v>
      </c>
      <c r="I19" s="60">
        <v>1620179</v>
      </c>
      <c r="J19" s="60">
        <v>40542423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40542423</v>
      </c>
      <c r="X19" s="60">
        <v>27696400</v>
      </c>
      <c r="Y19" s="60">
        <v>12846023</v>
      </c>
      <c r="Z19" s="140">
        <v>46.38</v>
      </c>
      <c r="AA19" s="155">
        <v>110785600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12406000</v>
      </c>
      <c r="F20" s="54">
        <v>12406000</v>
      </c>
      <c r="G20" s="54">
        <v>10581450</v>
      </c>
      <c r="H20" s="54">
        <v>-7211867</v>
      </c>
      <c r="I20" s="54">
        <v>-92838</v>
      </c>
      <c r="J20" s="54">
        <v>3276745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3276745</v>
      </c>
      <c r="X20" s="54">
        <v>3101500</v>
      </c>
      <c r="Y20" s="54">
        <v>175245</v>
      </c>
      <c r="Z20" s="184">
        <v>5.65</v>
      </c>
      <c r="AA20" s="130">
        <v>12406000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593003847</v>
      </c>
      <c r="F22" s="190">
        <f t="shared" si="0"/>
        <v>593003847</v>
      </c>
      <c r="G22" s="190">
        <f t="shared" si="0"/>
        <v>88540659</v>
      </c>
      <c r="H22" s="190">
        <f t="shared" si="0"/>
        <v>59667734</v>
      </c>
      <c r="I22" s="190">
        <f t="shared" si="0"/>
        <v>40207482</v>
      </c>
      <c r="J22" s="190">
        <f t="shared" si="0"/>
        <v>188415875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188415875</v>
      </c>
      <c r="X22" s="190">
        <f t="shared" si="0"/>
        <v>148250963</v>
      </c>
      <c r="Y22" s="190">
        <f t="shared" si="0"/>
        <v>40164912</v>
      </c>
      <c r="Z22" s="191">
        <f>+IF(X22&lt;&gt;0,+(Y22/X22)*100,0)</f>
        <v>27.092513388934954</v>
      </c>
      <c r="AA22" s="188">
        <f>SUM(AA5:AA21)</f>
        <v>593003847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265521626</v>
      </c>
      <c r="F25" s="60">
        <v>265521626</v>
      </c>
      <c r="G25" s="60">
        <v>19952171</v>
      </c>
      <c r="H25" s="60">
        <v>20279986</v>
      </c>
      <c r="I25" s="60">
        <v>20359184</v>
      </c>
      <c r="J25" s="60">
        <v>60591341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60591341</v>
      </c>
      <c r="X25" s="60">
        <v>66380407</v>
      </c>
      <c r="Y25" s="60">
        <v>-5789066</v>
      </c>
      <c r="Z25" s="140">
        <v>-8.72</v>
      </c>
      <c r="AA25" s="155">
        <v>265521626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17708735</v>
      </c>
      <c r="F26" s="60">
        <v>17708735</v>
      </c>
      <c r="G26" s="60">
        <v>1351712</v>
      </c>
      <c r="H26" s="60">
        <v>1373771</v>
      </c>
      <c r="I26" s="60">
        <v>1364379</v>
      </c>
      <c r="J26" s="60">
        <v>4089862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4089862</v>
      </c>
      <c r="X26" s="60">
        <v>4427184</v>
      </c>
      <c r="Y26" s="60">
        <v>-337322</v>
      </c>
      <c r="Z26" s="140">
        <v>-7.62</v>
      </c>
      <c r="AA26" s="155">
        <v>17708735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48440202</v>
      </c>
      <c r="F28" s="60">
        <v>48440202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12110051</v>
      </c>
      <c r="Y28" s="60">
        <v>-12110051</v>
      </c>
      <c r="Z28" s="140">
        <v>-100</v>
      </c>
      <c r="AA28" s="155">
        <v>48440202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6997919</v>
      </c>
      <c r="F29" s="60">
        <v>6997919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1749480</v>
      </c>
      <c r="Y29" s="60">
        <v>-1749480</v>
      </c>
      <c r="Z29" s="140">
        <v>-100</v>
      </c>
      <c r="AA29" s="155">
        <v>6997919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64496000</v>
      </c>
      <c r="F30" s="60">
        <v>64496000</v>
      </c>
      <c r="G30" s="60">
        <v>0</v>
      </c>
      <c r="H30" s="60">
        <v>8267308</v>
      </c>
      <c r="I30" s="60">
        <v>7784079</v>
      </c>
      <c r="J30" s="60">
        <v>16051387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16051387</v>
      </c>
      <c r="X30" s="60">
        <v>16124000</v>
      </c>
      <c r="Y30" s="60">
        <v>-72613</v>
      </c>
      <c r="Z30" s="140">
        <v>-0.45</v>
      </c>
      <c r="AA30" s="155">
        <v>64496000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38244000</v>
      </c>
      <c r="F31" s="60">
        <v>38244000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9561000</v>
      </c>
      <c r="Y31" s="60">
        <v>-9561000</v>
      </c>
      <c r="Z31" s="140">
        <v>-100</v>
      </c>
      <c r="AA31" s="155">
        <v>38244000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26365470</v>
      </c>
      <c r="F32" s="60">
        <v>26365470</v>
      </c>
      <c r="G32" s="60">
        <v>829350</v>
      </c>
      <c r="H32" s="60">
        <v>1594170</v>
      </c>
      <c r="I32" s="60">
        <v>1411898</v>
      </c>
      <c r="J32" s="60">
        <v>3835418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3835418</v>
      </c>
      <c r="X32" s="60">
        <v>6591368</v>
      </c>
      <c r="Y32" s="60">
        <v>-2755950</v>
      </c>
      <c r="Z32" s="140">
        <v>-41.81</v>
      </c>
      <c r="AA32" s="155">
        <v>26365470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4036000</v>
      </c>
      <c r="F33" s="60">
        <v>4036000</v>
      </c>
      <c r="G33" s="60">
        <v>0</v>
      </c>
      <c r="H33" s="60">
        <v>53747</v>
      </c>
      <c r="I33" s="60">
        <v>317887</v>
      </c>
      <c r="J33" s="60">
        <v>371634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371634</v>
      </c>
      <c r="X33" s="60">
        <v>1009000</v>
      </c>
      <c r="Y33" s="60">
        <v>-637366</v>
      </c>
      <c r="Z33" s="140">
        <v>-63.17</v>
      </c>
      <c r="AA33" s="155">
        <v>4036000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121193895</v>
      </c>
      <c r="F34" s="60">
        <v>121193895</v>
      </c>
      <c r="G34" s="60">
        <v>4561947</v>
      </c>
      <c r="H34" s="60">
        <v>10386304</v>
      </c>
      <c r="I34" s="60">
        <v>10372929</v>
      </c>
      <c r="J34" s="60">
        <v>25321180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25321180</v>
      </c>
      <c r="X34" s="60">
        <v>30298474</v>
      </c>
      <c r="Y34" s="60">
        <v>-4977294</v>
      </c>
      <c r="Z34" s="140">
        <v>-16.43</v>
      </c>
      <c r="AA34" s="155">
        <v>121193895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593003847</v>
      </c>
      <c r="F36" s="190">
        <f t="shared" si="1"/>
        <v>593003847</v>
      </c>
      <c r="G36" s="190">
        <f t="shared" si="1"/>
        <v>26695180</v>
      </c>
      <c r="H36" s="190">
        <f t="shared" si="1"/>
        <v>41955286</v>
      </c>
      <c r="I36" s="190">
        <f t="shared" si="1"/>
        <v>41610356</v>
      </c>
      <c r="J36" s="190">
        <f t="shared" si="1"/>
        <v>110260822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110260822</v>
      </c>
      <c r="X36" s="190">
        <f t="shared" si="1"/>
        <v>148250964</v>
      </c>
      <c r="Y36" s="190">
        <f t="shared" si="1"/>
        <v>-37990142</v>
      </c>
      <c r="Z36" s="191">
        <f>+IF(X36&lt;&gt;0,+(Y36/X36)*100,0)</f>
        <v>-25.62556153091861</v>
      </c>
      <c r="AA36" s="188">
        <f>SUM(AA25:AA35)</f>
        <v>593003847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61845479</v>
      </c>
      <c r="H38" s="106">
        <f t="shared" si="2"/>
        <v>17712448</v>
      </c>
      <c r="I38" s="106">
        <f t="shared" si="2"/>
        <v>-1402874</v>
      </c>
      <c r="J38" s="106">
        <f t="shared" si="2"/>
        <v>78155053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78155053</v>
      </c>
      <c r="X38" s="106">
        <f>IF(F22=F36,0,X22-X36)</f>
        <v>0</v>
      </c>
      <c r="Y38" s="106">
        <f t="shared" si="2"/>
        <v>78155054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148407</v>
      </c>
      <c r="J39" s="60">
        <v>148407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148407</v>
      </c>
      <c r="X39" s="60">
        <v>0</v>
      </c>
      <c r="Y39" s="60">
        <v>148407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61845479</v>
      </c>
      <c r="H42" s="88">
        <f t="shared" si="3"/>
        <v>17712448</v>
      </c>
      <c r="I42" s="88">
        <f t="shared" si="3"/>
        <v>-1254467</v>
      </c>
      <c r="J42" s="88">
        <f t="shared" si="3"/>
        <v>78303460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78303460</v>
      </c>
      <c r="X42" s="88">
        <f t="shared" si="3"/>
        <v>0</v>
      </c>
      <c r="Y42" s="88">
        <f t="shared" si="3"/>
        <v>78303461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61845479</v>
      </c>
      <c r="H44" s="77">
        <f t="shared" si="4"/>
        <v>17712448</v>
      </c>
      <c r="I44" s="77">
        <f t="shared" si="4"/>
        <v>-1254467</v>
      </c>
      <c r="J44" s="77">
        <f t="shared" si="4"/>
        <v>78303460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78303460</v>
      </c>
      <c r="X44" s="77">
        <f t="shared" si="4"/>
        <v>0</v>
      </c>
      <c r="Y44" s="77">
        <f t="shared" si="4"/>
        <v>78303461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61845479</v>
      </c>
      <c r="H46" s="88">
        <f t="shared" si="5"/>
        <v>17712448</v>
      </c>
      <c r="I46" s="88">
        <f t="shared" si="5"/>
        <v>-1254467</v>
      </c>
      <c r="J46" s="88">
        <f t="shared" si="5"/>
        <v>78303460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78303460</v>
      </c>
      <c r="X46" s="88">
        <f t="shared" si="5"/>
        <v>0</v>
      </c>
      <c r="Y46" s="88">
        <f t="shared" si="5"/>
        <v>78303461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61845479</v>
      </c>
      <c r="H48" s="220">
        <f t="shared" si="6"/>
        <v>17712448</v>
      </c>
      <c r="I48" s="220">
        <f t="shared" si="6"/>
        <v>-1254467</v>
      </c>
      <c r="J48" s="220">
        <f t="shared" si="6"/>
        <v>78303460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78303460</v>
      </c>
      <c r="X48" s="220">
        <f t="shared" si="6"/>
        <v>0</v>
      </c>
      <c r="Y48" s="220">
        <f t="shared" si="6"/>
        <v>78303461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66903035</v>
      </c>
      <c r="D5" s="153">
        <f>SUM(D6:D8)</f>
        <v>0</v>
      </c>
      <c r="E5" s="154">
        <f t="shared" si="0"/>
        <v>41023000</v>
      </c>
      <c r="F5" s="100">
        <f t="shared" si="0"/>
        <v>41023000</v>
      </c>
      <c r="G5" s="100">
        <f t="shared" si="0"/>
        <v>446493</v>
      </c>
      <c r="H5" s="100">
        <f t="shared" si="0"/>
        <v>1819143</v>
      </c>
      <c r="I5" s="100">
        <f t="shared" si="0"/>
        <v>2504278</v>
      </c>
      <c r="J5" s="100">
        <f t="shared" si="0"/>
        <v>4769914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4769914</v>
      </c>
      <c r="X5" s="100">
        <f t="shared" si="0"/>
        <v>10255750</v>
      </c>
      <c r="Y5" s="100">
        <f t="shared" si="0"/>
        <v>-5485836</v>
      </c>
      <c r="Z5" s="137">
        <f>+IF(X5&lt;&gt;0,+(Y5/X5)*100,0)</f>
        <v>-53.49034444092339</v>
      </c>
      <c r="AA5" s="153">
        <f>SUM(AA6:AA8)</f>
        <v>41023000</v>
      </c>
    </row>
    <row r="6" spans="1:27" ht="13.5">
      <c r="A6" s="138" t="s">
        <v>75</v>
      </c>
      <c r="B6" s="136"/>
      <c r="C6" s="155">
        <v>66324250</v>
      </c>
      <c r="D6" s="155"/>
      <c r="E6" s="156">
        <v>40429000</v>
      </c>
      <c r="F6" s="60">
        <v>40429000</v>
      </c>
      <c r="G6" s="60">
        <v>446493</v>
      </c>
      <c r="H6" s="60">
        <v>1813168</v>
      </c>
      <c r="I6" s="60">
        <v>2488267</v>
      </c>
      <c r="J6" s="60">
        <v>4747928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4747928</v>
      </c>
      <c r="X6" s="60">
        <v>10107250</v>
      </c>
      <c r="Y6" s="60">
        <v>-5359322</v>
      </c>
      <c r="Z6" s="140">
        <v>-53.02</v>
      </c>
      <c r="AA6" s="62">
        <v>40429000</v>
      </c>
    </row>
    <row r="7" spans="1:27" ht="13.5">
      <c r="A7" s="138" t="s">
        <v>76</v>
      </c>
      <c r="B7" s="136"/>
      <c r="C7" s="157">
        <v>530486</v>
      </c>
      <c r="D7" s="157"/>
      <c r="E7" s="158">
        <v>339000</v>
      </c>
      <c r="F7" s="159">
        <v>339000</v>
      </c>
      <c r="G7" s="159"/>
      <c r="H7" s="159">
        <v>5975</v>
      </c>
      <c r="I7" s="159">
        <v>6250</v>
      </c>
      <c r="J7" s="159">
        <v>12225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12225</v>
      </c>
      <c r="X7" s="159">
        <v>84750</v>
      </c>
      <c r="Y7" s="159">
        <v>-72525</v>
      </c>
      <c r="Z7" s="141">
        <v>-85.58</v>
      </c>
      <c r="AA7" s="225">
        <v>339000</v>
      </c>
    </row>
    <row r="8" spans="1:27" ht="13.5">
      <c r="A8" s="138" t="s">
        <v>77</v>
      </c>
      <c r="B8" s="136"/>
      <c r="C8" s="155">
        <v>48299</v>
      </c>
      <c r="D8" s="155"/>
      <c r="E8" s="156">
        <v>255000</v>
      </c>
      <c r="F8" s="60">
        <v>255000</v>
      </c>
      <c r="G8" s="60"/>
      <c r="H8" s="60"/>
      <c r="I8" s="60">
        <v>9761</v>
      </c>
      <c r="J8" s="60">
        <v>9761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9761</v>
      </c>
      <c r="X8" s="60">
        <v>63750</v>
      </c>
      <c r="Y8" s="60">
        <v>-53989</v>
      </c>
      <c r="Z8" s="140">
        <v>-84.69</v>
      </c>
      <c r="AA8" s="62">
        <v>255000</v>
      </c>
    </row>
    <row r="9" spans="1:27" ht="13.5">
      <c r="A9" s="135" t="s">
        <v>78</v>
      </c>
      <c r="B9" s="136"/>
      <c r="C9" s="153">
        <f aca="true" t="shared" si="1" ref="C9:Y9">SUM(C10:C14)</f>
        <v>2013778</v>
      </c>
      <c r="D9" s="153">
        <f>SUM(D10:D14)</f>
        <v>0</v>
      </c>
      <c r="E9" s="154">
        <f t="shared" si="1"/>
        <v>67777000</v>
      </c>
      <c r="F9" s="100">
        <f t="shared" si="1"/>
        <v>67777000</v>
      </c>
      <c r="G9" s="100">
        <f t="shared" si="1"/>
        <v>0</v>
      </c>
      <c r="H9" s="100">
        <f t="shared" si="1"/>
        <v>69669</v>
      </c>
      <c r="I9" s="100">
        <f t="shared" si="1"/>
        <v>77380</v>
      </c>
      <c r="J9" s="100">
        <f t="shared" si="1"/>
        <v>147049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147049</v>
      </c>
      <c r="X9" s="100">
        <f t="shared" si="1"/>
        <v>16944250</v>
      </c>
      <c r="Y9" s="100">
        <f t="shared" si="1"/>
        <v>-16797201</v>
      </c>
      <c r="Z9" s="137">
        <f>+IF(X9&lt;&gt;0,+(Y9/X9)*100,0)</f>
        <v>-99.13215987724449</v>
      </c>
      <c r="AA9" s="102">
        <f>SUM(AA10:AA14)</f>
        <v>67777000</v>
      </c>
    </row>
    <row r="10" spans="1:27" ht="13.5">
      <c r="A10" s="138" t="s">
        <v>79</v>
      </c>
      <c r="B10" s="136"/>
      <c r="C10" s="155">
        <v>265770</v>
      </c>
      <c r="D10" s="155"/>
      <c r="E10" s="156">
        <v>8620000</v>
      </c>
      <c r="F10" s="60">
        <v>8620000</v>
      </c>
      <c r="G10" s="60"/>
      <c r="H10" s="60">
        <v>8456</v>
      </c>
      <c r="I10" s="60">
        <v>53575</v>
      </c>
      <c r="J10" s="60">
        <v>62031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62031</v>
      </c>
      <c r="X10" s="60">
        <v>2155000</v>
      </c>
      <c r="Y10" s="60">
        <v>-2092969</v>
      </c>
      <c r="Z10" s="140">
        <v>-97.12</v>
      </c>
      <c r="AA10" s="62">
        <v>8620000</v>
      </c>
    </row>
    <row r="11" spans="1:27" ht="13.5">
      <c r="A11" s="138" t="s">
        <v>80</v>
      </c>
      <c r="B11" s="136"/>
      <c r="C11" s="155">
        <v>231303</v>
      </c>
      <c r="D11" s="155"/>
      <c r="E11" s="156">
        <v>6616000</v>
      </c>
      <c r="F11" s="60">
        <v>6616000</v>
      </c>
      <c r="G11" s="60"/>
      <c r="H11" s="60">
        <v>50217</v>
      </c>
      <c r="I11" s="60"/>
      <c r="J11" s="60">
        <v>50217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50217</v>
      </c>
      <c r="X11" s="60">
        <v>1654000</v>
      </c>
      <c r="Y11" s="60">
        <v>-1603783</v>
      </c>
      <c r="Z11" s="140">
        <v>-96.96</v>
      </c>
      <c r="AA11" s="62">
        <v>6616000</v>
      </c>
    </row>
    <row r="12" spans="1:27" ht="13.5">
      <c r="A12" s="138" t="s">
        <v>81</v>
      </c>
      <c r="B12" s="136"/>
      <c r="C12" s="155">
        <v>1504734</v>
      </c>
      <c r="D12" s="155"/>
      <c r="E12" s="156">
        <v>1178000</v>
      </c>
      <c r="F12" s="60">
        <v>1178000</v>
      </c>
      <c r="G12" s="60"/>
      <c r="H12" s="60"/>
      <c r="I12" s="60">
        <v>4645</v>
      </c>
      <c r="J12" s="60">
        <v>4645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4645</v>
      </c>
      <c r="X12" s="60">
        <v>294500</v>
      </c>
      <c r="Y12" s="60">
        <v>-289855</v>
      </c>
      <c r="Z12" s="140">
        <v>-98.42</v>
      </c>
      <c r="AA12" s="62">
        <v>1178000</v>
      </c>
    </row>
    <row r="13" spans="1:27" ht="13.5">
      <c r="A13" s="138" t="s">
        <v>82</v>
      </c>
      <c r="B13" s="136"/>
      <c r="C13" s="155">
        <v>7865</v>
      </c>
      <c r="D13" s="155"/>
      <c r="E13" s="156">
        <v>51363000</v>
      </c>
      <c r="F13" s="60">
        <v>51363000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12840750</v>
      </c>
      <c r="Y13" s="60">
        <v>-12840750</v>
      </c>
      <c r="Z13" s="140">
        <v>-100</v>
      </c>
      <c r="AA13" s="62">
        <v>51363000</v>
      </c>
    </row>
    <row r="14" spans="1:27" ht="13.5">
      <c r="A14" s="138" t="s">
        <v>83</v>
      </c>
      <c r="B14" s="136"/>
      <c r="C14" s="157">
        <v>4106</v>
      </c>
      <c r="D14" s="157"/>
      <c r="E14" s="158"/>
      <c r="F14" s="159"/>
      <c r="G14" s="159"/>
      <c r="H14" s="159">
        <v>10996</v>
      </c>
      <c r="I14" s="159">
        <v>19160</v>
      </c>
      <c r="J14" s="159">
        <v>30156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30156</v>
      </c>
      <c r="X14" s="159"/>
      <c r="Y14" s="159">
        <v>30156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324965</v>
      </c>
      <c r="D15" s="153">
        <f>SUM(D16:D18)</f>
        <v>0</v>
      </c>
      <c r="E15" s="154">
        <f t="shared" si="2"/>
        <v>18704500</v>
      </c>
      <c r="F15" s="100">
        <f t="shared" si="2"/>
        <v>18704500</v>
      </c>
      <c r="G15" s="100">
        <f t="shared" si="2"/>
        <v>0</v>
      </c>
      <c r="H15" s="100">
        <f t="shared" si="2"/>
        <v>0</v>
      </c>
      <c r="I15" s="100">
        <f t="shared" si="2"/>
        <v>981029</v>
      </c>
      <c r="J15" s="100">
        <f t="shared" si="2"/>
        <v>981029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981029</v>
      </c>
      <c r="X15" s="100">
        <f t="shared" si="2"/>
        <v>4676125</v>
      </c>
      <c r="Y15" s="100">
        <f t="shared" si="2"/>
        <v>-3695096</v>
      </c>
      <c r="Z15" s="137">
        <f>+IF(X15&lt;&gt;0,+(Y15/X15)*100,0)</f>
        <v>-79.02047100965008</v>
      </c>
      <c r="AA15" s="102">
        <f>SUM(AA16:AA18)</f>
        <v>18704500</v>
      </c>
    </row>
    <row r="16" spans="1:27" ht="13.5">
      <c r="A16" s="138" t="s">
        <v>85</v>
      </c>
      <c r="B16" s="136"/>
      <c r="C16" s="155">
        <v>131153</v>
      </c>
      <c r="D16" s="155"/>
      <c r="E16" s="156">
        <v>678500</v>
      </c>
      <c r="F16" s="60">
        <v>678500</v>
      </c>
      <c r="G16" s="60"/>
      <c r="H16" s="60"/>
      <c r="I16" s="60">
        <v>2400</v>
      </c>
      <c r="J16" s="60">
        <v>2400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2400</v>
      </c>
      <c r="X16" s="60">
        <v>169625</v>
      </c>
      <c r="Y16" s="60">
        <v>-167225</v>
      </c>
      <c r="Z16" s="140">
        <v>-98.59</v>
      </c>
      <c r="AA16" s="62">
        <v>678500</v>
      </c>
    </row>
    <row r="17" spans="1:27" ht="13.5">
      <c r="A17" s="138" t="s">
        <v>86</v>
      </c>
      <c r="B17" s="136"/>
      <c r="C17" s="155">
        <v>193812</v>
      </c>
      <c r="D17" s="155"/>
      <c r="E17" s="156">
        <v>18026000</v>
      </c>
      <c r="F17" s="60">
        <v>18026000</v>
      </c>
      <c r="G17" s="60"/>
      <c r="H17" s="60"/>
      <c r="I17" s="60">
        <v>978629</v>
      </c>
      <c r="J17" s="60">
        <v>978629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978629</v>
      </c>
      <c r="X17" s="60">
        <v>4506500</v>
      </c>
      <c r="Y17" s="60">
        <v>-3527871</v>
      </c>
      <c r="Z17" s="140">
        <v>-78.28</v>
      </c>
      <c r="AA17" s="62">
        <v>18026000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987518</v>
      </c>
      <c r="D19" s="153">
        <f>SUM(D20:D23)</f>
        <v>0</v>
      </c>
      <c r="E19" s="154">
        <f t="shared" si="3"/>
        <v>11422000</v>
      </c>
      <c r="F19" s="100">
        <f t="shared" si="3"/>
        <v>11422000</v>
      </c>
      <c r="G19" s="100">
        <f t="shared" si="3"/>
        <v>0</v>
      </c>
      <c r="H19" s="100">
        <f t="shared" si="3"/>
        <v>20091</v>
      </c>
      <c r="I19" s="100">
        <f t="shared" si="3"/>
        <v>71610</v>
      </c>
      <c r="J19" s="100">
        <f t="shared" si="3"/>
        <v>91701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91701</v>
      </c>
      <c r="X19" s="100">
        <f t="shared" si="3"/>
        <v>2855500</v>
      </c>
      <c r="Y19" s="100">
        <f t="shared" si="3"/>
        <v>-2763799</v>
      </c>
      <c r="Z19" s="137">
        <f>+IF(X19&lt;&gt;0,+(Y19/X19)*100,0)</f>
        <v>-96.78861845561198</v>
      </c>
      <c r="AA19" s="102">
        <f>SUM(AA20:AA23)</f>
        <v>11422000</v>
      </c>
    </row>
    <row r="20" spans="1:27" ht="13.5">
      <c r="A20" s="138" t="s">
        <v>89</v>
      </c>
      <c r="B20" s="136"/>
      <c r="C20" s="155">
        <v>375457</v>
      </c>
      <c r="D20" s="155"/>
      <c r="E20" s="156">
        <v>7922000</v>
      </c>
      <c r="F20" s="60">
        <v>7922000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1980500</v>
      </c>
      <c r="Y20" s="60">
        <v>-1980500</v>
      </c>
      <c r="Z20" s="140">
        <v>-100</v>
      </c>
      <c r="AA20" s="62">
        <v>7922000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612061</v>
      </c>
      <c r="D23" s="155"/>
      <c r="E23" s="156">
        <v>3500000</v>
      </c>
      <c r="F23" s="60">
        <v>3500000</v>
      </c>
      <c r="G23" s="60"/>
      <c r="H23" s="60">
        <v>20091</v>
      </c>
      <c r="I23" s="60">
        <v>71610</v>
      </c>
      <c r="J23" s="60">
        <v>91701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91701</v>
      </c>
      <c r="X23" s="60">
        <v>875000</v>
      </c>
      <c r="Y23" s="60">
        <v>-783299</v>
      </c>
      <c r="Z23" s="140">
        <v>-89.52</v>
      </c>
      <c r="AA23" s="62">
        <v>3500000</v>
      </c>
    </row>
    <row r="24" spans="1:27" ht="13.5">
      <c r="A24" s="135" t="s">
        <v>93</v>
      </c>
      <c r="B24" s="142"/>
      <c r="C24" s="153">
        <v>395079</v>
      </c>
      <c r="D24" s="153"/>
      <c r="E24" s="154">
        <v>595000</v>
      </c>
      <c r="F24" s="100">
        <v>595000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148750</v>
      </c>
      <c r="Y24" s="100">
        <v>-148750</v>
      </c>
      <c r="Z24" s="137">
        <v>-100</v>
      </c>
      <c r="AA24" s="102">
        <v>595000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70624375</v>
      </c>
      <c r="D25" s="217">
        <f>+D5+D9+D15+D19+D24</f>
        <v>0</v>
      </c>
      <c r="E25" s="230">
        <f t="shared" si="4"/>
        <v>139521500</v>
      </c>
      <c r="F25" s="219">
        <f t="shared" si="4"/>
        <v>139521500</v>
      </c>
      <c r="G25" s="219">
        <f t="shared" si="4"/>
        <v>446493</v>
      </c>
      <c r="H25" s="219">
        <f t="shared" si="4"/>
        <v>1908903</v>
      </c>
      <c r="I25" s="219">
        <f t="shared" si="4"/>
        <v>3634297</v>
      </c>
      <c r="J25" s="219">
        <f t="shared" si="4"/>
        <v>5989693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5989693</v>
      </c>
      <c r="X25" s="219">
        <f t="shared" si="4"/>
        <v>34880375</v>
      </c>
      <c r="Y25" s="219">
        <f t="shared" si="4"/>
        <v>-28890682</v>
      </c>
      <c r="Z25" s="231">
        <f>+IF(X25&lt;&gt;0,+(Y25/X25)*100,0)</f>
        <v>-82.8278996427074</v>
      </c>
      <c r="AA25" s="232">
        <f>+AA5+AA9+AA15+AA19+AA24</f>
        <v>139521500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34013926</v>
      </c>
      <c r="D28" s="155"/>
      <c r="E28" s="156">
        <v>42996500</v>
      </c>
      <c r="F28" s="60">
        <v>42996500</v>
      </c>
      <c r="G28" s="60">
        <v>392534</v>
      </c>
      <c r="H28" s="60">
        <v>130932</v>
      </c>
      <c r="I28" s="60">
        <v>420731</v>
      </c>
      <c r="J28" s="60">
        <v>944197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944197</v>
      </c>
      <c r="X28" s="60">
        <v>10749125</v>
      </c>
      <c r="Y28" s="60">
        <v>-9804928</v>
      </c>
      <c r="Z28" s="140">
        <v>-91.22</v>
      </c>
      <c r="AA28" s="155">
        <v>42996500</v>
      </c>
    </row>
    <row r="29" spans="1:27" ht="13.5">
      <c r="A29" s="234" t="s">
        <v>134</v>
      </c>
      <c r="B29" s="136"/>
      <c r="C29" s="155">
        <v>13155868</v>
      </c>
      <c r="D29" s="155"/>
      <c r="E29" s="156">
        <v>51363000</v>
      </c>
      <c r="F29" s="60">
        <v>51363000</v>
      </c>
      <c r="G29" s="60"/>
      <c r="H29" s="60">
        <v>1255917</v>
      </c>
      <c r="I29" s="60">
        <v>859012</v>
      </c>
      <c r="J29" s="60">
        <v>2114929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2114929</v>
      </c>
      <c r="X29" s="60">
        <v>12840750</v>
      </c>
      <c r="Y29" s="60">
        <v>-10725821</v>
      </c>
      <c r="Z29" s="140">
        <v>-83.53</v>
      </c>
      <c r="AA29" s="62">
        <v>51363000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47169794</v>
      </c>
      <c r="D32" s="210">
        <f>SUM(D28:D31)</f>
        <v>0</v>
      </c>
      <c r="E32" s="211">
        <f t="shared" si="5"/>
        <v>94359500</v>
      </c>
      <c r="F32" s="77">
        <f t="shared" si="5"/>
        <v>94359500</v>
      </c>
      <c r="G32" s="77">
        <f t="shared" si="5"/>
        <v>392534</v>
      </c>
      <c r="H32" s="77">
        <f t="shared" si="5"/>
        <v>1386849</v>
      </c>
      <c r="I32" s="77">
        <f t="shared" si="5"/>
        <v>1279743</v>
      </c>
      <c r="J32" s="77">
        <f t="shared" si="5"/>
        <v>3059126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3059126</v>
      </c>
      <c r="X32" s="77">
        <f t="shared" si="5"/>
        <v>23589875</v>
      </c>
      <c r="Y32" s="77">
        <f t="shared" si="5"/>
        <v>-20530749</v>
      </c>
      <c r="Z32" s="212">
        <f>+IF(X32&lt;&gt;0,+(Y32/X32)*100,0)</f>
        <v>-87.03203810957031</v>
      </c>
      <c r="AA32" s="79">
        <f>SUM(AA28:AA31)</f>
        <v>94359500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4520626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18933955</v>
      </c>
      <c r="D35" s="155"/>
      <c r="E35" s="156">
        <v>45162000</v>
      </c>
      <c r="F35" s="60">
        <v>45162000</v>
      </c>
      <c r="G35" s="60">
        <v>53959</v>
      </c>
      <c r="H35" s="60">
        <v>522054</v>
      </c>
      <c r="I35" s="60">
        <v>2354553</v>
      </c>
      <c r="J35" s="60">
        <v>2930566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2930566</v>
      </c>
      <c r="X35" s="60">
        <v>11290500</v>
      </c>
      <c r="Y35" s="60">
        <v>-8359934</v>
      </c>
      <c r="Z35" s="140">
        <v>-74.04</v>
      </c>
      <c r="AA35" s="62">
        <v>45162000</v>
      </c>
    </row>
    <row r="36" spans="1:27" ht="13.5">
      <c r="A36" s="238" t="s">
        <v>139</v>
      </c>
      <c r="B36" s="149"/>
      <c r="C36" s="222">
        <f aca="true" t="shared" si="6" ref="C36:Y36">SUM(C32:C35)</f>
        <v>70624375</v>
      </c>
      <c r="D36" s="222">
        <f>SUM(D32:D35)</f>
        <v>0</v>
      </c>
      <c r="E36" s="218">
        <f t="shared" si="6"/>
        <v>139521500</v>
      </c>
      <c r="F36" s="220">
        <f t="shared" si="6"/>
        <v>139521500</v>
      </c>
      <c r="G36" s="220">
        <f t="shared" si="6"/>
        <v>446493</v>
      </c>
      <c r="H36" s="220">
        <f t="shared" si="6"/>
        <v>1908903</v>
      </c>
      <c r="I36" s="220">
        <f t="shared" si="6"/>
        <v>3634296</v>
      </c>
      <c r="J36" s="220">
        <f t="shared" si="6"/>
        <v>5989692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5989692</v>
      </c>
      <c r="X36" s="220">
        <f t="shared" si="6"/>
        <v>34880375</v>
      </c>
      <c r="Y36" s="220">
        <f t="shared" si="6"/>
        <v>-28890683</v>
      </c>
      <c r="Z36" s="221">
        <f>+IF(X36&lt;&gt;0,+(Y36/X36)*100,0)</f>
        <v>-82.82790250964905</v>
      </c>
      <c r="AA36" s="239">
        <f>SUM(AA32:AA35)</f>
        <v>139521500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143626731</v>
      </c>
      <c r="D6" s="155"/>
      <c r="E6" s="59">
        <v>8500000</v>
      </c>
      <c r="F6" s="60">
        <v>8500000</v>
      </c>
      <c r="G6" s="60">
        <v>226397483</v>
      </c>
      <c r="H6" s="60">
        <v>164031079</v>
      </c>
      <c r="I6" s="60">
        <v>13796499</v>
      </c>
      <c r="J6" s="60">
        <v>13796499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13796499</v>
      </c>
      <c r="X6" s="60">
        <v>2125000</v>
      </c>
      <c r="Y6" s="60">
        <v>11671499</v>
      </c>
      <c r="Z6" s="140">
        <v>549.25</v>
      </c>
      <c r="AA6" s="62">
        <v>8500000</v>
      </c>
    </row>
    <row r="7" spans="1:27" ht="13.5">
      <c r="A7" s="249" t="s">
        <v>144</v>
      </c>
      <c r="B7" s="182"/>
      <c r="C7" s="155"/>
      <c r="D7" s="155"/>
      <c r="E7" s="59">
        <v>151798000</v>
      </c>
      <c r="F7" s="60">
        <v>151798000</v>
      </c>
      <c r="G7" s="60">
        <v>1027182</v>
      </c>
      <c r="H7" s="60"/>
      <c r="I7" s="60">
        <v>155304266</v>
      </c>
      <c r="J7" s="60">
        <v>155304266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155304266</v>
      </c>
      <c r="X7" s="60">
        <v>37949500</v>
      </c>
      <c r="Y7" s="60">
        <v>117354766</v>
      </c>
      <c r="Z7" s="140">
        <v>309.24</v>
      </c>
      <c r="AA7" s="62">
        <v>151798000</v>
      </c>
    </row>
    <row r="8" spans="1:27" ht="13.5">
      <c r="A8" s="249" t="s">
        <v>145</v>
      </c>
      <c r="B8" s="182"/>
      <c r="C8" s="155">
        <v>113077634</v>
      </c>
      <c r="D8" s="155"/>
      <c r="E8" s="59">
        <v>99698000</v>
      </c>
      <c r="F8" s="60">
        <v>99698000</v>
      </c>
      <c r="G8" s="60">
        <v>129416100</v>
      </c>
      <c r="H8" s="60">
        <v>163359398</v>
      </c>
      <c r="I8" s="60">
        <v>157470847</v>
      </c>
      <c r="J8" s="60">
        <v>157470847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157470847</v>
      </c>
      <c r="X8" s="60">
        <v>24924500</v>
      </c>
      <c r="Y8" s="60">
        <v>132546347</v>
      </c>
      <c r="Z8" s="140">
        <v>531.79</v>
      </c>
      <c r="AA8" s="62">
        <v>99698000</v>
      </c>
    </row>
    <row r="9" spans="1:27" ht="13.5">
      <c r="A9" s="249" t="s">
        <v>146</v>
      </c>
      <c r="B9" s="182"/>
      <c r="C9" s="155">
        <v>948615</v>
      </c>
      <c r="D9" s="155"/>
      <c r="E9" s="59">
        <v>5289000</v>
      </c>
      <c r="F9" s="60">
        <v>5289000</v>
      </c>
      <c r="G9" s="60">
        <v>275632</v>
      </c>
      <c r="H9" s="60">
        <v>11286044</v>
      </c>
      <c r="I9" s="60">
        <v>9779045</v>
      </c>
      <c r="J9" s="60">
        <v>9779045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9779045</v>
      </c>
      <c r="X9" s="60">
        <v>1322250</v>
      </c>
      <c r="Y9" s="60">
        <v>8456795</v>
      </c>
      <c r="Z9" s="140">
        <v>639.58</v>
      </c>
      <c r="AA9" s="62">
        <v>5289000</v>
      </c>
    </row>
    <row r="10" spans="1:27" ht="13.5">
      <c r="A10" s="249" t="s">
        <v>147</v>
      </c>
      <c r="B10" s="182"/>
      <c r="C10" s="155">
        <v>6312855</v>
      </c>
      <c r="D10" s="155"/>
      <c r="E10" s="59">
        <v>1765000</v>
      </c>
      <c r="F10" s="60">
        <v>1765000</v>
      </c>
      <c r="G10" s="159"/>
      <c r="H10" s="159">
        <v>948615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441250</v>
      </c>
      <c r="Y10" s="159">
        <v>-441250</v>
      </c>
      <c r="Z10" s="141">
        <v>-100</v>
      </c>
      <c r="AA10" s="225">
        <v>1765000</v>
      </c>
    </row>
    <row r="11" spans="1:27" ht="13.5">
      <c r="A11" s="249" t="s">
        <v>148</v>
      </c>
      <c r="B11" s="182"/>
      <c r="C11" s="155">
        <v>2745620</v>
      </c>
      <c r="D11" s="155"/>
      <c r="E11" s="59">
        <v>2415000</v>
      </c>
      <c r="F11" s="60">
        <v>2415000</v>
      </c>
      <c r="G11" s="60">
        <v>3199976</v>
      </c>
      <c r="H11" s="60">
        <v>2596320</v>
      </c>
      <c r="I11" s="60">
        <v>2878926</v>
      </c>
      <c r="J11" s="60">
        <v>2878926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2878926</v>
      </c>
      <c r="X11" s="60">
        <v>603750</v>
      </c>
      <c r="Y11" s="60">
        <v>2275176</v>
      </c>
      <c r="Z11" s="140">
        <v>376.84</v>
      </c>
      <c r="AA11" s="62">
        <v>2415000</v>
      </c>
    </row>
    <row r="12" spans="1:27" ht="13.5">
      <c r="A12" s="250" t="s">
        <v>56</v>
      </c>
      <c r="B12" s="251"/>
      <c r="C12" s="168">
        <f aca="true" t="shared" si="0" ref="C12:Y12">SUM(C6:C11)</f>
        <v>266711455</v>
      </c>
      <c r="D12" s="168">
        <f>SUM(D6:D11)</f>
        <v>0</v>
      </c>
      <c r="E12" s="72">
        <f t="shared" si="0"/>
        <v>269465000</v>
      </c>
      <c r="F12" s="73">
        <f t="shared" si="0"/>
        <v>269465000</v>
      </c>
      <c r="G12" s="73">
        <f t="shared" si="0"/>
        <v>360316373</v>
      </c>
      <c r="H12" s="73">
        <f t="shared" si="0"/>
        <v>342221456</v>
      </c>
      <c r="I12" s="73">
        <f t="shared" si="0"/>
        <v>339229583</v>
      </c>
      <c r="J12" s="73">
        <f t="shared" si="0"/>
        <v>339229583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339229583</v>
      </c>
      <c r="X12" s="73">
        <f t="shared" si="0"/>
        <v>67366250</v>
      </c>
      <c r="Y12" s="73">
        <f t="shared" si="0"/>
        <v>271863333</v>
      </c>
      <c r="Z12" s="170">
        <f>+IF(X12&lt;&gt;0,+(Y12/X12)*100,0)</f>
        <v>403.56014027795817</v>
      </c>
      <c r="AA12" s="74">
        <f>SUM(AA6:AA11)</f>
        <v>269465000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10808926</v>
      </c>
      <c r="D15" s="155"/>
      <c r="E15" s="59">
        <v>12702000</v>
      </c>
      <c r="F15" s="60">
        <v>12702000</v>
      </c>
      <c r="G15" s="60">
        <v>10432312</v>
      </c>
      <c r="H15" s="60"/>
      <c r="I15" s="60">
        <v>10808926</v>
      </c>
      <c r="J15" s="60">
        <v>10808926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10808926</v>
      </c>
      <c r="X15" s="60">
        <v>3175500</v>
      </c>
      <c r="Y15" s="60">
        <v>7633426</v>
      </c>
      <c r="Z15" s="140">
        <v>240.39</v>
      </c>
      <c r="AA15" s="62">
        <v>12702000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279735752</v>
      </c>
      <c r="D17" s="155"/>
      <c r="E17" s="59">
        <v>275203000</v>
      </c>
      <c r="F17" s="60">
        <v>275203000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68800750</v>
      </c>
      <c r="Y17" s="60">
        <v>-68800750</v>
      </c>
      <c r="Z17" s="140">
        <v>-100</v>
      </c>
      <c r="AA17" s="62">
        <v>275203000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559290877</v>
      </c>
      <c r="D19" s="155"/>
      <c r="E19" s="59">
        <v>532775000</v>
      </c>
      <c r="F19" s="60">
        <v>532775000</v>
      </c>
      <c r="G19" s="60">
        <v>909157625</v>
      </c>
      <c r="H19" s="60">
        <v>758379807</v>
      </c>
      <c r="I19" s="60">
        <v>850420359</v>
      </c>
      <c r="J19" s="60">
        <v>850420359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850420359</v>
      </c>
      <c r="X19" s="60">
        <v>133193750</v>
      </c>
      <c r="Y19" s="60">
        <v>717226609</v>
      </c>
      <c r="Z19" s="140">
        <v>538.48</v>
      </c>
      <c r="AA19" s="62">
        <v>532775000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1128779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223092</v>
      </c>
      <c r="D22" s="155"/>
      <c r="E22" s="59">
        <v>560000</v>
      </c>
      <c r="F22" s="60">
        <v>560000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140000</v>
      </c>
      <c r="Y22" s="60">
        <v>-140000</v>
      </c>
      <c r="Z22" s="140">
        <v>-100</v>
      </c>
      <c r="AA22" s="62">
        <v>560000</v>
      </c>
    </row>
    <row r="23" spans="1:27" ht="13.5">
      <c r="A23" s="249" t="s">
        <v>158</v>
      </c>
      <c r="B23" s="182"/>
      <c r="C23" s="155"/>
      <c r="D23" s="155"/>
      <c r="E23" s="59">
        <v>49000</v>
      </c>
      <c r="F23" s="60">
        <v>49000</v>
      </c>
      <c r="G23" s="159"/>
      <c r="H23" s="159">
        <v>10808926</v>
      </c>
      <c r="I23" s="159">
        <v>24392</v>
      </c>
      <c r="J23" s="60">
        <v>24392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24392</v>
      </c>
      <c r="X23" s="60">
        <v>12250</v>
      </c>
      <c r="Y23" s="159">
        <v>12142</v>
      </c>
      <c r="Z23" s="141">
        <v>99.12</v>
      </c>
      <c r="AA23" s="225">
        <v>49000</v>
      </c>
    </row>
    <row r="24" spans="1:27" ht="13.5">
      <c r="A24" s="250" t="s">
        <v>57</v>
      </c>
      <c r="B24" s="253"/>
      <c r="C24" s="168">
        <f aca="true" t="shared" si="1" ref="C24:Y24">SUM(C15:C23)</f>
        <v>851187426</v>
      </c>
      <c r="D24" s="168">
        <f>SUM(D15:D23)</f>
        <v>0</v>
      </c>
      <c r="E24" s="76">
        <f t="shared" si="1"/>
        <v>821289000</v>
      </c>
      <c r="F24" s="77">
        <f t="shared" si="1"/>
        <v>821289000</v>
      </c>
      <c r="G24" s="77">
        <f t="shared" si="1"/>
        <v>919589937</v>
      </c>
      <c r="H24" s="77">
        <f t="shared" si="1"/>
        <v>769188733</v>
      </c>
      <c r="I24" s="77">
        <f t="shared" si="1"/>
        <v>861253677</v>
      </c>
      <c r="J24" s="77">
        <f t="shared" si="1"/>
        <v>861253677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861253677</v>
      </c>
      <c r="X24" s="77">
        <f t="shared" si="1"/>
        <v>205322250</v>
      </c>
      <c r="Y24" s="77">
        <f t="shared" si="1"/>
        <v>655931427</v>
      </c>
      <c r="Z24" s="212">
        <f>+IF(X24&lt;&gt;0,+(Y24/X24)*100,0)</f>
        <v>319.46436735424436</v>
      </c>
      <c r="AA24" s="79">
        <f>SUM(AA15:AA23)</f>
        <v>821289000</v>
      </c>
    </row>
    <row r="25" spans="1:27" ht="13.5">
      <c r="A25" s="250" t="s">
        <v>159</v>
      </c>
      <c r="B25" s="251"/>
      <c r="C25" s="168">
        <f aca="true" t="shared" si="2" ref="C25:Y25">+C12+C24</f>
        <v>1117898881</v>
      </c>
      <c r="D25" s="168">
        <f>+D12+D24</f>
        <v>0</v>
      </c>
      <c r="E25" s="72">
        <f t="shared" si="2"/>
        <v>1090754000</v>
      </c>
      <c r="F25" s="73">
        <f t="shared" si="2"/>
        <v>1090754000</v>
      </c>
      <c r="G25" s="73">
        <f t="shared" si="2"/>
        <v>1279906310</v>
      </c>
      <c r="H25" s="73">
        <f t="shared" si="2"/>
        <v>1111410189</v>
      </c>
      <c r="I25" s="73">
        <f t="shared" si="2"/>
        <v>1200483260</v>
      </c>
      <c r="J25" s="73">
        <f t="shared" si="2"/>
        <v>1200483260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1200483260</v>
      </c>
      <c r="X25" s="73">
        <f t="shared" si="2"/>
        <v>272688500</v>
      </c>
      <c r="Y25" s="73">
        <f t="shared" si="2"/>
        <v>927794760</v>
      </c>
      <c r="Z25" s="170">
        <f>+IF(X25&lt;&gt;0,+(Y25/X25)*100,0)</f>
        <v>340.2397827557818</v>
      </c>
      <c r="AA25" s="74">
        <f>+AA12+AA24</f>
        <v>1090754000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44766193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5317584</v>
      </c>
      <c r="D30" s="155"/>
      <c r="E30" s="59">
        <v>8860000</v>
      </c>
      <c r="F30" s="60">
        <v>8860000</v>
      </c>
      <c r="G30" s="60">
        <v>5317583</v>
      </c>
      <c r="H30" s="60">
        <v>5317583</v>
      </c>
      <c r="I30" s="60">
        <v>5529187</v>
      </c>
      <c r="J30" s="60">
        <v>5529187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5529187</v>
      </c>
      <c r="X30" s="60">
        <v>2215000</v>
      </c>
      <c r="Y30" s="60">
        <v>3314187</v>
      </c>
      <c r="Z30" s="140">
        <v>149.62</v>
      </c>
      <c r="AA30" s="62">
        <v>8860000</v>
      </c>
    </row>
    <row r="31" spans="1:27" ht="13.5">
      <c r="A31" s="249" t="s">
        <v>163</v>
      </c>
      <c r="B31" s="182"/>
      <c r="C31" s="155">
        <v>18036835</v>
      </c>
      <c r="D31" s="155"/>
      <c r="E31" s="59">
        <v>16219000</v>
      </c>
      <c r="F31" s="60">
        <v>16219000</v>
      </c>
      <c r="G31" s="60">
        <v>17696769</v>
      </c>
      <c r="H31" s="60">
        <v>17718295</v>
      </c>
      <c r="I31" s="60">
        <v>18086155</v>
      </c>
      <c r="J31" s="60">
        <v>18086155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18086155</v>
      </c>
      <c r="X31" s="60">
        <v>4054750</v>
      </c>
      <c r="Y31" s="60">
        <v>14031405</v>
      </c>
      <c r="Z31" s="140">
        <v>346.05</v>
      </c>
      <c r="AA31" s="62">
        <v>16219000</v>
      </c>
    </row>
    <row r="32" spans="1:27" ht="13.5">
      <c r="A32" s="249" t="s">
        <v>164</v>
      </c>
      <c r="B32" s="182"/>
      <c r="C32" s="155">
        <v>84413553</v>
      </c>
      <c r="D32" s="155"/>
      <c r="E32" s="59">
        <v>87500000</v>
      </c>
      <c r="F32" s="60">
        <v>87500000</v>
      </c>
      <c r="G32" s="60">
        <v>81001168</v>
      </c>
      <c r="H32" s="60">
        <v>82847465</v>
      </c>
      <c r="I32" s="60">
        <v>89680551</v>
      </c>
      <c r="J32" s="60">
        <v>89680551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89680551</v>
      </c>
      <c r="X32" s="60">
        <v>21875000</v>
      </c>
      <c r="Y32" s="60">
        <v>67805551</v>
      </c>
      <c r="Z32" s="140">
        <v>309.97</v>
      </c>
      <c r="AA32" s="62">
        <v>87500000</v>
      </c>
    </row>
    <row r="33" spans="1:27" ht="13.5">
      <c r="A33" s="249" t="s">
        <v>165</v>
      </c>
      <c r="B33" s="182"/>
      <c r="C33" s="155">
        <v>26874482</v>
      </c>
      <c r="D33" s="155"/>
      <c r="E33" s="59">
        <v>28478000</v>
      </c>
      <c r="F33" s="60">
        <v>28478000</v>
      </c>
      <c r="G33" s="60">
        <v>26874482</v>
      </c>
      <c r="H33" s="60">
        <v>26874482</v>
      </c>
      <c r="I33" s="60">
        <v>39943782</v>
      </c>
      <c r="J33" s="60">
        <v>39943782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39943782</v>
      </c>
      <c r="X33" s="60">
        <v>7119500</v>
      </c>
      <c r="Y33" s="60">
        <v>32824282</v>
      </c>
      <c r="Z33" s="140">
        <v>461.05</v>
      </c>
      <c r="AA33" s="62">
        <v>28478000</v>
      </c>
    </row>
    <row r="34" spans="1:27" ht="13.5">
      <c r="A34" s="250" t="s">
        <v>58</v>
      </c>
      <c r="B34" s="251"/>
      <c r="C34" s="168">
        <f aca="true" t="shared" si="3" ref="C34:Y34">SUM(C29:C33)</f>
        <v>134642454</v>
      </c>
      <c r="D34" s="168">
        <f>SUM(D29:D33)</f>
        <v>0</v>
      </c>
      <c r="E34" s="72">
        <f t="shared" si="3"/>
        <v>141057000</v>
      </c>
      <c r="F34" s="73">
        <f t="shared" si="3"/>
        <v>141057000</v>
      </c>
      <c r="G34" s="73">
        <f t="shared" si="3"/>
        <v>175656195</v>
      </c>
      <c r="H34" s="73">
        <f t="shared" si="3"/>
        <v>132757825</v>
      </c>
      <c r="I34" s="73">
        <f t="shared" si="3"/>
        <v>153239675</v>
      </c>
      <c r="J34" s="73">
        <f t="shared" si="3"/>
        <v>153239675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153239675</v>
      </c>
      <c r="X34" s="73">
        <f t="shared" si="3"/>
        <v>35264250</v>
      </c>
      <c r="Y34" s="73">
        <f t="shared" si="3"/>
        <v>117975425</v>
      </c>
      <c r="Z34" s="170">
        <f>+IF(X34&lt;&gt;0,+(Y34/X34)*100,0)</f>
        <v>334.54681440835975</v>
      </c>
      <c r="AA34" s="74">
        <f>SUM(AA29:AA33)</f>
        <v>141057000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47646012</v>
      </c>
      <c r="D37" s="155"/>
      <c r="E37" s="59">
        <v>62077000</v>
      </c>
      <c r="F37" s="60">
        <v>62077000</v>
      </c>
      <c r="G37" s="60">
        <v>47646011</v>
      </c>
      <c r="H37" s="60">
        <v>47646011</v>
      </c>
      <c r="I37" s="60">
        <v>47646011</v>
      </c>
      <c r="J37" s="60">
        <v>47646011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47646011</v>
      </c>
      <c r="X37" s="60">
        <v>15519250</v>
      </c>
      <c r="Y37" s="60">
        <v>32126761</v>
      </c>
      <c r="Z37" s="140">
        <v>207.01</v>
      </c>
      <c r="AA37" s="62">
        <v>62077000</v>
      </c>
    </row>
    <row r="38" spans="1:27" ht="13.5">
      <c r="A38" s="249" t="s">
        <v>165</v>
      </c>
      <c r="B38" s="182"/>
      <c r="C38" s="155">
        <v>59119000</v>
      </c>
      <c r="D38" s="155"/>
      <c r="E38" s="59">
        <v>17045000</v>
      </c>
      <c r="F38" s="60">
        <v>17045000</v>
      </c>
      <c r="G38" s="60">
        <v>50441000</v>
      </c>
      <c r="H38" s="60">
        <v>50441000</v>
      </c>
      <c r="I38" s="60">
        <v>50441000</v>
      </c>
      <c r="J38" s="60">
        <v>50441000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50441000</v>
      </c>
      <c r="X38" s="60">
        <v>4261250</v>
      </c>
      <c r="Y38" s="60">
        <v>46179750</v>
      </c>
      <c r="Z38" s="140">
        <v>1083.71</v>
      </c>
      <c r="AA38" s="62">
        <v>17045000</v>
      </c>
    </row>
    <row r="39" spans="1:27" ht="13.5">
      <c r="A39" s="250" t="s">
        <v>59</v>
      </c>
      <c r="B39" s="253"/>
      <c r="C39" s="168">
        <f aca="true" t="shared" si="4" ref="C39:Y39">SUM(C37:C38)</f>
        <v>106765012</v>
      </c>
      <c r="D39" s="168">
        <f>SUM(D37:D38)</f>
        <v>0</v>
      </c>
      <c r="E39" s="76">
        <f t="shared" si="4"/>
        <v>79122000</v>
      </c>
      <c r="F39" s="77">
        <f t="shared" si="4"/>
        <v>79122000</v>
      </c>
      <c r="G39" s="77">
        <f t="shared" si="4"/>
        <v>98087011</v>
      </c>
      <c r="H39" s="77">
        <f t="shared" si="4"/>
        <v>98087011</v>
      </c>
      <c r="I39" s="77">
        <f t="shared" si="4"/>
        <v>98087011</v>
      </c>
      <c r="J39" s="77">
        <f t="shared" si="4"/>
        <v>98087011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98087011</v>
      </c>
      <c r="X39" s="77">
        <f t="shared" si="4"/>
        <v>19780500</v>
      </c>
      <c r="Y39" s="77">
        <f t="shared" si="4"/>
        <v>78306511</v>
      </c>
      <c r="Z39" s="212">
        <f>+IF(X39&lt;&gt;0,+(Y39/X39)*100,0)</f>
        <v>395.87730846035237</v>
      </c>
      <c r="AA39" s="79">
        <f>SUM(AA37:AA38)</f>
        <v>79122000</v>
      </c>
    </row>
    <row r="40" spans="1:27" ht="13.5">
      <c r="A40" s="250" t="s">
        <v>167</v>
      </c>
      <c r="B40" s="251"/>
      <c r="C40" s="168">
        <f aca="true" t="shared" si="5" ref="C40:Y40">+C34+C39</f>
        <v>241407466</v>
      </c>
      <c r="D40" s="168">
        <f>+D34+D39</f>
        <v>0</v>
      </c>
      <c r="E40" s="72">
        <f t="shared" si="5"/>
        <v>220179000</v>
      </c>
      <c r="F40" s="73">
        <f t="shared" si="5"/>
        <v>220179000</v>
      </c>
      <c r="G40" s="73">
        <f t="shared" si="5"/>
        <v>273743206</v>
      </c>
      <c r="H40" s="73">
        <f t="shared" si="5"/>
        <v>230844836</v>
      </c>
      <c r="I40" s="73">
        <f t="shared" si="5"/>
        <v>251326686</v>
      </c>
      <c r="J40" s="73">
        <f t="shared" si="5"/>
        <v>251326686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251326686</v>
      </c>
      <c r="X40" s="73">
        <f t="shared" si="5"/>
        <v>55044750</v>
      </c>
      <c r="Y40" s="73">
        <f t="shared" si="5"/>
        <v>196281936</v>
      </c>
      <c r="Z40" s="170">
        <f>+IF(X40&lt;&gt;0,+(Y40/X40)*100,0)</f>
        <v>356.5861158421103</v>
      </c>
      <c r="AA40" s="74">
        <f>+AA34+AA39</f>
        <v>220179000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876491415</v>
      </c>
      <c r="D42" s="257">
        <f>+D25-D40</f>
        <v>0</v>
      </c>
      <c r="E42" s="258">
        <f t="shared" si="6"/>
        <v>870575000</v>
      </c>
      <c r="F42" s="259">
        <f t="shared" si="6"/>
        <v>870575000</v>
      </c>
      <c r="G42" s="259">
        <f t="shared" si="6"/>
        <v>1006163104</v>
      </c>
      <c r="H42" s="259">
        <f t="shared" si="6"/>
        <v>880565353</v>
      </c>
      <c r="I42" s="259">
        <f t="shared" si="6"/>
        <v>949156574</v>
      </c>
      <c r="J42" s="259">
        <f t="shared" si="6"/>
        <v>949156574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949156574</v>
      </c>
      <c r="X42" s="259">
        <f t="shared" si="6"/>
        <v>217643750</v>
      </c>
      <c r="Y42" s="259">
        <f t="shared" si="6"/>
        <v>731512824</v>
      </c>
      <c r="Z42" s="260">
        <f>+IF(X42&lt;&gt;0,+(Y42/X42)*100,0)</f>
        <v>336.1055964161617</v>
      </c>
      <c r="AA42" s="261">
        <f>+AA25-AA40</f>
        <v>870575000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481064209</v>
      </c>
      <c r="D45" s="155"/>
      <c r="E45" s="59">
        <v>473427000</v>
      </c>
      <c r="F45" s="60">
        <v>473427000</v>
      </c>
      <c r="G45" s="60">
        <v>603514966</v>
      </c>
      <c r="H45" s="60">
        <v>485138147</v>
      </c>
      <c r="I45" s="60">
        <v>553729368</v>
      </c>
      <c r="J45" s="60">
        <v>553729368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553729368</v>
      </c>
      <c r="X45" s="60">
        <v>118356750</v>
      </c>
      <c r="Y45" s="60">
        <v>435372618</v>
      </c>
      <c r="Z45" s="139">
        <v>367.85</v>
      </c>
      <c r="AA45" s="62">
        <v>473427000</v>
      </c>
    </row>
    <row r="46" spans="1:27" ht="13.5">
      <c r="A46" s="249" t="s">
        <v>171</v>
      </c>
      <c r="B46" s="182"/>
      <c r="C46" s="155">
        <v>395427206</v>
      </c>
      <c r="D46" s="155"/>
      <c r="E46" s="59">
        <v>397148000</v>
      </c>
      <c r="F46" s="60">
        <v>397148000</v>
      </c>
      <c r="G46" s="60">
        <v>402648138</v>
      </c>
      <c r="H46" s="60">
        <v>395427206</v>
      </c>
      <c r="I46" s="60">
        <v>395427206</v>
      </c>
      <c r="J46" s="60">
        <v>395427206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395427206</v>
      </c>
      <c r="X46" s="60">
        <v>99287000</v>
      </c>
      <c r="Y46" s="60">
        <v>296140206</v>
      </c>
      <c r="Z46" s="139">
        <v>298.27</v>
      </c>
      <c r="AA46" s="62">
        <v>397148000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876491415</v>
      </c>
      <c r="D48" s="217">
        <f>SUM(D45:D47)</f>
        <v>0</v>
      </c>
      <c r="E48" s="264">
        <f t="shared" si="7"/>
        <v>870575000</v>
      </c>
      <c r="F48" s="219">
        <f t="shared" si="7"/>
        <v>870575000</v>
      </c>
      <c r="G48" s="219">
        <f t="shared" si="7"/>
        <v>1006163104</v>
      </c>
      <c r="H48" s="219">
        <f t="shared" si="7"/>
        <v>880565353</v>
      </c>
      <c r="I48" s="219">
        <f t="shared" si="7"/>
        <v>949156574</v>
      </c>
      <c r="J48" s="219">
        <f t="shared" si="7"/>
        <v>949156574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949156574</v>
      </c>
      <c r="X48" s="219">
        <f t="shared" si="7"/>
        <v>217643750</v>
      </c>
      <c r="Y48" s="219">
        <f t="shared" si="7"/>
        <v>731512824</v>
      </c>
      <c r="Z48" s="265">
        <f>+IF(X48&lt;&gt;0,+(Y48/X48)*100,0)</f>
        <v>336.1055964161617</v>
      </c>
      <c r="AA48" s="232">
        <f>SUM(AA45:AA47)</f>
        <v>870575000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456307622</v>
      </c>
      <c r="D6" s="155"/>
      <c r="E6" s="59">
        <v>449266800</v>
      </c>
      <c r="F6" s="60">
        <v>449266800</v>
      </c>
      <c r="G6" s="60">
        <v>48886615</v>
      </c>
      <c r="H6" s="60">
        <v>72645825</v>
      </c>
      <c r="I6" s="60">
        <v>37754012</v>
      </c>
      <c r="J6" s="60">
        <v>159286452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159286452</v>
      </c>
      <c r="X6" s="60">
        <v>112316700</v>
      </c>
      <c r="Y6" s="60">
        <v>46969752</v>
      </c>
      <c r="Z6" s="140">
        <v>41.82</v>
      </c>
      <c r="AA6" s="62">
        <v>449266800</v>
      </c>
    </row>
    <row r="7" spans="1:27" ht="13.5">
      <c r="A7" s="249" t="s">
        <v>178</v>
      </c>
      <c r="B7" s="182"/>
      <c r="C7" s="155">
        <v>86559526</v>
      </c>
      <c r="D7" s="155"/>
      <c r="E7" s="59">
        <v>170148996</v>
      </c>
      <c r="F7" s="60">
        <v>170148996</v>
      </c>
      <c r="G7" s="60">
        <v>38583000</v>
      </c>
      <c r="H7" s="60">
        <v>339244</v>
      </c>
      <c r="I7" s="60">
        <v>1620179</v>
      </c>
      <c r="J7" s="60">
        <v>40542423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40542423</v>
      </c>
      <c r="X7" s="60">
        <v>42537249</v>
      </c>
      <c r="Y7" s="60">
        <v>-1994826</v>
      </c>
      <c r="Z7" s="140">
        <v>-4.69</v>
      </c>
      <c r="AA7" s="62">
        <v>170148996</v>
      </c>
    </row>
    <row r="8" spans="1:27" ht="13.5">
      <c r="A8" s="249" t="s">
        <v>179</v>
      </c>
      <c r="B8" s="182"/>
      <c r="C8" s="155">
        <v>10100000</v>
      </c>
      <c r="D8" s="155"/>
      <c r="E8" s="59">
        <v>40173000</v>
      </c>
      <c r="F8" s="60">
        <v>40173000</v>
      </c>
      <c r="G8" s="60"/>
      <c r="H8" s="60"/>
      <c r="I8" s="60">
        <v>148407</v>
      </c>
      <c r="J8" s="60">
        <v>148407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148407</v>
      </c>
      <c r="X8" s="60">
        <v>10043250</v>
      </c>
      <c r="Y8" s="60">
        <v>-9894843</v>
      </c>
      <c r="Z8" s="140">
        <v>-98.52</v>
      </c>
      <c r="AA8" s="62">
        <v>40173000</v>
      </c>
    </row>
    <row r="9" spans="1:27" ht="13.5">
      <c r="A9" s="249" t="s">
        <v>180</v>
      </c>
      <c r="B9" s="182"/>
      <c r="C9" s="155">
        <v>15704437</v>
      </c>
      <c r="D9" s="155"/>
      <c r="E9" s="59">
        <v>14682000</v>
      </c>
      <c r="F9" s="60">
        <v>14682000</v>
      </c>
      <c r="G9" s="60">
        <v>1071044</v>
      </c>
      <c r="H9" s="60">
        <v>1106399</v>
      </c>
      <c r="I9" s="60">
        <v>833291</v>
      </c>
      <c r="J9" s="60">
        <v>3010734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3010734</v>
      </c>
      <c r="X9" s="60">
        <v>3670500</v>
      </c>
      <c r="Y9" s="60">
        <v>-659766</v>
      </c>
      <c r="Z9" s="140">
        <v>-17.97</v>
      </c>
      <c r="AA9" s="62">
        <v>14682000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-470727672</v>
      </c>
      <c r="D12" s="155"/>
      <c r="E12" s="59">
        <v>-554370003</v>
      </c>
      <c r="F12" s="60">
        <v>-554370003</v>
      </c>
      <c r="G12" s="60">
        <v>-26624267</v>
      </c>
      <c r="H12" s="60">
        <v>-41823153</v>
      </c>
      <c r="I12" s="60">
        <v>-41599467</v>
      </c>
      <c r="J12" s="60">
        <v>-110046887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-110046887</v>
      </c>
      <c r="X12" s="60">
        <v>-158363325</v>
      </c>
      <c r="Y12" s="60">
        <v>48316438</v>
      </c>
      <c r="Z12" s="140">
        <v>-30.51</v>
      </c>
      <c r="AA12" s="62">
        <v>-554370003</v>
      </c>
    </row>
    <row r="13" spans="1:27" ht="13.5">
      <c r="A13" s="249" t="s">
        <v>40</v>
      </c>
      <c r="B13" s="182"/>
      <c r="C13" s="155"/>
      <c r="D13" s="155"/>
      <c r="E13" s="59">
        <v>-6997992</v>
      </c>
      <c r="F13" s="60">
        <v>-6997992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-1749498</v>
      </c>
      <c r="Y13" s="60">
        <v>1749498</v>
      </c>
      <c r="Z13" s="140">
        <v>-100</v>
      </c>
      <c r="AA13" s="62">
        <v>-6997992</v>
      </c>
    </row>
    <row r="14" spans="1:27" ht="13.5">
      <c r="A14" s="249" t="s">
        <v>42</v>
      </c>
      <c r="B14" s="182"/>
      <c r="C14" s="155">
        <v>-3015774</v>
      </c>
      <c r="D14" s="155"/>
      <c r="E14" s="59">
        <v>-4035499</v>
      </c>
      <c r="F14" s="60">
        <v>-4035499</v>
      </c>
      <c r="G14" s="60"/>
      <c r="H14" s="60">
        <v>-53747</v>
      </c>
      <c r="I14" s="60">
        <v>-317887</v>
      </c>
      <c r="J14" s="60">
        <v>-371634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-371634</v>
      </c>
      <c r="X14" s="60">
        <v>-1008874</v>
      </c>
      <c r="Y14" s="60">
        <v>637240</v>
      </c>
      <c r="Z14" s="140">
        <v>-63.16</v>
      </c>
      <c r="AA14" s="62">
        <v>-4035499</v>
      </c>
    </row>
    <row r="15" spans="1:27" ht="13.5">
      <c r="A15" s="250" t="s">
        <v>184</v>
      </c>
      <c r="B15" s="251"/>
      <c r="C15" s="168">
        <f aca="true" t="shared" si="0" ref="C15:Y15">SUM(C6:C14)</f>
        <v>94928139</v>
      </c>
      <c r="D15" s="168">
        <f>SUM(D6:D14)</f>
        <v>0</v>
      </c>
      <c r="E15" s="72">
        <f t="shared" si="0"/>
        <v>108867302</v>
      </c>
      <c r="F15" s="73">
        <f t="shared" si="0"/>
        <v>108867302</v>
      </c>
      <c r="G15" s="73">
        <f t="shared" si="0"/>
        <v>61916392</v>
      </c>
      <c r="H15" s="73">
        <f t="shared" si="0"/>
        <v>32214568</v>
      </c>
      <c r="I15" s="73">
        <f t="shared" si="0"/>
        <v>-1561465</v>
      </c>
      <c r="J15" s="73">
        <f t="shared" si="0"/>
        <v>92569495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92569495</v>
      </c>
      <c r="X15" s="73">
        <f t="shared" si="0"/>
        <v>7446002</v>
      </c>
      <c r="Y15" s="73">
        <f t="shared" si="0"/>
        <v>85123493</v>
      </c>
      <c r="Z15" s="170">
        <f>+IF(X15&lt;&gt;0,+(Y15/X15)*100,0)</f>
        <v>1143.2107189871826</v>
      </c>
      <c r="AA15" s="74">
        <f>SUM(AA6:AA14)</f>
        <v>108867302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1139192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1500000</v>
      </c>
      <c r="F20" s="159">
        <v>1500000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375000</v>
      </c>
      <c r="Y20" s="60">
        <v>-375000</v>
      </c>
      <c r="Z20" s="140">
        <v>-100</v>
      </c>
      <c r="AA20" s="62">
        <v>1500000</v>
      </c>
    </row>
    <row r="21" spans="1:27" ht="13.5">
      <c r="A21" s="249" t="s">
        <v>188</v>
      </c>
      <c r="B21" s="182"/>
      <c r="C21" s="157"/>
      <c r="D21" s="157"/>
      <c r="E21" s="59">
        <v>1200000</v>
      </c>
      <c r="F21" s="60">
        <v>1200000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300000</v>
      </c>
      <c r="Y21" s="159">
        <v>-300000</v>
      </c>
      <c r="Z21" s="141">
        <v>-100</v>
      </c>
      <c r="AA21" s="225">
        <v>1200000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-1027182</v>
      </c>
      <c r="H22" s="60"/>
      <c r="I22" s="60">
        <v>-2921928</v>
      </c>
      <c r="J22" s="60">
        <v>-3949110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-3949110</v>
      </c>
      <c r="X22" s="60"/>
      <c r="Y22" s="60">
        <v>-3949110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-70624375</v>
      </c>
      <c r="D24" s="155"/>
      <c r="E24" s="59">
        <v>-132544992</v>
      </c>
      <c r="F24" s="60">
        <v>-132544992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-27207004</v>
      </c>
      <c r="Y24" s="60">
        <v>27207004</v>
      </c>
      <c r="Z24" s="140">
        <v>-100</v>
      </c>
      <c r="AA24" s="62">
        <v>-132544992</v>
      </c>
    </row>
    <row r="25" spans="1:27" ht="13.5">
      <c r="A25" s="250" t="s">
        <v>191</v>
      </c>
      <c r="B25" s="251"/>
      <c r="C25" s="168">
        <f aca="true" t="shared" si="1" ref="C25:Y25">SUM(C19:C24)</f>
        <v>-69485183</v>
      </c>
      <c r="D25" s="168">
        <f>SUM(D19:D24)</f>
        <v>0</v>
      </c>
      <c r="E25" s="72">
        <f t="shared" si="1"/>
        <v>-129844992</v>
      </c>
      <c r="F25" s="73">
        <f t="shared" si="1"/>
        <v>-129844992</v>
      </c>
      <c r="G25" s="73">
        <f t="shared" si="1"/>
        <v>-1027182</v>
      </c>
      <c r="H25" s="73">
        <f t="shared" si="1"/>
        <v>0</v>
      </c>
      <c r="I25" s="73">
        <f t="shared" si="1"/>
        <v>-2921928</v>
      </c>
      <c r="J25" s="73">
        <f t="shared" si="1"/>
        <v>-3949110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-3949110</v>
      </c>
      <c r="X25" s="73">
        <f t="shared" si="1"/>
        <v>-26532004</v>
      </c>
      <c r="Y25" s="73">
        <f t="shared" si="1"/>
        <v>22582894</v>
      </c>
      <c r="Z25" s="170">
        <f>+IF(X25&lt;&gt;0,+(Y25/X25)*100,0)</f>
        <v>-85.11567388577207</v>
      </c>
      <c r="AA25" s="74">
        <f>SUM(AA19:AA24)</f>
        <v>-129844992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>
        <v>1027182</v>
      </c>
      <c r="H29" s="60"/>
      <c r="I29" s="60"/>
      <c r="J29" s="60">
        <v>1027182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1027182</v>
      </c>
      <c r="X29" s="60"/>
      <c r="Y29" s="60">
        <v>1027182</v>
      </c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846000</v>
      </c>
      <c r="F31" s="60">
        <v>846000</v>
      </c>
      <c r="G31" s="60">
        <v>21432</v>
      </c>
      <c r="H31" s="159">
        <v>21526</v>
      </c>
      <c r="I31" s="159">
        <v>367860</v>
      </c>
      <c r="J31" s="159">
        <v>410818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410818</v>
      </c>
      <c r="X31" s="159">
        <v>211500</v>
      </c>
      <c r="Y31" s="60">
        <v>199318</v>
      </c>
      <c r="Z31" s="140">
        <v>94.24</v>
      </c>
      <c r="AA31" s="62">
        <v>846000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-4540277</v>
      </c>
      <c r="D33" s="155"/>
      <c r="E33" s="59">
        <v>-6878088</v>
      </c>
      <c r="F33" s="60">
        <v>-6878088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-1719522</v>
      </c>
      <c r="Y33" s="60">
        <v>1719522</v>
      </c>
      <c r="Z33" s="140">
        <v>-100</v>
      </c>
      <c r="AA33" s="62">
        <v>-6878088</v>
      </c>
    </row>
    <row r="34" spans="1:27" ht="13.5">
      <c r="A34" s="250" t="s">
        <v>197</v>
      </c>
      <c r="B34" s="251"/>
      <c r="C34" s="168">
        <f aca="true" t="shared" si="2" ref="C34:Y34">SUM(C29:C33)</f>
        <v>-4540277</v>
      </c>
      <c r="D34" s="168">
        <f>SUM(D29:D33)</f>
        <v>0</v>
      </c>
      <c r="E34" s="72">
        <f t="shared" si="2"/>
        <v>-6032088</v>
      </c>
      <c r="F34" s="73">
        <f t="shared" si="2"/>
        <v>-6032088</v>
      </c>
      <c r="G34" s="73">
        <f t="shared" si="2"/>
        <v>1048614</v>
      </c>
      <c r="H34" s="73">
        <f t="shared" si="2"/>
        <v>21526</v>
      </c>
      <c r="I34" s="73">
        <f t="shared" si="2"/>
        <v>367860</v>
      </c>
      <c r="J34" s="73">
        <f t="shared" si="2"/>
        <v>1438000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1438000</v>
      </c>
      <c r="X34" s="73">
        <f t="shared" si="2"/>
        <v>-1508022</v>
      </c>
      <c r="Y34" s="73">
        <f t="shared" si="2"/>
        <v>2946022</v>
      </c>
      <c r="Z34" s="170">
        <f>+IF(X34&lt;&gt;0,+(Y34/X34)*100,0)</f>
        <v>-195.3566990401997</v>
      </c>
      <c r="AA34" s="74">
        <f>SUM(AA29:AA33)</f>
        <v>-6032088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20902679</v>
      </c>
      <c r="D36" s="153">
        <f>+D15+D25+D34</f>
        <v>0</v>
      </c>
      <c r="E36" s="99">
        <f t="shared" si="3"/>
        <v>-27009778</v>
      </c>
      <c r="F36" s="100">
        <f t="shared" si="3"/>
        <v>-27009778</v>
      </c>
      <c r="G36" s="100">
        <f t="shared" si="3"/>
        <v>61937824</v>
      </c>
      <c r="H36" s="100">
        <f t="shared" si="3"/>
        <v>32236094</v>
      </c>
      <c r="I36" s="100">
        <f t="shared" si="3"/>
        <v>-4115533</v>
      </c>
      <c r="J36" s="100">
        <f t="shared" si="3"/>
        <v>90058385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90058385</v>
      </c>
      <c r="X36" s="100">
        <f t="shared" si="3"/>
        <v>-20594024</v>
      </c>
      <c r="Y36" s="100">
        <f t="shared" si="3"/>
        <v>110652409</v>
      </c>
      <c r="Z36" s="137">
        <f>+IF(X36&lt;&gt;0,+(Y36/X36)*100,0)</f>
        <v>-537.303486681379</v>
      </c>
      <c r="AA36" s="102">
        <f>+AA15+AA25+AA34</f>
        <v>-27009778</v>
      </c>
    </row>
    <row r="37" spans="1:27" ht="13.5">
      <c r="A37" s="249" t="s">
        <v>199</v>
      </c>
      <c r="B37" s="182"/>
      <c r="C37" s="153"/>
      <c r="D37" s="153"/>
      <c r="E37" s="99">
        <v>240572000</v>
      </c>
      <c r="F37" s="100">
        <v>240572000</v>
      </c>
      <c r="G37" s="100"/>
      <c r="H37" s="100">
        <v>61937824</v>
      </c>
      <c r="I37" s="100">
        <v>94173918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240572000</v>
      </c>
      <c r="Y37" s="100">
        <v>-240572000</v>
      </c>
      <c r="Z37" s="137">
        <v>-100</v>
      </c>
      <c r="AA37" s="102">
        <v>240572000</v>
      </c>
    </row>
    <row r="38" spans="1:27" ht="13.5">
      <c r="A38" s="269" t="s">
        <v>200</v>
      </c>
      <c r="B38" s="256"/>
      <c r="C38" s="257">
        <v>20902679</v>
      </c>
      <c r="D38" s="257"/>
      <c r="E38" s="258">
        <v>213562222</v>
      </c>
      <c r="F38" s="259">
        <v>213562222</v>
      </c>
      <c r="G38" s="259">
        <v>61937824</v>
      </c>
      <c r="H38" s="259">
        <v>94173918</v>
      </c>
      <c r="I38" s="259">
        <v>90058385</v>
      </c>
      <c r="J38" s="259">
        <v>90058385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90058385</v>
      </c>
      <c r="X38" s="259">
        <v>219977976</v>
      </c>
      <c r="Y38" s="259">
        <v>-129919591</v>
      </c>
      <c r="Z38" s="260">
        <v>-59.06</v>
      </c>
      <c r="AA38" s="261">
        <v>213562222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70624375</v>
      </c>
      <c r="D5" s="200">
        <f t="shared" si="0"/>
        <v>0</v>
      </c>
      <c r="E5" s="106">
        <f t="shared" si="0"/>
        <v>139521500</v>
      </c>
      <c r="F5" s="106">
        <f t="shared" si="0"/>
        <v>139521500</v>
      </c>
      <c r="G5" s="106">
        <f t="shared" si="0"/>
        <v>446493</v>
      </c>
      <c r="H5" s="106">
        <f t="shared" si="0"/>
        <v>1908903</v>
      </c>
      <c r="I5" s="106">
        <f t="shared" si="0"/>
        <v>3634297</v>
      </c>
      <c r="J5" s="106">
        <f t="shared" si="0"/>
        <v>5989693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5989693</v>
      </c>
      <c r="X5" s="106">
        <f t="shared" si="0"/>
        <v>34880375</v>
      </c>
      <c r="Y5" s="106">
        <f t="shared" si="0"/>
        <v>-28890682</v>
      </c>
      <c r="Z5" s="201">
        <f>+IF(X5&lt;&gt;0,+(Y5/X5)*100,0)</f>
        <v>-82.8278996427074</v>
      </c>
      <c r="AA5" s="199">
        <f>SUM(AA11:AA18)</f>
        <v>139521500</v>
      </c>
    </row>
    <row r="6" spans="1:27" ht="13.5">
      <c r="A6" s="291" t="s">
        <v>204</v>
      </c>
      <c r="B6" s="142"/>
      <c r="C6" s="62">
        <v>15262580</v>
      </c>
      <c r="D6" s="156"/>
      <c r="E6" s="60">
        <v>40429000</v>
      </c>
      <c r="F6" s="60">
        <v>40429000</v>
      </c>
      <c r="G6" s="60">
        <v>53959</v>
      </c>
      <c r="H6" s="60">
        <v>441477</v>
      </c>
      <c r="I6" s="60">
        <v>807828</v>
      </c>
      <c r="J6" s="60">
        <v>1303264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1303264</v>
      </c>
      <c r="X6" s="60">
        <v>10107250</v>
      </c>
      <c r="Y6" s="60">
        <v>-8803986</v>
      </c>
      <c r="Z6" s="140">
        <v>-87.11</v>
      </c>
      <c r="AA6" s="155">
        <v>40429000</v>
      </c>
    </row>
    <row r="7" spans="1:27" ht="13.5">
      <c r="A7" s="291" t="s">
        <v>205</v>
      </c>
      <c r="B7" s="142"/>
      <c r="C7" s="62">
        <v>11591314</v>
      </c>
      <c r="D7" s="156"/>
      <c r="E7" s="60"/>
      <c r="F7" s="60"/>
      <c r="G7" s="60"/>
      <c r="H7" s="60"/>
      <c r="I7" s="60">
        <v>458300</v>
      </c>
      <c r="J7" s="60">
        <v>458300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458300</v>
      </c>
      <c r="X7" s="60"/>
      <c r="Y7" s="60">
        <v>458300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16551385</v>
      </c>
      <c r="D10" s="156"/>
      <c r="E10" s="60">
        <v>51363000</v>
      </c>
      <c r="F10" s="60">
        <v>51363000</v>
      </c>
      <c r="G10" s="60"/>
      <c r="H10" s="60">
        <v>1262631</v>
      </c>
      <c r="I10" s="60">
        <v>859012</v>
      </c>
      <c r="J10" s="60">
        <v>2121643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2121643</v>
      </c>
      <c r="X10" s="60">
        <v>12840750</v>
      </c>
      <c r="Y10" s="60">
        <v>-10719107</v>
      </c>
      <c r="Z10" s="140">
        <v>-83.48</v>
      </c>
      <c r="AA10" s="155">
        <v>51363000</v>
      </c>
    </row>
    <row r="11" spans="1:27" ht="13.5">
      <c r="A11" s="292" t="s">
        <v>209</v>
      </c>
      <c r="B11" s="142"/>
      <c r="C11" s="293">
        <f aca="true" t="shared" si="1" ref="C11:Y11">SUM(C6:C10)</f>
        <v>43405279</v>
      </c>
      <c r="D11" s="294">
        <f t="shared" si="1"/>
        <v>0</v>
      </c>
      <c r="E11" s="295">
        <f t="shared" si="1"/>
        <v>91792000</v>
      </c>
      <c r="F11" s="295">
        <f t="shared" si="1"/>
        <v>91792000</v>
      </c>
      <c r="G11" s="295">
        <f t="shared" si="1"/>
        <v>53959</v>
      </c>
      <c r="H11" s="295">
        <f t="shared" si="1"/>
        <v>1704108</v>
      </c>
      <c r="I11" s="295">
        <f t="shared" si="1"/>
        <v>2125140</v>
      </c>
      <c r="J11" s="295">
        <f t="shared" si="1"/>
        <v>3883207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3883207</v>
      </c>
      <c r="X11" s="295">
        <f t="shared" si="1"/>
        <v>22948000</v>
      </c>
      <c r="Y11" s="295">
        <f t="shared" si="1"/>
        <v>-19064793</v>
      </c>
      <c r="Z11" s="296">
        <f>+IF(X11&lt;&gt;0,+(Y11/X11)*100,0)</f>
        <v>-83.07823339724595</v>
      </c>
      <c r="AA11" s="297">
        <f>SUM(AA6:AA10)</f>
        <v>91792000</v>
      </c>
    </row>
    <row r="12" spans="1:27" ht="13.5">
      <c r="A12" s="298" t="s">
        <v>210</v>
      </c>
      <c r="B12" s="136"/>
      <c r="C12" s="62">
        <v>21490332</v>
      </c>
      <c r="D12" s="156"/>
      <c r="E12" s="60">
        <v>6616000</v>
      </c>
      <c r="F12" s="60">
        <v>6616000</v>
      </c>
      <c r="G12" s="60">
        <v>392534</v>
      </c>
      <c r="H12" s="60">
        <v>109060</v>
      </c>
      <c r="I12" s="60">
        <v>363127</v>
      </c>
      <c r="J12" s="60">
        <v>864721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864721</v>
      </c>
      <c r="X12" s="60">
        <v>1654000</v>
      </c>
      <c r="Y12" s="60">
        <v>-789279</v>
      </c>
      <c r="Z12" s="140">
        <v>-47.72</v>
      </c>
      <c r="AA12" s="155">
        <v>6616000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5728764</v>
      </c>
      <c r="D15" s="156"/>
      <c r="E15" s="60">
        <v>41113500</v>
      </c>
      <c r="F15" s="60">
        <v>41113500</v>
      </c>
      <c r="G15" s="60"/>
      <c r="H15" s="60">
        <v>95735</v>
      </c>
      <c r="I15" s="60">
        <v>1146030</v>
      </c>
      <c r="J15" s="60">
        <v>1241765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1241765</v>
      </c>
      <c r="X15" s="60">
        <v>10278375</v>
      </c>
      <c r="Y15" s="60">
        <v>-9036610</v>
      </c>
      <c r="Z15" s="140">
        <v>-87.92</v>
      </c>
      <c r="AA15" s="155">
        <v>41113500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15262580</v>
      </c>
      <c r="D36" s="156">
        <f t="shared" si="4"/>
        <v>0</v>
      </c>
      <c r="E36" s="60">
        <f t="shared" si="4"/>
        <v>40429000</v>
      </c>
      <c r="F36" s="60">
        <f t="shared" si="4"/>
        <v>40429000</v>
      </c>
      <c r="G36" s="60">
        <f t="shared" si="4"/>
        <v>53959</v>
      </c>
      <c r="H36" s="60">
        <f t="shared" si="4"/>
        <v>441477</v>
      </c>
      <c r="I36" s="60">
        <f t="shared" si="4"/>
        <v>807828</v>
      </c>
      <c r="J36" s="60">
        <f t="shared" si="4"/>
        <v>1303264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1303264</v>
      </c>
      <c r="X36" s="60">
        <f t="shared" si="4"/>
        <v>10107250</v>
      </c>
      <c r="Y36" s="60">
        <f t="shared" si="4"/>
        <v>-8803986</v>
      </c>
      <c r="Z36" s="140">
        <f aca="true" t="shared" si="5" ref="Z36:Z49">+IF(X36&lt;&gt;0,+(Y36/X36)*100,0)</f>
        <v>-87.10565188354894</v>
      </c>
      <c r="AA36" s="155">
        <f>AA6+AA21</f>
        <v>40429000</v>
      </c>
    </row>
    <row r="37" spans="1:27" ht="13.5">
      <c r="A37" s="291" t="s">
        <v>205</v>
      </c>
      <c r="B37" s="142"/>
      <c r="C37" s="62">
        <f t="shared" si="4"/>
        <v>11591314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458300</v>
      </c>
      <c r="J37" s="60">
        <f t="shared" si="4"/>
        <v>458300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458300</v>
      </c>
      <c r="X37" s="60">
        <f t="shared" si="4"/>
        <v>0</v>
      </c>
      <c r="Y37" s="60">
        <f t="shared" si="4"/>
        <v>458300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16551385</v>
      </c>
      <c r="D40" s="156">
        <f t="shared" si="4"/>
        <v>0</v>
      </c>
      <c r="E40" s="60">
        <f t="shared" si="4"/>
        <v>51363000</v>
      </c>
      <c r="F40" s="60">
        <f t="shared" si="4"/>
        <v>51363000</v>
      </c>
      <c r="G40" s="60">
        <f t="shared" si="4"/>
        <v>0</v>
      </c>
      <c r="H40" s="60">
        <f t="shared" si="4"/>
        <v>1262631</v>
      </c>
      <c r="I40" s="60">
        <f t="shared" si="4"/>
        <v>859012</v>
      </c>
      <c r="J40" s="60">
        <f t="shared" si="4"/>
        <v>2121643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2121643</v>
      </c>
      <c r="X40" s="60">
        <f t="shared" si="4"/>
        <v>12840750</v>
      </c>
      <c r="Y40" s="60">
        <f t="shared" si="4"/>
        <v>-10719107</v>
      </c>
      <c r="Z40" s="140">
        <f t="shared" si="5"/>
        <v>-83.47726573603566</v>
      </c>
      <c r="AA40" s="155">
        <f>AA10+AA25</f>
        <v>51363000</v>
      </c>
    </row>
    <row r="41" spans="1:27" ht="13.5">
      <c r="A41" s="292" t="s">
        <v>209</v>
      </c>
      <c r="B41" s="142"/>
      <c r="C41" s="293">
        <f aca="true" t="shared" si="6" ref="C41:Y41">SUM(C36:C40)</f>
        <v>43405279</v>
      </c>
      <c r="D41" s="294">
        <f t="shared" si="6"/>
        <v>0</v>
      </c>
      <c r="E41" s="295">
        <f t="shared" si="6"/>
        <v>91792000</v>
      </c>
      <c r="F41" s="295">
        <f t="shared" si="6"/>
        <v>91792000</v>
      </c>
      <c r="G41" s="295">
        <f t="shared" si="6"/>
        <v>53959</v>
      </c>
      <c r="H41" s="295">
        <f t="shared" si="6"/>
        <v>1704108</v>
      </c>
      <c r="I41" s="295">
        <f t="shared" si="6"/>
        <v>2125140</v>
      </c>
      <c r="J41" s="295">
        <f t="shared" si="6"/>
        <v>3883207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3883207</v>
      </c>
      <c r="X41" s="295">
        <f t="shared" si="6"/>
        <v>22948000</v>
      </c>
      <c r="Y41" s="295">
        <f t="shared" si="6"/>
        <v>-19064793</v>
      </c>
      <c r="Z41" s="296">
        <f t="shared" si="5"/>
        <v>-83.07823339724595</v>
      </c>
      <c r="AA41" s="297">
        <f>SUM(AA36:AA40)</f>
        <v>91792000</v>
      </c>
    </row>
    <row r="42" spans="1:27" ht="13.5">
      <c r="A42" s="298" t="s">
        <v>210</v>
      </c>
      <c r="B42" s="136"/>
      <c r="C42" s="95">
        <f aca="true" t="shared" si="7" ref="C42:Y48">C12+C27</f>
        <v>21490332</v>
      </c>
      <c r="D42" s="129">
        <f t="shared" si="7"/>
        <v>0</v>
      </c>
      <c r="E42" s="54">
        <f t="shared" si="7"/>
        <v>6616000</v>
      </c>
      <c r="F42" s="54">
        <f t="shared" si="7"/>
        <v>6616000</v>
      </c>
      <c r="G42" s="54">
        <f t="shared" si="7"/>
        <v>392534</v>
      </c>
      <c r="H42" s="54">
        <f t="shared" si="7"/>
        <v>109060</v>
      </c>
      <c r="I42" s="54">
        <f t="shared" si="7"/>
        <v>363127</v>
      </c>
      <c r="J42" s="54">
        <f t="shared" si="7"/>
        <v>864721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864721</v>
      </c>
      <c r="X42" s="54">
        <f t="shared" si="7"/>
        <v>1654000</v>
      </c>
      <c r="Y42" s="54">
        <f t="shared" si="7"/>
        <v>-789279</v>
      </c>
      <c r="Z42" s="184">
        <f t="shared" si="5"/>
        <v>-47.71940749697702</v>
      </c>
      <c r="AA42" s="130">
        <f aca="true" t="shared" si="8" ref="AA42:AA48">AA12+AA27</f>
        <v>6616000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5728764</v>
      </c>
      <c r="D45" s="129">
        <f t="shared" si="7"/>
        <v>0</v>
      </c>
      <c r="E45" s="54">
        <f t="shared" si="7"/>
        <v>41113500</v>
      </c>
      <c r="F45" s="54">
        <f t="shared" si="7"/>
        <v>41113500</v>
      </c>
      <c r="G45" s="54">
        <f t="shared" si="7"/>
        <v>0</v>
      </c>
      <c r="H45" s="54">
        <f t="shared" si="7"/>
        <v>95735</v>
      </c>
      <c r="I45" s="54">
        <f t="shared" si="7"/>
        <v>1146030</v>
      </c>
      <c r="J45" s="54">
        <f t="shared" si="7"/>
        <v>1241765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1241765</v>
      </c>
      <c r="X45" s="54">
        <f t="shared" si="7"/>
        <v>10278375</v>
      </c>
      <c r="Y45" s="54">
        <f t="shared" si="7"/>
        <v>-9036610</v>
      </c>
      <c r="Z45" s="184">
        <f t="shared" si="5"/>
        <v>-87.91866418572974</v>
      </c>
      <c r="AA45" s="130">
        <f t="shared" si="8"/>
        <v>41113500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70624375</v>
      </c>
      <c r="D49" s="218">
        <f t="shared" si="9"/>
        <v>0</v>
      </c>
      <c r="E49" s="220">
        <f t="shared" si="9"/>
        <v>139521500</v>
      </c>
      <c r="F49" s="220">
        <f t="shared" si="9"/>
        <v>139521500</v>
      </c>
      <c r="G49" s="220">
        <f t="shared" si="9"/>
        <v>446493</v>
      </c>
      <c r="H49" s="220">
        <f t="shared" si="9"/>
        <v>1908903</v>
      </c>
      <c r="I49" s="220">
        <f t="shared" si="9"/>
        <v>3634297</v>
      </c>
      <c r="J49" s="220">
        <f t="shared" si="9"/>
        <v>5989693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5989693</v>
      </c>
      <c r="X49" s="220">
        <f t="shared" si="9"/>
        <v>34880375</v>
      </c>
      <c r="Y49" s="220">
        <f t="shared" si="9"/>
        <v>-28890682</v>
      </c>
      <c r="Z49" s="221">
        <f t="shared" si="5"/>
        <v>-82.8278996427074</v>
      </c>
      <c r="AA49" s="222">
        <f>SUM(AA41:AA48)</f>
        <v>139521500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1824411</v>
      </c>
      <c r="H65" s="60">
        <v>1828041</v>
      </c>
      <c r="I65" s="60">
        <v>5504546</v>
      </c>
      <c r="J65" s="60">
        <v>9156998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9156998</v>
      </c>
      <c r="X65" s="60"/>
      <c r="Y65" s="60">
        <v>9156998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16070</v>
      </c>
      <c r="H67" s="60">
        <v>16070</v>
      </c>
      <c r="I67" s="60">
        <v>16070</v>
      </c>
      <c r="J67" s="60">
        <v>48210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48210</v>
      </c>
      <c r="X67" s="60"/>
      <c r="Y67" s="60">
        <v>48210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93537</v>
      </c>
      <c r="H68" s="60">
        <v>946855</v>
      </c>
      <c r="I68" s="60">
        <v>3349379</v>
      </c>
      <c r="J68" s="60">
        <v>4389771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4389771</v>
      </c>
      <c r="X68" s="60"/>
      <c r="Y68" s="60">
        <v>4389771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1934018</v>
      </c>
      <c r="H69" s="220">
        <f t="shared" si="12"/>
        <v>2790966</v>
      </c>
      <c r="I69" s="220">
        <f t="shared" si="12"/>
        <v>8869995</v>
      </c>
      <c r="J69" s="220">
        <f t="shared" si="12"/>
        <v>13594979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13594979</v>
      </c>
      <c r="X69" s="220">
        <f t="shared" si="12"/>
        <v>0</v>
      </c>
      <c r="Y69" s="220">
        <f t="shared" si="12"/>
        <v>13594979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43405279</v>
      </c>
      <c r="D5" s="357">
        <f t="shared" si="0"/>
        <v>0</v>
      </c>
      <c r="E5" s="356">
        <f t="shared" si="0"/>
        <v>91792000</v>
      </c>
      <c r="F5" s="358">
        <f t="shared" si="0"/>
        <v>91792000</v>
      </c>
      <c r="G5" s="358">
        <f t="shared" si="0"/>
        <v>53959</v>
      </c>
      <c r="H5" s="356">
        <f t="shared" si="0"/>
        <v>1704108</v>
      </c>
      <c r="I5" s="356">
        <f t="shared" si="0"/>
        <v>2125140</v>
      </c>
      <c r="J5" s="358">
        <f t="shared" si="0"/>
        <v>3883207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3883207</v>
      </c>
      <c r="X5" s="356">
        <f t="shared" si="0"/>
        <v>22948000</v>
      </c>
      <c r="Y5" s="358">
        <f t="shared" si="0"/>
        <v>-19064793</v>
      </c>
      <c r="Z5" s="359">
        <f>+IF(X5&lt;&gt;0,+(Y5/X5)*100,0)</f>
        <v>-83.07823339724595</v>
      </c>
      <c r="AA5" s="360">
        <f>+AA6+AA8+AA11+AA13+AA15</f>
        <v>91792000</v>
      </c>
    </row>
    <row r="6" spans="1:27" ht="13.5">
      <c r="A6" s="361" t="s">
        <v>204</v>
      </c>
      <c r="B6" s="142"/>
      <c r="C6" s="60">
        <f>+C7</f>
        <v>15262580</v>
      </c>
      <c r="D6" s="340">
        <f aca="true" t="shared" si="1" ref="D6:AA6">+D7</f>
        <v>0</v>
      </c>
      <c r="E6" s="60">
        <f t="shared" si="1"/>
        <v>40429000</v>
      </c>
      <c r="F6" s="59">
        <f t="shared" si="1"/>
        <v>40429000</v>
      </c>
      <c r="G6" s="59">
        <f t="shared" si="1"/>
        <v>53959</v>
      </c>
      <c r="H6" s="60">
        <f t="shared" si="1"/>
        <v>441477</v>
      </c>
      <c r="I6" s="60">
        <f t="shared" si="1"/>
        <v>807828</v>
      </c>
      <c r="J6" s="59">
        <f t="shared" si="1"/>
        <v>1303264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1303264</v>
      </c>
      <c r="X6" s="60">
        <f t="shared" si="1"/>
        <v>10107250</v>
      </c>
      <c r="Y6" s="59">
        <f t="shared" si="1"/>
        <v>-8803986</v>
      </c>
      <c r="Z6" s="61">
        <f>+IF(X6&lt;&gt;0,+(Y6/X6)*100,0)</f>
        <v>-87.10565188354894</v>
      </c>
      <c r="AA6" s="62">
        <f t="shared" si="1"/>
        <v>40429000</v>
      </c>
    </row>
    <row r="7" spans="1:27" ht="13.5">
      <c r="A7" s="291" t="s">
        <v>228</v>
      </c>
      <c r="B7" s="142"/>
      <c r="C7" s="60">
        <v>15262580</v>
      </c>
      <c r="D7" s="340"/>
      <c r="E7" s="60">
        <v>40429000</v>
      </c>
      <c r="F7" s="59">
        <v>40429000</v>
      </c>
      <c r="G7" s="59">
        <v>53959</v>
      </c>
      <c r="H7" s="60">
        <v>441477</v>
      </c>
      <c r="I7" s="60">
        <v>807828</v>
      </c>
      <c r="J7" s="59">
        <v>1303264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1303264</v>
      </c>
      <c r="X7" s="60">
        <v>10107250</v>
      </c>
      <c r="Y7" s="59">
        <v>-8803986</v>
      </c>
      <c r="Z7" s="61">
        <v>-87.11</v>
      </c>
      <c r="AA7" s="62">
        <v>40429000</v>
      </c>
    </row>
    <row r="8" spans="1:27" ht="13.5">
      <c r="A8" s="361" t="s">
        <v>205</v>
      </c>
      <c r="B8" s="142"/>
      <c r="C8" s="60">
        <f aca="true" t="shared" si="2" ref="C8:Y8">SUM(C9:C10)</f>
        <v>11591314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458300</v>
      </c>
      <c r="J8" s="59">
        <f t="shared" si="2"/>
        <v>458300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458300</v>
      </c>
      <c r="X8" s="60">
        <f t="shared" si="2"/>
        <v>0</v>
      </c>
      <c r="Y8" s="59">
        <f t="shared" si="2"/>
        <v>458300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6763328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4827986</v>
      </c>
      <c r="D10" s="340"/>
      <c r="E10" s="60"/>
      <c r="F10" s="59"/>
      <c r="G10" s="59"/>
      <c r="H10" s="60"/>
      <c r="I10" s="60">
        <v>458300</v>
      </c>
      <c r="J10" s="59">
        <v>458300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458300</v>
      </c>
      <c r="X10" s="60"/>
      <c r="Y10" s="59">
        <v>458300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16551385</v>
      </c>
      <c r="D15" s="340">
        <f t="shared" si="5"/>
        <v>0</v>
      </c>
      <c r="E15" s="60">
        <f t="shared" si="5"/>
        <v>51363000</v>
      </c>
      <c r="F15" s="59">
        <f t="shared" si="5"/>
        <v>51363000</v>
      </c>
      <c r="G15" s="59">
        <f t="shared" si="5"/>
        <v>0</v>
      </c>
      <c r="H15" s="60">
        <f t="shared" si="5"/>
        <v>1262631</v>
      </c>
      <c r="I15" s="60">
        <f t="shared" si="5"/>
        <v>859012</v>
      </c>
      <c r="J15" s="59">
        <f t="shared" si="5"/>
        <v>2121643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2121643</v>
      </c>
      <c r="X15" s="60">
        <f t="shared" si="5"/>
        <v>12840750</v>
      </c>
      <c r="Y15" s="59">
        <f t="shared" si="5"/>
        <v>-10719107</v>
      </c>
      <c r="Z15" s="61">
        <f>+IF(X15&lt;&gt;0,+(Y15/X15)*100,0)</f>
        <v>-83.47726573603566</v>
      </c>
      <c r="AA15" s="62">
        <f>SUM(AA16:AA20)</f>
        <v>51363000</v>
      </c>
    </row>
    <row r="16" spans="1:27" ht="13.5">
      <c r="A16" s="291" t="s">
        <v>233</v>
      </c>
      <c r="B16" s="300"/>
      <c r="C16" s="60">
        <v>2785736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4551701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9213948</v>
      </c>
      <c r="D18" s="340"/>
      <c r="E18" s="60">
        <v>51363000</v>
      </c>
      <c r="F18" s="59">
        <v>51363000</v>
      </c>
      <c r="G18" s="59"/>
      <c r="H18" s="60">
        <v>1255917</v>
      </c>
      <c r="I18" s="60">
        <v>859012</v>
      </c>
      <c r="J18" s="59">
        <v>2114929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2114929</v>
      </c>
      <c r="X18" s="60">
        <v>12840750</v>
      </c>
      <c r="Y18" s="59">
        <v>-10725821</v>
      </c>
      <c r="Z18" s="61">
        <v>-83.53</v>
      </c>
      <c r="AA18" s="62">
        <v>51363000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6714</v>
      </c>
      <c r="I20" s="60"/>
      <c r="J20" s="59">
        <v>6714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6714</v>
      </c>
      <c r="X20" s="60"/>
      <c r="Y20" s="59">
        <v>6714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21490332</v>
      </c>
      <c r="D22" s="344">
        <f t="shared" si="6"/>
        <v>0</v>
      </c>
      <c r="E22" s="343">
        <f t="shared" si="6"/>
        <v>6616000</v>
      </c>
      <c r="F22" s="345">
        <f t="shared" si="6"/>
        <v>6616000</v>
      </c>
      <c r="G22" s="345">
        <f t="shared" si="6"/>
        <v>392534</v>
      </c>
      <c r="H22" s="343">
        <f t="shared" si="6"/>
        <v>109060</v>
      </c>
      <c r="I22" s="343">
        <f t="shared" si="6"/>
        <v>363127</v>
      </c>
      <c r="J22" s="345">
        <f t="shared" si="6"/>
        <v>864721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864721</v>
      </c>
      <c r="X22" s="343">
        <f t="shared" si="6"/>
        <v>1654000</v>
      </c>
      <c r="Y22" s="345">
        <f t="shared" si="6"/>
        <v>-789279</v>
      </c>
      <c r="Z22" s="336">
        <f>+IF(X22&lt;&gt;0,+(Y22/X22)*100,0)</f>
        <v>-47.71940749697702</v>
      </c>
      <c r="AA22" s="350">
        <f>SUM(AA23:AA32)</f>
        <v>6616000</v>
      </c>
    </row>
    <row r="23" spans="1:27" ht="13.5">
      <c r="A23" s="361" t="s">
        <v>236</v>
      </c>
      <c r="B23" s="142"/>
      <c r="C23" s="60">
        <v>199910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3907067</v>
      </c>
      <c r="D24" s="340"/>
      <c r="E24" s="60"/>
      <c r="F24" s="59"/>
      <c r="G24" s="59"/>
      <c r="H24" s="60"/>
      <c r="I24" s="60">
        <v>118989</v>
      </c>
      <c r="J24" s="59">
        <v>118989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118989</v>
      </c>
      <c r="X24" s="60"/>
      <c r="Y24" s="59">
        <v>118989</v>
      </c>
      <c r="Z24" s="61"/>
      <c r="AA24" s="62"/>
    </row>
    <row r="25" spans="1:27" ht="13.5">
      <c r="A25" s="361" t="s">
        <v>238</v>
      </c>
      <c r="B25" s="142"/>
      <c r="C25" s="60">
        <v>8977666</v>
      </c>
      <c r="D25" s="340"/>
      <c r="E25" s="60"/>
      <c r="F25" s="59"/>
      <c r="G25" s="59"/>
      <c r="H25" s="60">
        <v>17788</v>
      </c>
      <c r="I25" s="60">
        <v>244138</v>
      </c>
      <c r="J25" s="59">
        <v>261926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261926</v>
      </c>
      <c r="X25" s="60"/>
      <c r="Y25" s="59">
        <v>261926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8006839</v>
      </c>
      <c r="D27" s="340"/>
      <c r="E27" s="60">
        <v>6616000</v>
      </c>
      <c r="F27" s="59">
        <v>6616000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1654000</v>
      </c>
      <c r="Y27" s="59">
        <v>-1654000</v>
      </c>
      <c r="Z27" s="61">
        <v>-100</v>
      </c>
      <c r="AA27" s="62">
        <v>6616000</v>
      </c>
    </row>
    <row r="28" spans="1:27" ht="13.5">
      <c r="A28" s="361" t="s">
        <v>241</v>
      </c>
      <c r="B28" s="147"/>
      <c r="C28" s="275">
        <v>398850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392534</v>
      </c>
      <c r="H32" s="60">
        <v>91272</v>
      </c>
      <c r="I32" s="60"/>
      <c r="J32" s="59">
        <v>483806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483806</v>
      </c>
      <c r="X32" s="60"/>
      <c r="Y32" s="59">
        <v>483806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5728764</v>
      </c>
      <c r="D40" s="344">
        <f t="shared" si="9"/>
        <v>0</v>
      </c>
      <c r="E40" s="343">
        <f t="shared" si="9"/>
        <v>41113500</v>
      </c>
      <c r="F40" s="345">
        <f t="shared" si="9"/>
        <v>41113500</v>
      </c>
      <c r="G40" s="345">
        <f t="shared" si="9"/>
        <v>0</v>
      </c>
      <c r="H40" s="343">
        <f t="shared" si="9"/>
        <v>95735</v>
      </c>
      <c r="I40" s="343">
        <f t="shared" si="9"/>
        <v>1146030</v>
      </c>
      <c r="J40" s="345">
        <f t="shared" si="9"/>
        <v>1241765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1241765</v>
      </c>
      <c r="X40" s="343">
        <f t="shared" si="9"/>
        <v>10278375</v>
      </c>
      <c r="Y40" s="345">
        <f t="shared" si="9"/>
        <v>-9036610</v>
      </c>
      <c r="Z40" s="336">
        <f>+IF(X40&lt;&gt;0,+(Y40/X40)*100,0)</f>
        <v>-87.91866418572974</v>
      </c>
      <c r="AA40" s="350">
        <f>SUM(AA41:AA49)</f>
        <v>41113500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>
        <v>978629</v>
      </c>
      <c r="J41" s="364">
        <v>978629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978629</v>
      </c>
      <c r="X41" s="362"/>
      <c r="Y41" s="364">
        <v>978629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1901093</v>
      </c>
      <c r="D43" s="369"/>
      <c r="E43" s="305">
        <v>30626000</v>
      </c>
      <c r="F43" s="370">
        <v>30626000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7656500</v>
      </c>
      <c r="Y43" s="370">
        <v>-7656500</v>
      </c>
      <c r="Z43" s="371">
        <v>-100</v>
      </c>
      <c r="AA43" s="303">
        <v>30626000</v>
      </c>
    </row>
    <row r="44" spans="1:27" ht="13.5">
      <c r="A44" s="361" t="s">
        <v>250</v>
      </c>
      <c r="B44" s="136"/>
      <c r="C44" s="60">
        <v>1609013</v>
      </c>
      <c r="D44" s="368"/>
      <c r="E44" s="54">
        <v>10487500</v>
      </c>
      <c r="F44" s="53">
        <v>10487500</v>
      </c>
      <c r="G44" s="53"/>
      <c r="H44" s="54">
        <v>37983</v>
      </c>
      <c r="I44" s="54">
        <v>77298</v>
      </c>
      <c r="J44" s="53">
        <v>115281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115281</v>
      </c>
      <c r="X44" s="54">
        <v>2621875</v>
      </c>
      <c r="Y44" s="53">
        <v>-2506594</v>
      </c>
      <c r="Z44" s="94">
        <v>-95.6</v>
      </c>
      <c r="AA44" s="95">
        <v>10487500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1758618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460040</v>
      </c>
      <c r="D49" s="368"/>
      <c r="E49" s="54"/>
      <c r="F49" s="53"/>
      <c r="G49" s="53"/>
      <c r="H49" s="54">
        <v>57752</v>
      </c>
      <c r="I49" s="54">
        <v>90103</v>
      </c>
      <c r="J49" s="53">
        <v>147855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147855</v>
      </c>
      <c r="X49" s="54"/>
      <c r="Y49" s="53">
        <v>147855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70624375</v>
      </c>
      <c r="D60" s="346">
        <f t="shared" si="14"/>
        <v>0</v>
      </c>
      <c r="E60" s="219">
        <f t="shared" si="14"/>
        <v>139521500</v>
      </c>
      <c r="F60" s="264">
        <f t="shared" si="14"/>
        <v>139521500</v>
      </c>
      <c r="G60" s="264">
        <f t="shared" si="14"/>
        <v>446493</v>
      </c>
      <c r="H60" s="219">
        <f t="shared" si="14"/>
        <v>1908903</v>
      </c>
      <c r="I60" s="219">
        <f t="shared" si="14"/>
        <v>3634297</v>
      </c>
      <c r="J60" s="264">
        <f t="shared" si="14"/>
        <v>5989693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5989693</v>
      </c>
      <c r="X60" s="219">
        <f t="shared" si="14"/>
        <v>34880375</v>
      </c>
      <c r="Y60" s="264">
        <f t="shared" si="14"/>
        <v>-28890682</v>
      </c>
      <c r="Z60" s="337">
        <f>+IF(X60&lt;&gt;0,+(Y60/X60)*100,0)</f>
        <v>-82.8278996427074</v>
      </c>
      <c r="AA60" s="232">
        <f>+AA57+AA54+AA51+AA40+AA37+AA34+AA22+AA5</f>
        <v>139521500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2013-11-05T08:56:33Z</dcterms:created>
  <dcterms:modified xsi:type="dcterms:W3CDTF">2013-11-05T08:56:37Z</dcterms:modified>
  <cp:category/>
  <cp:version/>
  <cp:contentType/>
  <cp:contentStatus/>
</cp:coreProperties>
</file>