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<sst xmlns="http://schemas.openxmlformats.org/spreadsheetml/2006/main" count="855" uniqueCount="302">
  <si>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uMngeni(KZN222)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</si>
  <si>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</si>
  <si>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</si>
  <si>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</si>
  <si>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</si>
  <si>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</si>
  <si>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</si>
  <si>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</si>
  <si>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</si>
  <si>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</si>
  <si>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</si>
  <si>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</si>
  <si>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</si>
  <si>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</si>
  <si>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</si>
  <si>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</si>
  <si>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</si>
  <si>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</si>
  <si>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</si>
  <si>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</si>
  <si>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</si>
  <si>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</si>
  <si>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</si>
  <si>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</si>
  <si>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</si>
  <si>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</si>
  <si>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</si>
  <si>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</si>
  <si>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</si>
  <si>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</si>
  <si>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</si>
  <si>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</si>
  <si>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</si>
  <si>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</si>
  <si>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</si>
  <si>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</si>
  <si>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</si>
  <si>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</si>
  <si>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</si>
  <si>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</si>
  <si>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</si>
  <si>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</si>
  <si>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</si>
  <si>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</si>
  <si>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</si>
  <si>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</si>
  <si>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</si>
  <si>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</si>
  <si>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</si>
  <si>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</si>
  <si>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</si>
  <si>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</si>
  <si>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</si>
  <si>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</si>
  <si>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</si>
  <si>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</si>
  <si>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</si>
  <si>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</si>
  <si>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</si>
  <si>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</si>
  <si>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</si>
  <si>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</si>
  <si>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</si>
  <si>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</si>
  <si>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</si>
  <si>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</si>
  <si>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</si>
  <si>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</si>
  <si>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</si>
  <si>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</si>
  <si>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uMngeni(KZN222)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</si>
  <si>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</si>
  <si>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</si>
  <si>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</si>
  <si>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</si>
  <si>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</si>
  <si>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</si>
  <si>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</si>
  <si>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</si>
  <si>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</si>
  <si>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</si>
  <si>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</si>
  <si>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</si>
  <si>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</si>
  <si>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</si>
  <si>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</si>
  <si>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</si>
  <si>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</si>
  <si>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</si>
  <si>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</si>
  <si>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</si>
  <si>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</si>
  <si>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</si>
  <si>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</si>
  <si>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</si>
  <si>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</si>
  <si>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</si>
  <si>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</si>
  <si>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</si>
  <si>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</si>
  <si>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uMngeni(KZN222)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</si>
  <si>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</si>
  <si>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</si>
  <si>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</si>
  <si>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</si>
  <si>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</si>
  <si>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</si>
  <si>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</si>
  <si>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</si>
  <si>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</si>
  <si>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</si>
  <si>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</si>
  <si>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</si>
  <si>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</si>
  <si>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</si>
  <si>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</si>
  <si>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</si>
  <si>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</si>
  <si>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</si>
  <si>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</si>
  <si>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</si>
  <si>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</si>
  <si>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</si>
  <si>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</si>
  <si>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</si>
  <si>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</si>
  <si>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</si>
  <si>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</si>
  <si>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</si>
  <si>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uMngeni(KZN222)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</si>
  <si>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</si>
  <si>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</si>
  <si>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</si>
  <si>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</si>
  <si>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</si>
  <si>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</si>
  <si>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</si>
  <si>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</si>
  <si>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</si>
  <si>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</si>
  <si>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uMngeni(KZN222)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</si>
  <si>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</si>
  <si>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</si>
  <si>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</si>
  <si>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</si>
  <si>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</si>
  <si>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</si>
  <si>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</si>
  <si>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</si>
  <si>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</si>
  <si>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</si>
  <si>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</si>
  <si>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</si>
  <si>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</si>
  <si>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</si>
  <si>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</si>
  <si>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</si>
  <si>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</si>
  <si>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</si>
  <si>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</si>
  <si>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</si>
  <si>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</si>
  <si>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</si>
  <si>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</si>
  <si>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</si>
  <si>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</si>
  <si>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</si>
  <si>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</si>
  <si>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</si>
  <si>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</si>
  <si>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</si>
  <si>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</si>
  <si>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</si>
  <si>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</si>
  <si>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uMngeni(KZN222)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</si>
  <si>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</si>
  <si>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</si>
  <si>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</si>
  <si>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</si>
  <si>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</si>
  <si>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</si>
  <si>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</si>
  <si>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</si>
  <si>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</si>
  <si>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</si>
  <si>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</si>
  <si>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</si>
  <si>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</si>
  <si>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</si>
  <si>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</si>
  <si>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</si>
  <si>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</si>
  <si>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</si>
  <si>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</si>
  <si>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</si>
  <si>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</si>
  <si>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</si>
  <si>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</si>
  <si>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</si>
  <si>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</si>
  <si>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</si>
  <si>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uMngeni(KZN222)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</si>
  <si>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</si>
  <si>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</si>
  <si>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</si>
  <si>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</si>
  <si>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</si>
  <si>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</si>
  <si>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</si>
  <si>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</si>
  <si>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</si>
  <si>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</si>
  <si>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</si>
  <si>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</si>
  <si>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</si>
  <si>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</si>
  <si>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</si>
  <si>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</si>
  <si>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</si>
  <si>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</si>
  <si>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</si>
  <si>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</si>
  <si>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</si>
  <si>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</si>
  <si>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</si>
  <si>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</si>
  <si>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uMngeni(KZN222)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</si>
  <si>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</si>
  <si>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</si>
  <si>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</si>
  <si>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</si>
  <si>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</si>
  <si>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</si>
  <si>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</si>
  <si>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</si>
  <si>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</si>
  <si>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</si>
  <si>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</si>
  <si>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</si>
  <si>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</si>
  <si>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</si>
  <si>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</si>
  <si>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</si>
  <si>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</si>
  <si>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</si>
  <si>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</si>
  <si>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</si>
  <si>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</si>
  <si>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</si>
  <si>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</si>
  <si>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</si>
  <si>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</si>
  <si>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</si>
  <si>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</si>
  <si>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</si>
  <si>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</si>
  <si>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</si>
  <si>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</si>
  <si>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</si>
  <si>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</si>
  <si>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</si>
  <si>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</si>
  <si>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uMngeni(KZN222)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</si>
  <si>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</si>
  <si>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</si>
  <si>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uMngeni(KZN222)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</si>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</sst>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104770093</v>
      </c>
      <c r="C5" s="19">
        <v>0</v>
      </c>
      <c r="D5" s="59">
        <v>166322102</v>
      </c>
      <c r="E5" s="60">
        <v>166322102</v>
      </c>
      <c r="F5" s="60">
        <v>11244827</v>
      </c>
      <c r="G5" s="60">
        <v>8375933</v>
      </c>
      <c r="H5" s="60">
        <v>8701655</v>
      </c>
      <c r="I5" s="60">
        <v>28322415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28322415</v>
      </c>
      <c r="W5" s="60">
        <v>41580526</v>
      </c>
      <c r="X5" s="60">
        <v>-13258111</v>
      </c>
      <c r="Y5" s="61">
        <v>-31.89</v>
      </c>
      <c r="Z5" s="62">
        <v>166322102</v>
      </c>
    </row>
    <row r="6" spans="1:26" ht="13.5">
      <c r="A6" s="58" t="s">
        <v>32</v>
      </c>
      <c r="B6" s="19">
        <v>56526700</v>
      </c>
      <c r="C6" s="19">
        <v>0</v>
      </c>
      <c r="D6" s="59">
        <v>69725233</v>
      </c>
      <c r="E6" s="60">
        <v>69725233</v>
      </c>
      <c r="F6" s="60">
        <v>5162859</v>
      </c>
      <c r="G6" s="60">
        <v>6010372</v>
      </c>
      <c r="H6" s="60">
        <v>4470755</v>
      </c>
      <c r="I6" s="60">
        <v>15643986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15643986</v>
      </c>
      <c r="W6" s="60">
        <v>17431308</v>
      </c>
      <c r="X6" s="60">
        <v>-1787322</v>
      </c>
      <c r="Y6" s="61">
        <v>-10.25</v>
      </c>
      <c r="Z6" s="62">
        <v>69725233</v>
      </c>
    </row>
    <row r="7" spans="1:26" ht="13.5">
      <c r="A7" s="58" t="s">
        <v>33</v>
      </c>
      <c r="B7" s="19">
        <v>2455038</v>
      </c>
      <c r="C7" s="19">
        <v>0</v>
      </c>
      <c r="D7" s="59">
        <v>500000</v>
      </c>
      <c r="E7" s="60">
        <v>500000</v>
      </c>
      <c r="F7" s="60">
        <v>6670</v>
      </c>
      <c r="G7" s="60">
        <v>58334</v>
      </c>
      <c r="H7" s="60">
        <v>210700</v>
      </c>
      <c r="I7" s="60">
        <v>275704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275704</v>
      </c>
      <c r="W7" s="60">
        <v>125000</v>
      </c>
      <c r="X7" s="60">
        <v>150704</v>
      </c>
      <c r="Y7" s="61">
        <v>120.56</v>
      </c>
      <c r="Z7" s="62">
        <v>500000</v>
      </c>
    </row>
    <row r="8" spans="1:26" ht="13.5">
      <c r="A8" s="58" t="s">
        <v>34</v>
      </c>
      <c r="B8" s="19">
        <v>40597731</v>
      </c>
      <c r="C8" s="19">
        <v>0</v>
      </c>
      <c r="D8" s="59">
        <v>43491999</v>
      </c>
      <c r="E8" s="60">
        <v>43491999</v>
      </c>
      <c r="F8" s="60">
        <v>17053000</v>
      </c>
      <c r="G8" s="60">
        <v>3894000</v>
      </c>
      <c r="H8" s="60">
        <v>0</v>
      </c>
      <c r="I8" s="60">
        <v>20947000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20947000</v>
      </c>
      <c r="W8" s="60">
        <v>10873000</v>
      </c>
      <c r="X8" s="60">
        <v>10074000</v>
      </c>
      <c r="Y8" s="61">
        <v>92.65</v>
      </c>
      <c r="Z8" s="62">
        <v>43491999</v>
      </c>
    </row>
    <row r="9" spans="1:26" ht="13.5">
      <c r="A9" s="58" t="s">
        <v>35</v>
      </c>
      <c r="B9" s="19">
        <v>13302120</v>
      </c>
      <c r="C9" s="19">
        <v>0</v>
      </c>
      <c r="D9" s="59">
        <v>-10169719</v>
      </c>
      <c r="E9" s="60">
        <v>-10169719</v>
      </c>
      <c r="F9" s="60">
        <v>1671130</v>
      </c>
      <c r="G9" s="60">
        <v>1916002</v>
      </c>
      <c r="H9" s="60">
        <v>1739881</v>
      </c>
      <c r="I9" s="60">
        <v>5327013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5327013</v>
      </c>
      <c r="W9" s="60">
        <v>-2542430</v>
      </c>
      <c r="X9" s="60">
        <v>7869443</v>
      </c>
      <c r="Y9" s="61">
        <v>-309.52</v>
      </c>
      <c r="Z9" s="62">
        <v>-10169719</v>
      </c>
    </row>
    <row r="10" spans="1:26" ht="25.5">
      <c r="A10" s="63" t="s">
        <v>277</v>
      </c>
      <c r="B10" s="64">
        <f>SUM(B5:B9)</f>
        <v>217651682</v>
      </c>
      <c r="C10" s="64">
        <f>SUM(C5:C9)</f>
        <v>0</v>
      </c>
      <c r="D10" s="65">
        <f aca="true" t="shared" si="0" ref="D10:Z10">SUM(D5:D9)</f>
        <v>269869615</v>
      </c>
      <c r="E10" s="66">
        <f t="shared" si="0"/>
        <v>269869615</v>
      </c>
      <c r="F10" s="66">
        <f t="shared" si="0"/>
        <v>35138486</v>
      </c>
      <c r="G10" s="66">
        <f t="shared" si="0"/>
        <v>20254641</v>
      </c>
      <c r="H10" s="66">
        <f t="shared" si="0"/>
        <v>15122991</v>
      </c>
      <c r="I10" s="66">
        <f t="shared" si="0"/>
        <v>70516118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70516118</v>
      </c>
      <c r="W10" s="66">
        <f t="shared" si="0"/>
        <v>67467404</v>
      </c>
      <c r="X10" s="66">
        <f t="shared" si="0"/>
        <v>3048714</v>
      </c>
      <c r="Y10" s="67">
        <f>+IF(W10&lt;&gt;0,(X10/W10)*100,0)</f>
        <v>4.518795476405169</v>
      </c>
      <c r="Z10" s="68">
        <f t="shared" si="0"/>
        <v>269869615</v>
      </c>
    </row>
    <row r="11" spans="1:26" ht="13.5">
      <c r="A11" s="58" t="s">
        <v>37</v>
      </c>
      <c r="B11" s="19">
        <v>75194548</v>
      </c>
      <c r="C11" s="19">
        <v>0</v>
      </c>
      <c r="D11" s="59">
        <v>78936367</v>
      </c>
      <c r="E11" s="60">
        <v>78936367</v>
      </c>
      <c r="F11" s="60">
        <v>5440332</v>
      </c>
      <c r="G11" s="60">
        <v>4454443</v>
      </c>
      <c r="H11" s="60">
        <v>5351497</v>
      </c>
      <c r="I11" s="60">
        <v>15246272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15246272</v>
      </c>
      <c r="W11" s="60">
        <v>19734092</v>
      </c>
      <c r="X11" s="60">
        <v>-4487820</v>
      </c>
      <c r="Y11" s="61">
        <v>-22.74</v>
      </c>
      <c r="Z11" s="62">
        <v>78936367</v>
      </c>
    </row>
    <row r="12" spans="1:26" ht="13.5">
      <c r="A12" s="58" t="s">
        <v>38</v>
      </c>
      <c r="B12" s="19">
        <v>5465393</v>
      </c>
      <c r="C12" s="19">
        <v>0</v>
      </c>
      <c r="D12" s="59">
        <v>5835572</v>
      </c>
      <c r="E12" s="60">
        <v>5835572</v>
      </c>
      <c r="F12" s="60">
        <v>460946</v>
      </c>
      <c r="G12" s="60">
        <v>440027</v>
      </c>
      <c r="H12" s="60">
        <v>443474</v>
      </c>
      <c r="I12" s="60">
        <v>1344447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1344447</v>
      </c>
      <c r="W12" s="60">
        <v>1458893</v>
      </c>
      <c r="X12" s="60">
        <v>-114446</v>
      </c>
      <c r="Y12" s="61">
        <v>-7.84</v>
      </c>
      <c r="Z12" s="62">
        <v>5835572</v>
      </c>
    </row>
    <row r="13" spans="1:26" ht="13.5">
      <c r="A13" s="58" t="s">
        <v>278</v>
      </c>
      <c r="B13" s="19">
        <v>44140849</v>
      </c>
      <c r="C13" s="19">
        <v>0</v>
      </c>
      <c r="D13" s="59">
        <v>10107505</v>
      </c>
      <c r="E13" s="60">
        <v>10107505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2526876</v>
      </c>
      <c r="X13" s="60">
        <v>-2526876</v>
      </c>
      <c r="Y13" s="61">
        <v>-100</v>
      </c>
      <c r="Z13" s="62">
        <v>10107505</v>
      </c>
    </row>
    <row r="14" spans="1:26" ht="13.5">
      <c r="A14" s="58" t="s">
        <v>40</v>
      </c>
      <c r="B14" s="19">
        <v>5991748</v>
      </c>
      <c r="C14" s="19">
        <v>0</v>
      </c>
      <c r="D14" s="59">
        <v>4804371</v>
      </c>
      <c r="E14" s="60">
        <v>4804371</v>
      </c>
      <c r="F14" s="60">
        <v>37</v>
      </c>
      <c r="G14" s="60">
        <v>-705</v>
      </c>
      <c r="H14" s="60">
        <v>2482</v>
      </c>
      <c r="I14" s="60">
        <v>1814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1814</v>
      </c>
      <c r="W14" s="60">
        <v>1201093</v>
      </c>
      <c r="X14" s="60">
        <v>-1199279</v>
      </c>
      <c r="Y14" s="61">
        <v>-99.85</v>
      </c>
      <c r="Z14" s="62">
        <v>4804371</v>
      </c>
    </row>
    <row r="15" spans="1:26" ht="13.5">
      <c r="A15" s="58" t="s">
        <v>41</v>
      </c>
      <c r="B15" s="19">
        <v>60661783</v>
      </c>
      <c r="C15" s="19">
        <v>0</v>
      </c>
      <c r="D15" s="59">
        <v>69954954</v>
      </c>
      <c r="E15" s="60">
        <v>69954954</v>
      </c>
      <c r="F15" s="60">
        <v>2253002</v>
      </c>
      <c r="G15" s="60">
        <v>14098755</v>
      </c>
      <c r="H15" s="60">
        <v>5061196</v>
      </c>
      <c r="I15" s="60">
        <v>21412953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21412953</v>
      </c>
      <c r="W15" s="60">
        <v>17488739</v>
      </c>
      <c r="X15" s="60">
        <v>3924214</v>
      </c>
      <c r="Y15" s="61">
        <v>22.44</v>
      </c>
      <c r="Z15" s="62">
        <v>69954954</v>
      </c>
    </row>
    <row r="16" spans="1:26" ht="13.5">
      <c r="A16" s="69" t="s">
        <v>42</v>
      </c>
      <c r="B16" s="19">
        <v>4945743</v>
      </c>
      <c r="C16" s="19">
        <v>0</v>
      </c>
      <c r="D16" s="59">
        <v>9752000</v>
      </c>
      <c r="E16" s="60">
        <v>9752000</v>
      </c>
      <c r="F16" s="60">
        <v>38400</v>
      </c>
      <c r="G16" s="60">
        <v>1001377</v>
      </c>
      <c r="H16" s="60">
        <v>1126329</v>
      </c>
      <c r="I16" s="60">
        <v>2166106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2166106</v>
      </c>
      <c r="W16" s="60">
        <v>2438000</v>
      </c>
      <c r="X16" s="60">
        <v>-271894</v>
      </c>
      <c r="Y16" s="61">
        <v>-11.15</v>
      </c>
      <c r="Z16" s="62">
        <v>9752000</v>
      </c>
    </row>
    <row r="17" spans="1:26" ht="13.5">
      <c r="A17" s="58" t="s">
        <v>43</v>
      </c>
      <c r="B17" s="19">
        <v>48754972</v>
      </c>
      <c r="C17" s="19">
        <v>0</v>
      </c>
      <c r="D17" s="59">
        <v>77985464</v>
      </c>
      <c r="E17" s="60">
        <v>77985464</v>
      </c>
      <c r="F17" s="60">
        <v>2512951</v>
      </c>
      <c r="G17" s="60">
        <v>5078894</v>
      </c>
      <c r="H17" s="60">
        <v>2001137</v>
      </c>
      <c r="I17" s="60">
        <v>9592982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9592982</v>
      </c>
      <c r="W17" s="60">
        <v>19496366</v>
      </c>
      <c r="X17" s="60">
        <v>-9903384</v>
      </c>
      <c r="Y17" s="61">
        <v>-50.8</v>
      </c>
      <c r="Z17" s="62">
        <v>77985464</v>
      </c>
    </row>
    <row r="18" spans="1:26" ht="13.5">
      <c r="A18" s="70" t="s">
        <v>44</v>
      </c>
      <c r="B18" s="71">
        <f>SUM(B11:B17)</f>
        <v>245155036</v>
      </c>
      <c r="C18" s="71">
        <f>SUM(C11:C17)</f>
        <v>0</v>
      </c>
      <c r="D18" s="72">
        <f aca="true" t="shared" si="1" ref="D18:Z18">SUM(D11:D17)</f>
        <v>257376233</v>
      </c>
      <c r="E18" s="73">
        <f t="shared" si="1"/>
        <v>257376233</v>
      </c>
      <c r="F18" s="73">
        <f t="shared" si="1"/>
        <v>10705668</v>
      </c>
      <c r="G18" s="73">
        <f t="shared" si="1"/>
        <v>25072791</v>
      </c>
      <c r="H18" s="73">
        <f t="shared" si="1"/>
        <v>13986115</v>
      </c>
      <c r="I18" s="73">
        <f t="shared" si="1"/>
        <v>49764574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49764574</v>
      </c>
      <c r="W18" s="73">
        <f t="shared" si="1"/>
        <v>64344059</v>
      </c>
      <c r="X18" s="73">
        <f t="shared" si="1"/>
        <v>-14579485</v>
      </c>
      <c r="Y18" s="67">
        <f>+IF(W18&lt;&gt;0,(X18/W18)*100,0)</f>
        <v>-22.65863426489771</v>
      </c>
      <c r="Z18" s="74">
        <f t="shared" si="1"/>
        <v>257376233</v>
      </c>
    </row>
    <row r="19" spans="1:26" ht="13.5">
      <c r="A19" s="70" t="s">
        <v>45</v>
      </c>
      <c r="B19" s="75">
        <f>+B10-B18</f>
        <v>-27503354</v>
      </c>
      <c r="C19" s="75">
        <f>+C10-C18</f>
        <v>0</v>
      </c>
      <c r="D19" s="76">
        <f aca="true" t="shared" si="2" ref="D19:Z19">+D10-D18</f>
        <v>12493382</v>
      </c>
      <c r="E19" s="77">
        <f t="shared" si="2"/>
        <v>12493382</v>
      </c>
      <c r="F19" s="77">
        <f t="shared" si="2"/>
        <v>24432818</v>
      </c>
      <c r="G19" s="77">
        <f t="shared" si="2"/>
        <v>-4818150</v>
      </c>
      <c r="H19" s="77">
        <f t="shared" si="2"/>
        <v>1136876</v>
      </c>
      <c r="I19" s="77">
        <f t="shared" si="2"/>
        <v>20751544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20751544</v>
      </c>
      <c r="W19" s="77">
        <f>IF(E10=E18,0,W10-W18)</f>
        <v>3123345</v>
      </c>
      <c r="X19" s="77">
        <f t="shared" si="2"/>
        <v>17628199</v>
      </c>
      <c r="Y19" s="78">
        <f>+IF(W19&lt;&gt;0,(X19/W19)*100,0)</f>
        <v>564.4012749151951</v>
      </c>
      <c r="Z19" s="79">
        <f t="shared" si="2"/>
        <v>12493382</v>
      </c>
    </row>
    <row r="20" spans="1:26" ht="13.5">
      <c r="A20" s="58" t="s">
        <v>46</v>
      </c>
      <c r="B20" s="19">
        <v>25923097</v>
      </c>
      <c r="C20" s="19">
        <v>0</v>
      </c>
      <c r="D20" s="59">
        <v>19912000</v>
      </c>
      <c r="E20" s="60">
        <v>19912000</v>
      </c>
      <c r="F20" s="60">
        <v>500000</v>
      </c>
      <c r="G20" s="60">
        <v>4136000</v>
      </c>
      <c r="H20" s="60">
        <v>0</v>
      </c>
      <c r="I20" s="60">
        <v>4636000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4636000</v>
      </c>
      <c r="W20" s="60">
        <v>4978000</v>
      </c>
      <c r="X20" s="60">
        <v>-342000</v>
      </c>
      <c r="Y20" s="61">
        <v>-6.87</v>
      </c>
      <c r="Z20" s="62">
        <v>19912000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-1580257</v>
      </c>
      <c r="C22" s="86">
        <f>SUM(C19:C21)</f>
        <v>0</v>
      </c>
      <c r="D22" s="87">
        <f aca="true" t="shared" si="3" ref="D22:Z22">SUM(D19:D21)</f>
        <v>32405382</v>
      </c>
      <c r="E22" s="88">
        <f t="shared" si="3"/>
        <v>32405382</v>
      </c>
      <c r="F22" s="88">
        <f t="shared" si="3"/>
        <v>24932818</v>
      </c>
      <c r="G22" s="88">
        <f t="shared" si="3"/>
        <v>-682150</v>
      </c>
      <c r="H22" s="88">
        <f t="shared" si="3"/>
        <v>1136876</v>
      </c>
      <c r="I22" s="88">
        <f t="shared" si="3"/>
        <v>25387544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25387544</v>
      </c>
      <c r="W22" s="88">
        <f t="shared" si="3"/>
        <v>8101345</v>
      </c>
      <c r="X22" s="88">
        <f t="shared" si="3"/>
        <v>17286199</v>
      </c>
      <c r="Y22" s="89">
        <f>+IF(W22&lt;&gt;0,(X22/W22)*100,0)</f>
        <v>213.37443350456002</v>
      </c>
      <c r="Z22" s="90">
        <f t="shared" si="3"/>
        <v>32405382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-1580257</v>
      </c>
      <c r="C24" s="75">
        <f>SUM(C22:C23)</f>
        <v>0</v>
      </c>
      <c r="D24" s="76">
        <f aca="true" t="shared" si="4" ref="D24:Z24">SUM(D22:D23)</f>
        <v>32405382</v>
      </c>
      <c r="E24" s="77">
        <f t="shared" si="4"/>
        <v>32405382</v>
      </c>
      <c r="F24" s="77">
        <f t="shared" si="4"/>
        <v>24932818</v>
      </c>
      <c r="G24" s="77">
        <f t="shared" si="4"/>
        <v>-682150</v>
      </c>
      <c r="H24" s="77">
        <f t="shared" si="4"/>
        <v>1136876</v>
      </c>
      <c r="I24" s="77">
        <f t="shared" si="4"/>
        <v>25387544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25387544</v>
      </c>
      <c r="W24" s="77">
        <f t="shared" si="4"/>
        <v>8101345</v>
      </c>
      <c r="X24" s="77">
        <f t="shared" si="4"/>
        <v>17286199</v>
      </c>
      <c r="Y24" s="78">
        <f>+IF(W24&lt;&gt;0,(X24/W24)*100,0)</f>
        <v>213.37443350456002</v>
      </c>
      <c r="Z24" s="79">
        <f t="shared" si="4"/>
        <v>32405382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25923097</v>
      </c>
      <c r="C27" s="22">
        <v>0</v>
      </c>
      <c r="D27" s="99">
        <v>32262000</v>
      </c>
      <c r="E27" s="100">
        <v>32262000</v>
      </c>
      <c r="F27" s="100">
        <v>0</v>
      </c>
      <c r="G27" s="100">
        <v>829585</v>
      </c>
      <c r="H27" s="100">
        <v>4443138</v>
      </c>
      <c r="I27" s="100">
        <v>5272723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5272723</v>
      </c>
      <c r="W27" s="100">
        <v>8065500</v>
      </c>
      <c r="X27" s="100">
        <v>-2792777</v>
      </c>
      <c r="Y27" s="101">
        <v>-34.63</v>
      </c>
      <c r="Z27" s="102">
        <v>32262000</v>
      </c>
    </row>
    <row r="28" spans="1:26" ht="13.5">
      <c r="A28" s="103" t="s">
        <v>46</v>
      </c>
      <c r="B28" s="19">
        <v>25923097</v>
      </c>
      <c r="C28" s="19">
        <v>0</v>
      </c>
      <c r="D28" s="59">
        <v>19912000</v>
      </c>
      <c r="E28" s="60">
        <v>19912000</v>
      </c>
      <c r="F28" s="60">
        <v>0</v>
      </c>
      <c r="G28" s="60">
        <v>829585</v>
      </c>
      <c r="H28" s="60">
        <v>4443138</v>
      </c>
      <c r="I28" s="60">
        <v>5272723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5272723</v>
      </c>
      <c r="W28" s="60">
        <v>4978000</v>
      </c>
      <c r="X28" s="60">
        <v>294723</v>
      </c>
      <c r="Y28" s="61">
        <v>5.92</v>
      </c>
      <c r="Z28" s="62">
        <v>19912000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12350000</v>
      </c>
      <c r="E31" s="60">
        <v>12350000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3087500</v>
      </c>
      <c r="X31" s="60">
        <v>-3087500</v>
      </c>
      <c r="Y31" s="61">
        <v>-100</v>
      </c>
      <c r="Z31" s="62">
        <v>12350000</v>
      </c>
    </row>
    <row r="32" spans="1:26" ht="13.5">
      <c r="A32" s="70" t="s">
        <v>54</v>
      </c>
      <c r="B32" s="22">
        <f>SUM(B28:B31)</f>
        <v>25923097</v>
      </c>
      <c r="C32" s="22">
        <f>SUM(C28:C31)</f>
        <v>0</v>
      </c>
      <c r="D32" s="99">
        <f aca="true" t="shared" si="5" ref="D32:Z32">SUM(D28:D31)</f>
        <v>32262000</v>
      </c>
      <c r="E32" s="100">
        <f t="shared" si="5"/>
        <v>32262000</v>
      </c>
      <c r="F32" s="100">
        <f t="shared" si="5"/>
        <v>0</v>
      </c>
      <c r="G32" s="100">
        <f t="shared" si="5"/>
        <v>829585</v>
      </c>
      <c r="H32" s="100">
        <f t="shared" si="5"/>
        <v>4443138</v>
      </c>
      <c r="I32" s="100">
        <f t="shared" si="5"/>
        <v>5272723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5272723</v>
      </c>
      <c r="W32" s="100">
        <f t="shared" si="5"/>
        <v>8065500</v>
      </c>
      <c r="X32" s="100">
        <f t="shared" si="5"/>
        <v>-2792777</v>
      </c>
      <c r="Y32" s="101">
        <f>+IF(W32&lt;&gt;0,(X32/W32)*100,0)</f>
        <v>-34.62621040233091</v>
      </c>
      <c r="Z32" s="102">
        <f t="shared" si="5"/>
        <v>32262000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59929247</v>
      </c>
      <c r="C35" s="19">
        <v>0</v>
      </c>
      <c r="D35" s="59">
        <v>106337422</v>
      </c>
      <c r="E35" s="60">
        <v>106337422</v>
      </c>
      <c r="F35" s="60">
        <v>106767446</v>
      </c>
      <c r="G35" s="60">
        <v>91707605</v>
      </c>
      <c r="H35" s="60">
        <v>94214460</v>
      </c>
      <c r="I35" s="60">
        <v>94214460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94214460</v>
      </c>
      <c r="W35" s="60">
        <v>26584356</v>
      </c>
      <c r="X35" s="60">
        <v>67630104</v>
      </c>
      <c r="Y35" s="61">
        <v>254.4</v>
      </c>
      <c r="Z35" s="62">
        <v>106337422</v>
      </c>
    </row>
    <row r="36" spans="1:26" ht="13.5">
      <c r="A36" s="58" t="s">
        <v>57</v>
      </c>
      <c r="B36" s="19">
        <v>587940932</v>
      </c>
      <c r="C36" s="19">
        <v>0</v>
      </c>
      <c r="D36" s="59">
        <v>441993644</v>
      </c>
      <c r="E36" s="60">
        <v>441993644</v>
      </c>
      <c r="F36" s="60">
        <v>384820473</v>
      </c>
      <c r="G36" s="60">
        <v>587940932</v>
      </c>
      <c r="H36" s="60">
        <v>587940932</v>
      </c>
      <c r="I36" s="60">
        <v>587940932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587940932</v>
      </c>
      <c r="W36" s="60">
        <v>110498411</v>
      </c>
      <c r="X36" s="60">
        <v>477442521</v>
      </c>
      <c r="Y36" s="61">
        <v>432.08</v>
      </c>
      <c r="Z36" s="62">
        <v>441993644</v>
      </c>
    </row>
    <row r="37" spans="1:26" ht="13.5">
      <c r="A37" s="58" t="s">
        <v>58</v>
      </c>
      <c r="B37" s="19">
        <v>62972698</v>
      </c>
      <c r="C37" s="19">
        <v>0</v>
      </c>
      <c r="D37" s="59">
        <v>57183082</v>
      </c>
      <c r="E37" s="60">
        <v>57183082</v>
      </c>
      <c r="F37" s="60">
        <v>37055632</v>
      </c>
      <c r="G37" s="60">
        <v>31982192</v>
      </c>
      <c r="H37" s="60">
        <v>10922947</v>
      </c>
      <c r="I37" s="60">
        <v>10922947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10922947</v>
      </c>
      <c r="W37" s="60">
        <v>14295771</v>
      </c>
      <c r="X37" s="60">
        <v>-3372824</v>
      </c>
      <c r="Y37" s="61">
        <v>-23.59</v>
      </c>
      <c r="Z37" s="62">
        <v>57183082</v>
      </c>
    </row>
    <row r="38" spans="1:26" ht="13.5">
      <c r="A38" s="58" t="s">
        <v>59</v>
      </c>
      <c r="B38" s="19">
        <v>71745174</v>
      </c>
      <c r="C38" s="19">
        <v>0</v>
      </c>
      <c r="D38" s="59">
        <v>39416801</v>
      </c>
      <c r="E38" s="60">
        <v>39416801</v>
      </c>
      <c r="F38" s="60">
        <v>65870537</v>
      </c>
      <c r="G38" s="60">
        <v>71745174</v>
      </c>
      <c r="H38" s="60">
        <v>71745174</v>
      </c>
      <c r="I38" s="60">
        <v>71745174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71745174</v>
      </c>
      <c r="W38" s="60">
        <v>9854200</v>
      </c>
      <c r="X38" s="60">
        <v>61890974</v>
      </c>
      <c r="Y38" s="61">
        <v>628.07</v>
      </c>
      <c r="Z38" s="62">
        <v>39416801</v>
      </c>
    </row>
    <row r="39" spans="1:26" ht="13.5">
      <c r="A39" s="58" t="s">
        <v>60</v>
      </c>
      <c r="B39" s="19">
        <v>513152307</v>
      </c>
      <c r="C39" s="19">
        <v>0</v>
      </c>
      <c r="D39" s="59">
        <v>451731183</v>
      </c>
      <c r="E39" s="60">
        <v>451731183</v>
      </c>
      <c r="F39" s="60">
        <v>388661750</v>
      </c>
      <c r="G39" s="60">
        <v>575921171</v>
      </c>
      <c r="H39" s="60">
        <v>599487271</v>
      </c>
      <c r="I39" s="60">
        <v>599487271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599487271</v>
      </c>
      <c r="W39" s="60">
        <v>112932796</v>
      </c>
      <c r="X39" s="60">
        <v>486554475</v>
      </c>
      <c r="Y39" s="61">
        <v>430.84</v>
      </c>
      <c r="Z39" s="62">
        <v>451731183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1525481</v>
      </c>
      <c r="C42" s="19">
        <v>0</v>
      </c>
      <c r="D42" s="59">
        <v>24310015</v>
      </c>
      <c r="E42" s="60">
        <v>24310015</v>
      </c>
      <c r="F42" s="60">
        <v>9636099</v>
      </c>
      <c r="G42" s="60">
        <v>-2185646</v>
      </c>
      <c r="H42" s="60">
        <v>849245</v>
      </c>
      <c r="I42" s="60">
        <v>8299698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8299698</v>
      </c>
      <c r="W42" s="60">
        <v>20158168</v>
      </c>
      <c r="X42" s="60">
        <v>-11858470</v>
      </c>
      <c r="Y42" s="61">
        <v>-58.83</v>
      </c>
      <c r="Z42" s="62">
        <v>24310015</v>
      </c>
    </row>
    <row r="43" spans="1:26" ht="13.5">
      <c r="A43" s="58" t="s">
        <v>63</v>
      </c>
      <c r="B43" s="19">
        <v>146196</v>
      </c>
      <c r="C43" s="19">
        <v>0</v>
      </c>
      <c r="D43" s="59">
        <v>-32262000</v>
      </c>
      <c r="E43" s="60">
        <v>-32262000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-9300000</v>
      </c>
      <c r="X43" s="60">
        <v>9300000</v>
      </c>
      <c r="Y43" s="61">
        <v>-100</v>
      </c>
      <c r="Z43" s="62">
        <v>-32262000</v>
      </c>
    </row>
    <row r="44" spans="1:26" ht="13.5">
      <c r="A44" s="58" t="s">
        <v>64</v>
      </c>
      <c r="B44" s="19">
        <v>49008</v>
      </c>
      <c r="C44" s="19">
        <v>0</v>
      </c>
      <c r="D44" s="59">
        <v>-3645000</v>
      </c>
      <c r="E44" s="60">
        <v>-3645000</v>
      </c>
      <c r="F44" s="60">
        <v>0</v>
      </c>
      <c r="G44" s="60">
        <v>-5422</v>
      </c>
      <c r="H44" s="60">
        <v>17590</v>
      </c>
      <c r="I44" s="60">
        <v>12168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12168</v>
      </c>
      <c r="W44" s="60">
        <v>0</v>
      </c>
      <c r="X44" s="60">
        <v>12168</v>
      </c>
      <c r="Y44" s="61">
        <v>0</v>
      </c>
      <c r="Z44" s="62">
        <v>-3645000</v>
      </c>
    </row>
    <row r="45" spans="1:26" ht="13.5">
      <c r="A45" s="70" t="s">
        <v>65</v>
      </c>
      <c r="B45" s="22">
        <v>-4274779</v>
      </c>
      <c r="C45" s="22">
        <v>0</v>
      </c>
      <c r="D45" s="99">
        <v>-17592448</v>
      </c>
      <c r="E45" s="100">
        <v>-17592448</v>
      </c>
      <c r="F45" s="100">
        <v>5145133</v>
      </c>
      <c r="G45" s="100">
        <v>2954065</v>
      </c>
      <c r="H45" s="100">
        <v>3820900</v>
      </c>
      <c r="I45" s="100">
        <v>3820900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3820900</v>
      </c>
      <c r="W45" s="100">
        <v>4862705</v>
      </c>
      <c r="X45" s="100">
        <v>-1041805</v>
      </c>
      <c r="Y45" s="101">
        <v>-21.42</v>
      </c>
      <c r="Z45" s="102">
        <v>-17592448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5430969</v>
      </c>
      <c r="C49" s="52">
        <v>0</v>
      </c>
      <c r="D49" s="129">
        <v>6100082</v>
      </c>
      <c r="E49" s="54">
        <v>5289062</v>
      </c>
      <c r="F49" s="54">
        <v>0</v>
      </c>
      <c r="G49" s="54">
        <v>0</v>
      </c>
      <c r="H49" s="54">
        <v>0</v>
      </c>
      <c r="I49" s="54">
        <v>8231459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1963733</v>
      </c>
      <c r="W49" s="54">
        <v>11644554</v>
      </c>
      <c r="X49" s="54">
        <v>15349640</v>
      </c>
      <c r="Y49" s="54">
        <v>25935599</v>
      </c>
      <c r="Z49" s="130">
        <v>79945098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2165969</v>
      </c>
      <c r="C51" s="52">
        <v>0</v>
      </c>
      <c r="D51" s="129">
        <v>371918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2537887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98.94205681395997</v>
      </c>
      <c r="C58" s="5">
        <f>IF(C67=0,0,+(C76/C67)*100)</f>
        <v>0</v>
      </c>
      <c r="D58" s="6">
        <f aca="true" t="shared" si="6" ref="D58:Z58">IF(D67=0,0,+(D76/D67)*100)</f>
        <v>73.21308387302</v>
      </c>
      <c r="E58" s="7">
        <f t="shared" si="6"/>
        <v>73.21308387302</v>
      </c>
      <c r="F58" s="7">
        <f t="shared" si="6"/>
        <v>69.82080665438775</v>
      </c>
      <c r="G58" s="7">
        <f t="shared" si="6"/>
        <v>121.1697449329719</v>
      </c>
      <c r="H58" s="7">
        <f t="shared" si="6"/>
        <v>108.62480844621783</v>
      </c>
      <c r="I58" s="7">
        <f t="shared" si="6"/>
        <v>98.2391638829913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98.2391638829913</v>
      </c>
      <c r="W58" s="7">
        <f t="shared" si="6"/>
        <v>82.3024062236139</v>
      </c>
      <c r="X58" s="7">
        <f t="shared" si="6"/>
        <v>0</v>
      </c>
      <c r="Y58" s="7">
        <f t="shared" si="6"/>
        <v>0</v>
      </c>
      <c r="Z58" s="8">
        <f t="shared" si="6"/>
        <v>73.21308387302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67.08471707815912</v>
      </c>
      <c r="E59" s="10">
        <f t="shared" si="7"/>
        <v>67.08471707815912</v>
      </c>
      <c r="F59" s="10">
        <f t="shared" si="7"/>
        <v>66.52393923335647</v>
      </c>
      <c r="G59" s="10">
        <f t="shared" si="7"/>
        <v>147.21856470050938</v>
      </c>
      <c r="H59" s="10">
        <f t="shared" si="7"/>
        <v>114.8805750238741</v>
      </c>
      <c r="I59" s="10">
        <f t="shared" si="7"/>
        <v>105.09423800968602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105.09423800968602</v>
      </c>
      <c r="W59" s="10">
        <f t="shared" si="7"/>
        <v>76.02040180364487</v>
      </c>
      <c r="X59" s="10">
        <f t="shared" si="7"/>
        <v>0</v>
      </c>
      <c r="Y59" s="10">
        <f t="shared" si="7"/>
        <v>0</v>
      </c>
      <c r="Z59" s="11">
        <f t="shared" si="7"/>
        <v>67.08471707815912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86.98790866715353</v>
      </c>
      <c r="E60" s="13">
        <f t="shared" si="7"/>
        <v>86.98790866715353</v>
      </c>
      <c r="F60" s="13">
        <f t="shared" si="7"/>
        <v>79.01885370102109</v>
      </c>
      <c r="G60" s="13">
        <f t="shared" si="7"/>
        <v>90.03158207179189</v>
      </c>
      <c r="H60" s="13">
        <f t="shared" si="7"/>
        <v>99.89753408540616</v>
      </c>
      <c r="I60" s="13">
        <f t="shared" si="7"/>
        <v>89.21664210131613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89.21664210131613</v>
      </c>
      <c r="W60" s="13">
        <f t="shared" si="7"/>
        <v>96.35938393148695</v>
      </c>
      <c r="X60" s="13">
        <f t="shared" si="7"/>
        <v>0</v>
      </c>
      <c r="Y60" s="13">
        <f t="shared" si="7"/>
        <v>0</v>
      </c>
      <c r="Z60" s="14">
        <f t="shared" si="7"/>
        <v>86.98790866715353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86.78269257605342</v>
      </c>
      <c r="E61" s="13">
        <f t="shared" si="7"/>
        <v>86.78269257605342</v>
      </c>
      <c r="F61" s="13">
        <f t="shared" si="7"/>
        <v>85.69208058134718</v>
      </c>
      <c r="G61" s="13">
        <f t="shared" si="7"/>
        <v>95.90961594735779</v>
      </c>
      <c r="H61" s="13">
        <f t="shared" si="7"/>
        <v>100.09078480272218</v>
      </c>
      <c r="I61" s="13">
        <f t="shared" si="7"/>
        <v>93.72684350448107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93.72684350448107</v>
      </c>
      <c r="W61" s="13">
        <f t="shared" si="7"/>
        <v>95.9758089803633</v>
      </c>
      <c r="X61" s="13">
        <f t="shared" si="7"/>
        <v>0</v>
      </c>
      <c r="Y61" s="13">
        <f t="shared" si="7"/>
        <v>0</v>
      </c>
      <c r="Z61" s="14">
        <f t="shared" si="7"/>
        <v>86.78269257605342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89.99806745915822</v>
      </c>
      <c r="E64" s="13">
        <f t="shared" si="7"/>
        <v>89.99806745915822</v>
      </c>
      <c r="F64" s="13">
        <f t="shared" si="7"/>
        <v>0</v>
      </c>
      <c r="G64" s="13">
        <f t="shared" si="7"/>
        <v>0</v>
      </c>
      <c r="H64" s="13">
        <f t="shared" si="7"/>
        <v>97.90451512337323</v>
      </c>
      <c r="I64" s="13">
        <f t="shared" si="7"/>
        <v>33.193462234374316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33.193462234374316</v>
      </c>
      <c r="W64" s="13">
        <f t="shared" si="7"/>
        <v>101.98575312914318</v>
      </c>
      <c r="X64" s="13">
        <f t="shared" si="7"/>
        <v>0</v>
      </c>
      <c r="Y64" s="13">
        <f t="shared" si="7"/>
        <v>0</v>
      </c>
      <c r="Z64" s="14">
        <f t="shared" si="7"/>
        <v>89.99806745915822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91.98572349664325</v>
      </c>
      <c r="E66" s="16">
        <f t="shared" si="7"/>
        <v>91.98572349664325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104.23796765298339</v>
      </c>
      <c r="X66" s="16">
        <f t="shared" si="7"/>
        <v>0</v>
      </c>
      <c r="Y66" s="16">
        <f t="shared" si="7"/>
        <v>0</v>
      </c>
      <c r="Z66" s="17">
        <f t="shared" si="7"/>
        <v>91.98572349664325</v>
      </c>
    </row>
    <row r="67" spans="1:26" ht="13.5" hidden="1">
      <c r="A67" s="41" t="s">
        <v>285</v>
      </c>
      <c r="B67" s="24">
        <v>159112514</v>
      </c>
      <c r="C67" s="24"/>
      <c r="D67" s="25">
        <v>233096209</v>
      </c>
      <c r="E67" s="26">
        <v>233096209</v>
      </c>
      <c r="F67" s="26">
        <v>16283752</v>
      </c>
      <c r="G67" s="26">
        <v>14271778</v>
      </c>
      <c r="H67" s="26">
        <v>13046597</v>
      </c>
      <c r="I67" s="26">
        <v>43602127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43602127</v>
      </c>
      <c r="W67" s="26">
        <v>58274052</v>
      </c>
      <c r="X67" s="26"/>
      <c r="Y67" s="25"/>
      <c r="Z67" s="27">
        <v>233096209</v>
      </c>
    </row>
    <row r="68" spans="1:26" ht="13.5" hidden="1">
      <c r="A68" s="37" t="s">
        <v>31</v>
      </c>
      <c r="B68" s="19">
        <v>100902494</v>
      </c>
      <c r="C68" s="19"/>
      <c r="D68" s="20">
        <v>161734721</v>
      </c>
      <c r="E68" s="21">
        <v>161734721</v>
      </c>
      <c r="F68" s="21">
        <v>10958183</v>
      </c>
      <c r="G68" s="21">
        <v>8070887</v>
      </c>
      <c r="H68" s="21">
        <v>8448484</v>
      </c>
      <c r="I68" s="21">
        <v>27477554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27477554</v>
      </c>
      <c r="W68" s="21">
        <v>40433680</v>
      </c>
      <c r="X68" s="21"/>
      <c r="Y68" s="20"/>
      <c r="Z68" s="23">
        <v>161734721</v>
      </c>
    </row>
    <row r="69" spans="1:26" ht="13.5" hidden="1">
      <c r="A69" s="38" t="s">
        <v>32</v>
      </c>
      <c r="B69" s="19">
        <v>56526700</v>
      </c>
      <c r="C69" s="19"/>
      <c r="D69" s="20">
        <v>69725233</v>
      </c>
      <c r="E69" s="21">
        <v>69725233</v>
      </c>
      <c r="F69" s="21">
        <v>5162859</v>
      </c>
      <c r="G69" s="21">
        <v>6010372</v>
      </c>
      <c r="H69" s="21">
        <v>4470755</v>
      </c>
      <c r="I69" s="21">
        <v>15643986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15643986</v>
      </c>
      <c r="W69" s="21">
        <v>17431308</v>
      </c>
      <c r="X69" s="21"/>
      <c r="Y69" s="20"/>
      <c r="Z69" s="23">
        <v>69725233</v>
      </c>
    </row>
    <row r="70" spans="1:26" ht="13.5" hidden="1">
      <c r="A70" s="39" t="s">
        <v>103</v>
      </c>
      <c r="B70" s="19">
        <v>48717670</v>
      </c>
      <c r="C70" s="19"/>
      <c r="D70" s="20">
        <v>65275133</v>
      </c>
      <c r="E70" s="21">
        <v>65275133</v>
      </c>
      <c r="F70" s="21">
        <v>4760804</v>
      </c>
      <c r="G70" s="21">
        <v>5642013</v>
      </c>
      <c r="H70" s="21">
        <v>4075572</v>
      </c>
      <c r="I70" s="21">
        <v>14478389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14478389</v>
      </c>
      <c r="W70" s="21">
        <v>16318783</v>
      </c>
      <c r="X70" s="21"/>
      <c r="Y70" s="20"/>
      <c r="Z70" s="23">
        <v>65275133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7809030</v>
      </c>
      <c r="C73" s="19"/>
      <c r="D73" s="20">
        <v>4450100</v>
      </c>
      <c r="E73" s="21">
        <v>4450100</v>
      </c>
      <c r="F73" s="21">
        <v>402055</v>
      </c>
      <c r="G73" s="21">
        <v>368359</v>
      </c>
      <c r="H73" s="21">
        <v>395183</v>
      </c>
      <c r="I73" s="21">
        <v>1165597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1165597</v>
      </c>
      <c r="W73" s="21">
        <v>1112525</v>
      </c>
      <c r="X73" s="21"/>
      <c r="Y73" s="20"/>
      <c r="Z73" s="23">
        <v>4450100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1683320</v>
      </c>
      <c r="C75" s="28"/>
      <c r="D75" s="29">
        <v>1636255</v>
      </c>
      <c r="E75" s="30">
        <v>1636255</v>
      </c>
      <c r="F75" s="30">
        <v>162710</v>
      </c>
      <c r="G75" s="30">
        <v>190519</v>
      </c>
      <c r="H75" s="30">
        <v>127358</v>
      </c>
      <c r="I75" s="30">
        <v>480587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480587</v>
      </c>
      <c r="W75" s="30">
        <v>409064</v>
      </c>
      <c r="X75" s="30"/>
      <c r="Y75" s="29"/>
      <c r="Z75" s="31">
        <v>1636255</v>
      </c>
    </row>
    <row r="76" spans="1:26" ht="13.5" hidden="1">
      <c r="A76" s="42" t="s">
        <v>286</v>
      </c>
      <c r="B76" s="32">
        <v>157429194</v>
      </c>
      <c r="C76" s="32"/>
      <c r="D76" s="33">
        <v>170656923</v>
      </c>
      <c r="E76" s="34">
        <v>170656923</v>
      </c>
      <c r="F76" s="34">
        <v>11369447</v>
      </c>
      <c r="G76" s="34">
        <v>17293077</v>
      </c>
      <c r="H76" s="34">
        <v>14171841</v>
      </c>
      <c r="I76" s="34">
        <v>42834365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42834365</v>
      </c>
      <c r="W76" s="34">
        <v>47960947</v>
      </c>
      <c r="X76" s="34"/>
      <c r="Y76" s="33"/>
      <c r="Z76" s="35">
        <v>170656923</v>
      </c>
    </row>
    <row r="77" spans="1:26" ht="13.5" hidden="1">
      <c r="A77" s="37" t="s">
        <v>31</v>
      </c>
      <c r="B77" s="19">
        <v>100902494</v>
      </c>
      <c r="C77" s="19"/>
      <c r="D77" s="20">
        <v>108499280</v>
      </c>
      <c r="E77" s="21">
        <v>108499280</v>
      </c>
      <c r="F77" s="21">
        <v>7289815</v>
      </c>
      <c r="G77" s="21">
        <v>11881844</v>
      </c>
      <c r="H77" s="21">
        <v>9705667</v>
      </c>
      <c r="I77" s="21">
        <v>28877326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28877326</v>
      </c>
      <c r="W77" s="21">
        <v>30737846</v>
      </c>
      <c r="X77" s="21"/>
      <c r="Y77" s="20"/>
      <c r="Z77" s="23">
        <v>108499280</v>
      </c>
    </row>
    <row r="78" spans="1:26" ht="13.5" hidden="1">
      <c r="A78" s="38" t="s">
        <v>32</v>
      </c>
      <c r="B78" s="19">
        <v>56526700</v>
      </c>
      <c r="C78" s="19"/>
      <c r="D78" s="20">
        <v>60652522</v>
      </c>
      <c r="E78" s="21">
        <v>60652522</v>
      </c>
      <c r="F78" s="21">
        <v>4079632</v>
      </c>
      <c r="G78" s="21">
        <v>5411233</v>
      </c>
      <c r="H78" s="21">
        <v>4466174</v>
      </c>
      <c r="I78" s="21">
        <v>13957039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13957039</v>
      </c>
      <c r="W78" s="21">
        <v>16796701</v>
      </c>
      <c r="X78" s="21"/>
      <c r="Y78" s="20"/>
      <c r="Z78" s="23">
        <v>60652522</v>
      </c>
    </row>
    <row r="79" spans="1:26" ht="13.5" hidden="1">
      <c r="A79" s="39" t="s">
        <v>103</v>
      </c>
      <c r="B79" s="19">
        <v>48717670</v>
      </c>
      <c r="C79" s="19"/>
      <c r="D79" s="20">
        <v>56647518</v>
      </c>
      <c r="E79" s="21">
        <v>56647518</v>
      </c>
      <c r="F79" s="21">
        <v>4079632</v>
      </c>
      <c r="G79" s="21">
        <v>5411233</v>
      </c>
      <c r="H79" s="21">
        <v>4079272</v>
      </c>
      <c r="I79" s="21">
        <v>13570137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13570137</v>
      </c>
      <c r="W79" s="21">
        <v>15662084</v>
      </c>
      <c r="X79" s="21"/>
      <c r="Y79" s="20"/>
      <c r="Z79" s="23">
        <v>56647518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7809030</v>
      </c>
      <c r="C82" s="19"/>
      <c r="D82" s="20">
        <v>4005004</v>
      </c>
      <c r="E82" s="21">
        <v>4005004</v>
      </c>
      <c r="F82" s="21"/>
      <c r="G82" s="21"/>
      <c r="H82" s="21">
        <v>386902</v>
      </c>
      <c r="I82" s="21">
        <v>386902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386902</v>
      </c>
      <c r="W82" s="21">
        <v>1134617</v>
      </c>
      <c r="X82" s="21"/>
      <c r="Y82" s="20"/>
      <c r="Z82" s="23">
        <v>4005004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1505121</v>
      </c>
      <c r="E84" s="30">
        <v>1505121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426400</v>
      </c>
      <c r="X84" s="30"/>
      <c r="Y84" s="29"/>
      <c r="Z84" s="31">
        <v>1505121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140184964</v>
      </c>
      <c r="D5" s="153">
        <f>SUM(D6:D8)</f>
        <v>0</v>
      </c>
      <c r="E5" s="154">
        <f t="shared" si="0"/>
        <v>160157155</v>
      </c>
      <c r="F5" s="100">
        <f t="shared" si="0"/>
        <v>160157155</v>
      </c>
      <c r="G5" s="100">
        <f t="shared" si="0"/>
        <v>24859008</v>
      </c>
      <c r="H5" s="100">
        <f t="shared" si="0"/>
        <v>9824272</v>
      </c>
      <c r="I5" s="100">
        <f t="shared" si="0"/>
        <v>9555607</v>
      </c>
      <c r="J5" s="100">
        <f t="shared" si="0"/>
        <v>44238887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44238887</v>
      </c>
      <c r="X5" s="100">
        <f t="shared" si="0"/>
        <v>40039288</v>
      </c>
      <c r="Y5" s="100">
        <f t="shared" si="0"/>
        <v>4199599</v>
      </c>
      <c r="Z5" s="137">
        <f>+IF(X5&lt;&gt;0,+(Y5/X5)*100,0)</f>
        <v>10.488695503276682</v>
      </c>
      <c r="AA5" s="153">
        <f>SUM(AA6:AA8)</f>
        <v>160157155</v>
      </c>
    </row>
    <row r="6" spans="1:27" ht="13.5">
      <c r="A6" s="138" t="s">
        <v>75</v>
      </c>
      <c r="B6" s="136"/>
      <c r="C6" s="155">
        <v>132900427</v>
      </c>
      <c r="D6" s="155"/>
      <c r="E6" s="156">
        <v>30290777</v>
      </c>
      <c r="F6" s="60">
        <v>30290777</v>
      </c>
      <c r="G6" s="60">
        <v>11789960</v>
      </c>
      <c r="H6" s="60">
        <v>1080519</v>
      </c>
      <c r="I6" s="60">
        <v>122384</v>
      </c>
      <c r="J6" s="60">
        <v>12992863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12992863</v>
      </c>
      <c r="X6" s="60">
        <v>7572694</v>
      </c>
      <c r="Y6" s="60">
        <v>5420169</v>
      </c>
      <c r="Z6" s="140">
        <v>71.58</v>
      </c>
      <c r="AA6" s="155">
        <v>30290777</v>
      </c>
    </row>
    <row r="7" spans="1:27" ht="13.5">
      <c r="A7" s="138" t="s">
        <v>76</v>
      </c>
      <c r="B7" s="136"/>
      <c r="C7" s="157">
        <v>5536872</v>
      </c>
      <c r="D7" s="157"/>
      <c r="E7" s="158">
        <v>126483681</v>
      </c>
      <c r="F7" s="159">
        <v>126483681</v>
      </c>
      <c r="G7" s="159">
        <v>12858626</v>
      </c>
      <c r="H7" s="159">
        <v>8509951</v>
      </c>
      <c r="I7" s="159">
        <v>8965448</v>
      </c>
      <c r="J7" s="159">
        <v>30334025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30334025</v>
      </c>
      <c r="X7" s="159">
        <v>31620920</v>
      </c>
      <c r="Y7" s="159">
        <v>-1286895</v>
      </c>
      <c r="Z7" s="141">
        <v>-4.07</v>
      </c>
      <c r="AA7" s="157">
        <v>126483681</v>
      </c>
    </row>
    <row r="8" spans="1:27" ht="13.5">
      <c r="A8" s="138" t="s">
        <v>77</v>
      </c>
      <c r="B8" s="136"/>
      <c r="C8" s="155">
        <v>1747665</v>
      </c>
      <c r="D8" s="155"/>
      <c r="E8" s="156">
        <v>3382697</v>
      </c>
      <c r="F8" s="60">
        <v>3382697</v>
      </c>
      <c r="G8" s="60">
        <v>210422</v>
      </c>
      <c r="H8" s="60">
        <v>233802</v>
      </c>
      <c r="I8" s="60">
        <v>467775</v>
      </c>
      <c r="J8" s="60">
        <v>911999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911999</v>
      </c>
      <c r="X8" s="60">
        <v>845674</v>
      </c>
      <c r="Y8" s="60">
        <v>66325</v>
      </c>
      <c r="Z8" s="140">
        <v>7.84</v>
      </c>
      <c r="AA8" s="155">
        <v>3382697</v>
      </c>
    </row>
    <row r="9" spans="1:27" ht="13.5">
      <c r="A9" s="135" t="s">
        <v>78</v>
      </c>
      <c r="B9" s="136"/>
      <c r="C9" s="153">
        <f aca="true" t="shared" si="1" ref="C9:Y9">SUM(C10:C14)</f>
        <v>9422623</v>
      </c>
      <c r="D9" s="153">
        <f>SUM(D10:D14)</f>
        <v>0</v>
      </c>
      <c r="E9" s="154">
        <f t="shared" si="1"/>
        <v>21364798</v>
      </c>
      <c r="F9" s="100">
        <f t="shared" si="1"/>
        <v>21364798</v>
      </c>
      <c r="G9" s="100">
        <f t="shared" si="1"/>
        <v>1164511</v>
      </c>
      <c r="H9" s="100">
        <f t="shared" si="1"/>
        <v>3939124</v>
      </c>
      <c r="I9" s="100">
        <f t="shared" si="1"/>
        <v>1050620</v>
      </c>
      <c r="J9" s="100">
        <f t="shared" si="1"/>
        <v>6154255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6154255</v>
      </c>
      <c r="X9" s="100">
        <f t="shared" si="1"/>
        <v>5341200</v>
      </c>
      <c r="Y9" s="100">
        <f t="shared" si="1"/>
        <v>813055</v>
      </c>
      <c r="Z9" s="137">
        <f>+IF(X9&lt;&gt;0,+(Y9/X9)*100,0)</f>
        <v>15.222328315734293</v>
      </c>
      <c r="AA9" s="153">
        <f>SUM(AA10:AA14)</f>
        <v>21364798</v>
      </c>
    </row>
    <row r="10" spans="1:27" ht="13.5">
      <c r="A10" s="138" t="s">
        <v>79</v>
      </c>
      <c r="B10" s="136"/>
      <c r="C10" s="155">
        <v>1877683</v>
      </c>
      <c r="D10" s="155"/>
      <c r="E10" s="156">
        <v>3224855</v>
      </c>
      <c r="F10" s="60">
        <v>3224855</v>
      </c>
      <c r="G10" s="60">
        <v>22092</v>
      </c>
      <c r="H10" s="60">
        <v>2630016</v>
      </c>
      <c r="I10" s="60">
        <v>18402</v>
      </c>
      <c r="J10" s="60">
        <v>2670510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2670510</v>
      </c>
      <c r="X10" s="60">
        <v>806214</v>
      </c>
      <c r="Y10" s="60">
        <v>1864296</v>
      </c>
      <c r="Z10" s="140">
        <v>231.24</v>
      </c>
      <c r="AA10" s="155">
        <v>3224855</v>
      </c>
    </row>
    <row r="11" spans="1:27" ht="13.5">
      <c r="A11" s="138" t="s">
        <v>80</v>
      </c>
      <c r="B11" s="136"/>
      <c r="C11" s="155">
        <v>4736</v>
      </c>
      <c r="D11" s="155"/>
      <c r="E11" s="156">
        <v>2504543</v>
      </c>
      <c r="F11" s="60">
        <v>2504543</v>
      </c>
      <c r="G11" s="60"/>
      <c r="H11" s="60"/>
      <c r="I11" s="60">
        <v>778</v>
      </c>
      <c r="J11" s="60">
        <v>778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778</v>
      </c>
      <c r="X11" s="60">
        <v>626136</v>
      </c>
      <c r="Y11" s="60">
        <v>-625358</v>
      </c>
      <c r="Z11" s="140">
        <v>-99.88</v>
      </c>
      <c r="AA11" s="155">
        <v>2504543</v>
      </c>
    </row>
    <row r="12" spans="1:27" ht="13.5">
      <c r="A12" s="138" t="s">
        <v>81</v>
      </c>
      <c r="B12" s="136"/>
      <c r="C12" s="155">
        <v>7540204</v>
      </c>
      <c r="D12" s="155"/>
      <c r="E12" s="156">
        <v>15635400</v>
      </c>
      <c r="F12" s="60">
        <v>15635400</v>
      </c>
      <c r="G12" s="60">
        <v>1142419</v>
      </c>
      <c r="H12" s="60">
        <v>1309108</v>
      </c>
      <c r="I12" s="60">
        <v>1031440</v>
      </c>
      <c r="J12" s="60">
        <v>3482967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3482967</v>
      </c>
      <c r="X12" s="60">
        <v>3908850</v>
      </c>
      <c r="Y12" s="60">
        <v>-425883</v>
      </c>
      <c r="Z12" s="140">
        <v>-10.9</v>
      </c>
      <c r="AA12" s="155">
        <v>15635400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27301440</v>
      </c>
      <c r="D15" s="153">
        <f>SUM(D16:D18)</f>
        <v>0</v>
      </c>
      <c r="E15" s="154">
        <f t="shared" si="2"/>
        <v>15934298</v>
      </c>
      <c r="F15" s="100">
        <f t="shared" si="2"/>
        <v>15934298</v>
      </c>
      <c r="G15" s="100">
        <f t="shared" si="2"/>
        <v>8518</v>
      </c>
      <c r="H15" s="100">
        <f t="shared" si="2"/>
        <v>4059396</v>
      </c>
      <c r="I15" s="100">
        <f t="shared" si="2"/>
        <v>8789</v>
      </c>
      <c r="J15" s="100">
        <f t="shared" si="2"/>
        <v>4076703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4076703</v>
      </c>
      <c r="X15" s="100">
        <f t="shared" si="2"/>
        <v>3983575</v>
      </c>
      <c r="Y15" s="100">
        <f t="shared" si="2"/>
        <v>93128</v>
      </c>
      <c r="Z15" s="137">
        <f>+IF(X15&lt;&gt;0,+(Y15/X15)*100,0)</f>
        <v>2.33779958956465</v>
      </c>
      <c r="AA15" s="153">
        <f>SUM(AA16:AA18)</f>
        <v>15934298</v>
      </c>
    </row>
    <row r="16" spans="1:27" ht="13.5">
      <c r="A16" s="138" t="s">
        <v>85</v>
      </c>
      <c r="B16" s="136"/>
      <c r="C16" s="155">
        <v>357476</v>
      </c>
      <c r="D16" s="155"/>
      <c r="E16" s="156">
        <v>534615</v>
      </c>
      <c r="F16" s="60">
        <v>534615</v>
      </c>
      <c r="G16" s="60">
        <v>8518</v>
      </c>
      <c r="H16" s="60">
        <v>23396</v>
      </c>
      <c r="I16" s="60">
        <v>8789</v>
      </c>
      <c r="J16" s="60">
        <v>40703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40703</v>
      </c>
      <c r="X16" s="60">
        <v>133654</v>
      </c>
      <c r="Y16" s="60">
        <v>-92951</v>
      </c>
      <c r="Z16" s="140">
        <v>-69.55</v>
      </c>
      <c r="AA16" s="155">
        <v>534615</v>
      </c>
    </row>
    <row r="17" spans="1:27" ht="13.5">
      <c r="A17" s="138" t="s">
        <v>86</v>
      </c>
      <c r="B17" s="136"/>
      <c r="C17" s="155">
        <v>26943964</v>
      </c>
      <c r="D17" s="155"/>
      <c r="E17" s="156">
        <v>15399683</v>
      </c>
      <c r="F17" s="60">
        <v>15399683</v>
      </c>
      <c r="G17" s="60"/>
      <c r="H17" s="60">
        <v>4036000</v>
      </c>
      <c r="I17" s="60"/>
      <c r="J17" s="60">
        <v>4036000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4036000</v>
      </c>
      <c r="X17" s="60">
        <v>3849921</v>
      </c>
      <c r="Y17" s="60">
        <v>186079</v>
      </c>
      <c r="Z17" s="140">
        <v>4.83</v>
      </c>
      <c r="AA17" s="155">
        <v>15399683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66665752</v>
      </c>
      <c r="D19" s="153">
        <f>SUM(D20:D23)</f>
        <v>0</v>
      </c>
      <c r="E19" s="154">
        <f t="shared" si="3"/>
        <v>92325364</v>
      </c>
      <c r="F19" s="100">
        <f t="shared" si="3"/>
        <v>92325364</v>
      </c>
      <c r="G19" s="100">
        <f t="shared" si="3"/>
        <v>9606449</v>
      </c>
      <c r="H19" s="100">
        <f t="shared" si="3"/>
        <v>6567849</v>
      </c>
      <c r="I19" s="100">
        <f t="shared" si="3"/>
        <v>4507975</v>
      </c>
      <c r="J19" s="100">
        <f t="shared" si="3"/>
        <v>20682273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20682273</v>
      </c>
      <c r="X19" s="100">
        <f t="shared" si="3"/>
        <v>23081341</v>
      </c>
      <c r="Y19" s="100">
        <f t="shared" si="3"/>
        <v>-2399068</v>
      </c>
      <c r="Z19" s="137">
        <f>+IF(X19&lt;&gt;0,+(Y19/X19)*100,0)</f>
        <v>-10.393971476787247</v>
      </c>
      <c r="AA19" s="153">
        <f>SUM(AA20:AA23)</f>
        <v>92325364</v>
      </c>
    </row>
    <row r="20" spans="1:27" ht="13.5">
      <c r="A20" s="138" t="s">
        <v>89</v>
      </c>
      <c r="B20" s="136"/>
      <c r="C20" s="155">
        <v>53823297</v>
      </c>
      <c r="D20" s="155"/>
      <c r="E20" s="156">
        <v>75457050</v>
      </c>
      <c r="F20" s="60">
        <v>75457050</v>
      </c>
      <c r="G20" s="60">
        <v>7499064</v>
      </c>
      <c r="H20" s="60">
        <v>6199490</v>
      </c>
      <c r="I20" s="60">
        <v>4112792</v>
      </c>
      <c r="J20" s="60">
        <v>17811346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17811346</v>
      </c>
      <c r="X20" s="60">
        <v>18864263</v>
      </c>
      <c r="Y20" s="60">
        <v>-1052917</v>
      </c>
      <c r="Z20" s="140">
        <v>-5.58</v>
      </c>
      <c r="AA20" s="155">
        <v>75457050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>
        <v>3012317</v>
      </c>
      <c r="F22" s="159">
        <v>3012317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753079</v>
      </c>
      <c r="Y22" s="159">
        <v>-753079</v>
      </c>
      <c r="Z22" s="141">
        <v>-100</v>
      </c>
      <c r="AA22" s="157">
        <v>3012317</v>
      </c>
    </row>
    <row r="23" spans="1:27" ht="13.5">
      <c r="A23" s="138" t="s">
        <v>92</v>
      </c>
      <c r="B23" s="136"/>
      <c r="C23" s="155">
        <v>12842455</v>
      </c>
      <c r="D23" s="155"/>
      <c r="E23" s="156">
        <v>13855997</v>
      </c>
      <c r="F23" s="60">
        <v>13855997</v>
      </c>
      <c r="G23" s="60">
        <v>2107385</v>
      </c>
      <c r="H23" s="60">
        <v>368359</v>
      </c>
      <c r="I23" s="60">
        <v>395183</v>
      </c>
      <c r="J23" s="60">
        <v>2870927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2870927</v>
      </c>
      <c r="X23" s="60">
        <v>3463999</v>
      </c>
      <c r="Y23" s="60">
        <v>-593072</v>
      </c>
      <c r="Z23" s="140">
        <v>-17.12</v>
      </c>
      <c r="AA23" s="155">
        <v>13855997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243574779</v>
      </c>
      <c r="D25" s="168">
        <f>+D5+D9+D15+D19+D24</f>
        <v>0</v>
      </c>
      <c r="E25" s="169">
        <f t="shared" si="4"/>
        <v>289781615</v>
      </c>
      <c r="F25" s="73">
        <f t="shared" si="4"/>
        <v>289781615</v>
      </c>
      <c r="G25" s="73">
        <f t="shared" si="4"/>
        <v>35638486</v>
      </c>
      <c r="H25" s="73">
        <f t="shared" si="4"/>
        <v>24390641</v>
      </c>
      <c r="I25" s="73">
        <f t="shared" si="4"/>
        <v>15122991</v>
      </c>
      <c r="J25" s="73">
        <f t="shared" si="4"/>
        <v>75152118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75152118</v>
      </c>
      <c r="X25" s="73">
        <f t="shared" si="4"/>
        <v>72445404</v>
      </c>
      <c r="Y25" s="73">
        <f t="shared" si="4"/>
        <v>2706714</v>
      </c>
      <c r="Z25" s="170">
        <f>+IF(X25&lt;&gt;0,+(Y25/X25)*100,0)</f>
        <v>3.736212168821641</v>
      </c>
      <c r="AA25" s="168">
        <f>+AA5+AA9+AA15+AA19+AA24</f>
        <v>289781615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53837242</v>
      </c>
      <c r="D28" s="153">
        <f>SUM(D29:D31)</f>
        <v>0</v>
      </c>
      <c r="E28" s="154">
        <f t="shared" si="5"/>
        <v>65605545</v>
      </c>
      <c r="F28" s="100">
        <f t="shared" si="5"/>
        <v>65605545</v>
      </c>
      <c r="G28" s="100">
        <f t="shared" si="5"/>
        <v>3218667</v>
      </c>
      <c r="H28" s="100">
        <f t="shared" si="5"/>
        <v>4506195</v>
      </c>
      <c r="I28" s="100">
        <f t="shared" si="5"/>
        <v>4417914</v>
      </c>
      <c r="J28" s="100">
        <f t="shared" si="5"/>
        <v>12142776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12142776</v>
      </c>
      <c r="X28" s="100">
        <f t="shared" si="5"/>
        <v>16401386</v>
      </c>
      <c r="Y28" s="100">
        <f t="shared" si="5"/>
        <v>-4258610</v>
      </c>
      <c r="Z28" s="137">
        <f>+IF(X28&lt;&gt;0,+(Y28/X28)*100,0)</f>
        <v>-25.96493979228341</v>
      </c>
      <c r="AA28" s="153">
        <f>SUM(AA29:AA31)</f>
        <v>65605545</v>
      </c>
    </row>
    <row r="29" spans="1:27" ht="13.5">
      <c r="A29" s="138" t="s">
        <v>75</v>
      </c>
      <c r="B29" s="136"/>
      <c r="C29" s="155">
        <v>23104197</v>
      </c>
      <c r="D29" s="155"/>
      <c r="E29" s="156">
        <v>23599711</v>
      </c>
      <c r="F29" s="60">
        <v>23599711</v>
      </c>
      <c r="G29" s="60">
        <v>1188258</v>
      </c>
      <c r="H29" s="60">
        <v>1920778</v>
      </c>
      <c r="I29" s="60">
        <v>1668303</v>
      </c>
      <c r="J29" s="60">
        <v>4777339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4777339</v>
      </c>
      <c r="X29" s="60">
        <v>5899928</v>
      </c>
      <c r="Y29" s="60">
        <v>-1122589</v>
      </c>
      <c r="Z29" s="140">
        <v>-19.03</v>
      </c>
      <c r="AA29" s="155">
        <v>23599711</v>
      </c>
    </row>
    <row r="30" spans="1:27" ht="13.5">
      <c r="A30" s="138" t="s">
        <v>76</v>
      </c>
      <c r="B30" s="136"/>
      <c r="C30" s="157">
        <v>16043333</v>
      </c>
      <c r="D30" s="157"/>
      <c r="E30" s="158">
        <v>17204129</v>
      </c>
      <c r="F30" s="159">
        <v>17204129</v>
      </c>
      <c r="G30" s="159">
        <v>924981</v>
      </c>
      <c r="H30" s="159">
        <v>1426144</v>
      </c>
      <c r="I30" s="159">
        <v>1259489</v>
      </c>
      <c r="J30" s="159">
        <v>3610614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3610614</v>
      </c>
      <c r="X30" s="159">
        <v>4301032</v>
      </c>
      <c r="Y30" s="159">
        <v>-690418</v>
      </c>
      <c r="Z30" s="141">
        <v>-16.05</v>
      </c>
      <c r="AA30" s="157">
        <v>17204129</v>
      </c>
    </row>
    <row r="31" spans="1:27" ht="13.5">
      <c r="A31" s="138" t="s">
        <v>77</v>
      </c>
      <c r="B31" s="136"/>
      <c r="C31" s="155">
        <v>14689712</v>
      </c>
      <c r="D31" s="155"/>
      <c r="E31" s="156">
        <v>24801705</v>
      </c>
      <c r="F31" s="60">
        <v>24801705</v>
      </c>
      <c r="G31" s="60">
        <v>1105428</v>
      </c>
      <c r="H31" s="60">
        <v>1159273</v>
      </c>
      <c r="I31" s="60">
        <v>1490122</v>
      </c>
      <c r="J31" s="60">
        <v>3754823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3754823</v>
      </c>
      <c r="X31" s="60">
        <v>6200426</v>
      </c>
      <c r="Y31" s="60">
        <v>-2445603</v>
      </c>
      <c r="Z31" s="140">
        <v>-39.44</v>
      </c>
      <c r="AA31" s="155">
        <v>24801705</v>
      </c>
    </row>
    <row r="32" spans="1:27" ht="13.5">
      <c r="A32" s="135" t="s">
        <v>78</v>
      </c>
      <c r="B32" s="136"/>
      <c r="C32" s="153">
        <f aca="true" t="shared" si="6" ref="C32:Y32">SUM(C33:C37)</f>
        <v>72441990</v>
      </c>
      <c r="D32" s="153">
        <f>SUM(D33:D37)</f>
        <v>0</v>
      </c>
      <c r="E32" s="154">
        <f t="shared" si="6"/>
        <v>36588711</v>
      </c>
      <c r="F32" s="100">
        <f t="shared" si="6"/>
        <v>36588711</v>
      </c>
      <c r="G32" s="100">
        <f t="shared" si="6"/>
        <v>1648520</v>
      </c>
      <c r="H32" s="100">
        <f t="shared" si="6"/>
        <v>2321656</v>
      </c>
      <c r="I32" s="100">
        <f t="shared" si="6"/>
        <v>2248835</v>
      </c>
      <c r="J32" s="100">
        <f t="shared" si="6"/>
        <v>6219011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6219011</v>
      </c>
      <c r="X32" s="100">
        <f t="shared" si="6"/>
        <v>9147177</v>
      </c>
      <c r="Y32" s="100">
        <f t="shared" si="6"/>
        <v>-2928166</v>
      </c>
      <c r="Z32" s="137">
        <f>+IF(X32&lt;&gt;0,+(Y32/X32)*100,0)</f>
        <v>-32.011690601373516</v>
      </c>
      <c r="AA32" s="153">
        <f>SUM(AA33:AA37)</f>
        <v>36588711</v>
      </c>
    </row>
    <row r="33" spans="1:27" ht="13.5">
      <c r="A33" s="138" t="s">
        <v>79</v>
      </c>
      <c r="B33" s="136"/>
      <c r="C33" s="155">
        <v>10482523</v>
      </c>
      <c r="D33" s="155"/>
      <c r="E33" s="156">
        <v>10845765</v>
      </c>
      <c r="F33" s="60">
        <v>10845765</v>
      </c>
      <c r="G33" s="60">
        <v>486519</v>
      </c>
      <c r="H33" s="60">
        <v>656313</v>
      </c>
      <c r="I33" s="60">
        <v>530985</v>
      </c>
      <c r="J33" s="60">
        <v>1673817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1673817</v>
      </c>
      <c r="X33" s="60">
        <v>2711441</v>
      </c>
      <c r="Y33" s="60">
        <v>-1037624</v>
      </c>
      <c r="Z33" s="140">
        <v>-38.27</v>
      </c>
      <c r="AA33" s="155">
        <v>10845765</v>
      </c>
    </row>
    <row r="34" spans="1:27" ht="13.5">
      <c r="A34" s="138" t="s">
        <v>80</v>
      </c>
      <c r="B34" s="136"/>
      <c r="C34" s="155">
        <v>8449897</v>
      </c>
      <c r="D34" s="155"/>
      <c r="E34" s="156">
        <v>11852693</v>
      </c>
      <c r="F34" s="60">
        <v>11852693</v>
      </c>
      <c r="G34" s="60">
        <v>577606</v>
      </c>
      <c r="H34" s="60">
        <v>611639</v>
      </c>
      <c r="I34" s="60">
        <v>608544</v>
      </c>
      <c r="J34" s="60">
        <v>1797789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1797789</v>
      </c>
      <c r="X34" s="60">
        <v>2963173</v>
      </c>
      <c r="Y34" s="60">
        <v>-1165384</v>
      </c>
      <c r="Z34" s="140">
        <v>-39.33</v>
      </c>
      <c r="AA34" s="155">
        <v>11852693</v>
      </c>
    </row>
    <row r="35" spans="1:27" ht="13.5">
      <c r="A35" s="138" t="s">
        <v>81</v>
      </c>
      <c r="B35" s="136"/>
      <c r="C35" s="155">
        <v>9634707</v>
      </c>
      <c r="D35" s="155"/>
      <c r="E35" s="156">
        <v>12645368</v>
      </c>
      <c r="F35" s="60">
        <v>12645368</v>
      </c>
      <c r="G35" s="60">
        <v>556638</v>
      </c>
      <c r="H35" s="60">
        <v>1016180</v>
      </c>
      <c r="I35" s="60">
        <v>1078817</v>
      </c>
      <c r="J35" s="60">
        <v>2651635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2651635</v>
      </c>
      <c r="X35" s="60">
        <v>3161342</v>
      </c>
      <c r="Y35" s="60">
        <v>-509707</v>
      </c>
      <c r="Z35" s="140">
        <v>-16.12</v>
      </c>
      <c r="AA35" s="155">
        <v>12645368</v>
      </c>
    </row>
    <row r="36" spans="1:27" ht="13.5">
      <c r="A36" s="138" t="s">
        <v>82</v>
      </c>
      <c r="B36" s="136"/>
      <c r="C36" s="155">
        <v>43874863</v>
      </c>
      <c r="D36" s="155"/>
      <c r="E36" s="156">
        <v>1244885</v>
      </c>
      <c r="F36" s="60">
        <v>1244885</v>
      </c>
      <c r="G36" s="60">
        <v>27757</v>
      </c>
      <c r="H36" s="60">
        <v>37158</v>
      </c>
      <c r="I36" s="60">
        <v>30855</v>
      </c>
      <c r="J36" s="60">
        <v>95770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95770</v>
      </c>
      <c r="X36" s="60">
        <v>311221</v>
      </c>
      <c r="Y36" s="60">
        <v>-215451</v>
      </c>
      <c r="Z36" s="140">
        <v>-69.23</v>
      </c>
      <c r="AA36" s="155">
        <v>1244885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>
        <v>366</v>
      </c>
      <c r="I37" s="159">
        <v>-366</v>
      </c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17767060</v>
      </c>
      <c r="D38" s="153">
        <f>SUM(D39:D41)</f>
        <v>0</v>
      </c>
      <c r="E38" s="154">
        <f t="shared" si="7"/>
        <v>35249530</v>
      </c>
      <c r="F38" s="100">
        <f t="shared" si="7"/>
        <v>35249530</v>
      </c>
      <c r="G38" s="100">
        <f t="shared" si="7"/>
        <v>2575034</v>
      </c>
      <c r="H38" s="100">
        <f t="shared" si="7"/>
        <v>1410147</v>
      </c>
      <c r="I38" s="100">
        <f t="shared" si="7"/>
        <v>1173723</v>
      </c>
      <c r="J38" s="100">
        <f t="shared" si="7"/>
        <v>5158904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5158904</v>
      </c>
      <c r="X38" s="100">
        <f t="shared" si="7"/>
        <v>8812383</v>
      </c>
      <c r="Y38" s="100">
        <f t="shared" si="7"/>
        <v>-3653479</v>
      </c>
      <c r="Z38" s="137">
        <f>+IF(X38&lt;&gt;0,+(Y38/X38)*100,0)</f>
        <v>-41.45846815781838</v>
      </c>
      <c r="AA38" s="153">
        <f>SUM(AA39:AA41)</f>
        <v>35249530</v>
      </c>
    </row>
    <row r="39" spans="1:27" ht="13.5">
      <c r="A39" s="138" t="s">
        <v>85</v>
      </c>
      <c r="B39" s="136"/>
      <c r="C39" s="155">
        <v>8374709</v>
      </c>
      <c r="D39" s="155"/>
      <c r="E39" s="156">
        <v>6924831</v>
      </c>
      <c r="F39" s="60">
        <v>6924831</v>
      </c>
      <c r="G39" s="60">
        <v>824579</v>
      </c>
      <c r="H39" s="60">
        <v>615400</v>
      </c>
      <c r="I39" s="60">
        <v>688792</v>
      </c>
      <c r="J39" s="60">
        <v>2128771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2128771</v>
      </c>
      <c r="X39" s="60">
        <v>1731208</v>
      </c>
      <c r="Y39" s="60">
        <v>397563</v>
      </c>
      <c r="Z39" s="140">
        <v>22.96</v>
      </c>
      <c r="AA39" s="155">
        <v>6924831</v>
      </c>
    </row>
    <row r="40" spans="1:27" ht="13.5">
      <c r="A40" s="138" t="s">
        <v>86</v>
      </c>
      <c r="B40" s="136"/>
      <c r="C40" s="155">
        <v>9392351</v>
      </c>
      <c r="D40" s="155"/>
      <c r="E40" s="156">
        <v>28324699</v>
      </c>
      <c r="F40" s="60">
        <v>28324699</v>
      </c>
      <c r="G40" s="60">
        <v>1750455</v>
      </c>
      <c r="H40" s="60">
        <v>794737</v>
      </c>
      <c r="I40" s="60">
        <v>484903</v>
      </c>
      <c r="J40" s="60">
        <v>3030095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3030095</v>
      </c>
      <c r="X40" s="60">
        <v>7081175</v>
      </c>
      <c r="Y40" s="60">
        <v>-4051080</v>
      </c>
      <c r="Z40" s="140">
        <v>-57.21</v>
      </c>
      <c r="AA40" s="155">
        <v>28324699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>
        <v>10</v>
      </c>
      <c r="I41" s="60">
        <v>28</v>
      </c>
      <c r="J41" s="60">
        <v>38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38</v>
      </c>
      <c r="X41" s="60"/>
      <c r="Y41" s="60">
        <v>38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101057392</v>
      </c>
      <c r="D42" s="153">
        <f>SUM(D43:D46)</f>
        <v>0</v>
      </c>
      <c r="E42" s="154">
        <f t="shared" si="8"/>
        <v>119810183</v>
      </c>
      <c r="F42" s="100">
        <f t="shared" si="8"/>
        <v>119810183</v>
      </c>
      <c r="G42" s="100">
        <f t="shared" si="8"/>
        <v>3263068</v>
      </c>
      <c r="H42" s="100">
        <f t="shared" si="8"/>
        <v>16834284</v>
      </c>
      <c r="I42" s="100">
        <f t="shared" si="8"/>
        <v>6145273</v>
      </c>
      <c r="J42" s="100">
        <f t="shared" si="8"/>
        <v>26242625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26242625</v>
      </c>
      <c r="X42" s="100">
        <f t="shared" si="8"/>
        <v>29952546</v>
      </c>
      <c r="Y42" s="100">
        <f t="shared" si="8"/>
        <v>-3709921</v>
      </c>
      <c r="Z42" s="137">
        <f>+IF(X42&lt;&gt;0,+(Y42/X42)*100,0)</f>
        <v>-12.385995501016842</v>
      </c>
      <c r="AA42" s="153">
        <f>SUM(AA43:AA46)</f>
        <v>119810183</v>
      </c>
    </row>
    <row r="43" spans="1:27" ht="13.5">
      <c r="A43" s="138" t="s">
        <v>89</v>
      </c>
      <c r="B43" s="136"/>
      <c r="C43" s="155">
        <v>84350274</v>
      </c>
      <c r="D43" s="155"/>
      <c r="E43" s="156">
        <v>88877790</v>
      </c>
      <c r="F43" s="60">
        <v>88877790</v>
      </c>
      <c r="G43" s="60">
        <v>2482835</v>
      </c>
      <c r="H43" s="60">
        <v>15989588</v>
      </c>
      <c r="I43" s="60">
        <v>5447920</v>
      </c>
      <c r="J43" s="60">
        <v>23920343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23920343</v>
      </c>
      <c r="X43" s="60">
        <v>22219448</v>
      </c>
      <c r="Y43" s="60">
        <v>1700895</v>
      </c>
      <c r="Z43" s="140">
        <v>7.65</v>
      </c>
      <c r="AA43" s="155">
        <v>88877790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3685510</v>
      </c>
      <c r="D45" s="157"/>
      <c r="E45" s="158">
        <v>9016980</v>
      </c>
      <c r="F45" s="159">
        <v>9016980</v>
      </c>
      <c r="G45" s="159">
        <v>196934</v>
      </c>
      <c r="H45" s="159">
        <v>211635</v>
      </c>
      <c r="I45" s="159">
        <v>156279</v>
      </c>
      <c r="J45" s="159">
        <v>564848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564848</v>
      </c>
      <c r="X45" s="159">
        <v>2254245</v>
      </c>
      <c r="Y45" s="159">
        <v>-1689397</v>
      </c>
      <c r="Z45" s="141">
        <v>-74.94</v>
      </c>
      <c r="AA45" s="157">
        <v>9016980</v>
      </c>
    </row>
    <row r="46" spans="1:27" ht="13.5">
      <c r="A46" s="138" t="s">
        <v>92</v>
      </c>
      <c r="B46" s="136"/>
      <c r="C46" s="155">
        <v>13021608</v>
      </c>
      <c r="D46" s="155"/>
      <c r="E46" s="156">
        <v>21915413</v>
      </c>
      <c r="F46" s="60">
        <v>21915413</v>
      </c>
      <c r="G46" s="60">
        <v>583299</v>
      </c>
      <c r="H46" s="60">
        <v>633061</v>
      </c>
      <c r="I46" s="60">
        <v>541074</v>
      </c>
      <c r="J46" s="60">
        <v>1757434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1757434</v>
      </c>
      <c r="X46" s="60">
        <v>5478853</v>
      </c>
      <c r="Y46" s="60">
        <v>-3721419</v>
      </c>
      <c r="Z46" s="140">
        <v>-67.92</v>
      </c>
      <c r="AA46" s="155">
        <v>21915413</v>
      </c>
    </row>
    <row r="47" spans="1:27" ht="13.5">
      <c r="A47" s="135" t="s">
        <v>93</v>
      </c>
      <c r="B47" s="142" t="s">
        <v>94</v>
      </c>
      <c r="C47" s="153">
        <v>51352</v>
      </c>
      <c r="D47" s="153"/>
      <c r="E47" s="154">
        <v>122264</v>
      </c>
      <c r="F47" s="100">
        <v>122264</v>
      </c>
      <c r="G47" s="100">
        <v>379</v>
      </c>
      <c r="H47" s="100">
        <v>509</v>
      </c>
      <c r="I47" s="100">
        <v>370</v>
      </c>
      <c r="J47" s="100">
        <v>1258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1258</v>
      </c>
      <c r="X47" s="100">
        <v>30566</v>
      </c>
      <c r="Y47" s="100">
        <v>-29308</v>
      </c>
      <c r="Z47" s="137">
        <v>-95.88</v>
      </c>
      <c r="AA47" s="153">
        <v>122264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245155036</v>
      </c>
      <c r="D48" s="168">
        <f>+D28+D32+D38+D42+D47</f>
        <v>0</v>
      </c>
      <c r="E48" s="169">
        <f t="shared" si="9"/>
        <v>257376233</v>
      </c>
      <c r="F48" s="73">
        <f t="shared" si="9"/>
        <v>257376233</v>
      </c>
      <c r="G48" s="73">
        <f t="shared" si="9"/>
        <v>10705668</v>
      </c>
      <c r="H48" s="73">
        <f t="shared" si="9"/>
        <v>25072791</v>
      </c>
      <c r="I48" s="73">
        <f t="shared" si="9"/>
        <v>13986115</v>
      </c>
      <c r="J48" s="73">
        <f t="shared" si="9"/>
        <v>49764574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49764574</v>
      </c>
      <c r="X48" s="73">
        <f t="shared" si="9"/>
        <v>64344058</v>
      </c>
      <c r="Y48" s="73">
        <f t="shared" si="9"/>
        <v>-14579484</v>
      </c>
      <c r="Z48" s="170">
        <f>+IF(X48&lt;&gt;0,+(Y48/X48)*100,0)</f>
        <v>-22.658633062900694</v>
      </c>
      <c r="AA48" s="168">
        <f>+AA28+AA32+AA38+AA42+AA47</f>
        <v>257376233</v>
      </c>
    </row>
    <row r="49" spans="1:27" ht="13.5">
      <c r="A49" s="148" t="s">
        <v>49</v>
      </c>
      <c r="B49" s="149"/>
      <c r="C49" s="171">
        <f aca="true" t="shared" si="10" ref="C49:Y49">+C25-C48</f>
        <v>-1580257</v>
      </c>
      <c r="D49" s="171">
        <f>+D25-D48</f>
        <v>0</v>
      </c>
      <c r="E49" s="172">
        <f t="shared" si="10"/>
        <v>32405382</v>
      </c>
      <c r="F49" s="173">
        <f t="shared" si="10"/>
        <v>32405382</v>
      </c>
      <c r="G49" s="173">
        <f t="shared" si="10"/>
        <v>24932818</v>
      </c>
      <c r="H49" s="173">
        <f t="shared" si="10"/>
        <v>-682150</v>
      </c>
      <c r="I49" s="173">
        <f t="shared" si="10"/>
        <v>1136876</v>
      </c>
      <c r="J49" s="173">
        <f t="shared" si="10"/>
        <v>25387544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25387544</v>
      </c>
      <c r="X49" s="173">
        <f>IF(F25=F48,0,X25-X48)</f>
        <v>8101346</v>
      </c>
      <c r="Y49" s="173">
        <f t="shared" si="10"/>
        <v>17286198</v>
      </c>
      <c r="Z49" s="174">
        <f>+IF(X49&lt;&gt;0,+(Y49/X49)*100,0)</f>
        <v>213.37439482278623</v>
      </c>
      <c r="AA49" s="171">
        <f>+AA25-AA48</f>
        <v>32405382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100902494</v>
      </c>
      <c r="D5" s="155">
        <v>0</v>
      </c>
      <c r="E5" s="156">
        <v>161734721</v>
      </c>
      <c r="F5" s="60">
        <v>161734721</v>
      </c>
      <c r="G5" s="60">
        <v>10958183</v>
      </c>
      <c r="H5" s="60">
        <v>8070887</v>
      </c>
      <c r="I5" s="60">
        <v>8448484</v>
      </c>
      <c r="J5" s="60">
        <v>27477554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27477554</v>
      </c>
      <c r="X5" s="60">
        <v>40433680</v>
      </c>
      <c r="Y5" s="60">
        <v>-12956126</v>
      </c>
      <c r="Z5" s="140">
        <v>-32.04</v>
      </c>
      <c r="AA5" s="155">
        <v>161734721</v>
      </c>
    </row>
    <row r="6" spans="1:27" ht="13.5">
      <c r="A6" s="181" t="s">
        <v>102</v>
      </c>
      <c r="B6" s="182"/>
      <c r="C6" s="155">
        <v>3867599</v>
      </c>
      <c r="D6" s="155">
        <v>0</v>
      </c>
      <c r="E6" s="156">
        <v>4587381</v>
      </c>
      <c r="F6" s="60">
        <v>4587381</v>
      </c>
      <c r="G6" s="60">
        <v>286644</v>
      </c>
      <c r="H6" s="60">
        <v>305046</v>
      </c>
      <c r="I6" s="60">
        <v>253171</v>
      </c>
      <c r="J6" s="60">
        <v>844861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844861</v>
      </c>
      <c r="X6" s="60">
        <v>1146845</v>
      </c>
      <c r="Y6" s="60">
        <v>-301984</v>
      </c>
      <c r="Z6" s="140">
        <v>-26.33</v>
      </c>
      <c r="AA6" s="155">
        <v>4587381</v>
      </c>
    </row>
    <row r="7" spans="1:27" ht="13.5">
      <c r="A7" s="183" t="s">
        <v>103</v>
      </c>
      <c r="B7" s="182"/>
      <c r="C7" s="155">
        <v>48717670</v>
      </c>
      <c r="D7" s="155">
        <v>0</v>
      </c>
      <c r="E7" s="156">
        <v>65275133</v>
      </c>
      <c r="F7" s="60">
        <v>65275133</v>
      </c>
      <c r="G7" s="60">
        <v>4760804</v>
      </c>
      <c r="H7" s="60">
        <v>5642013</v>
      </c>
      <c r="I7" s="60">
        <v>4075572</v>
      </c>
      <c r="J7" s="60">
        <v>14478389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14478389</v>
      </c>
      <c r="X7" s="60">
        <v>16318783</v>
      </c>
      <c r="Y7" s="60">
        <v>-1840394</v>
      </c>
      <c r="Z7" s="140">
        <v>-11.28</v>
      </c>
      <c r="AA7" s="155">
        <v>65275133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7809030</v>
      </c>
      <c r="D10" s="155">
        <v>0</v>
      </c>
      <c r="E10" s="156">
        <v>4450100</v>
      </c>
      <c r="F10" s="54">
        <v>4450100</v>
      </c>
      <c r="G10" s="54">
        <v>402055</v>
      </c>
      <c r="H10" s="54">
        <v>368359</v>
      </c>
      <c r="I10" s="54">
        <v>395183</v>
      </c>
      <c r="J10" s="54">
        <v>1165597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1165597</v>
      </c>
      <c r="X10" s="54">
        <v>1112525</v>
      </c>
      <c r="Y10" s="54">
        <v>53072</v>
      </c>
      <c r="Z10" s="184">
        <v>4.77</v>
      </c>
      <c r="AA10" s="130">
        <v>4450100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832857</v>
      </c>
      <c r="D12" s="155">
        <v>0</v>
      </c>
      <c r="E12" s="156">
        <v>1052107</v>
      </c>
      <c r="F12" s="60">
        <v>1052107</v>
      </c>
      <c r="G12" s="60">
        <v>59920</v>
      </c>
      <c r="H12" s="60">
        <v>62441</v>
      </c>
      <c r="I12" s="60">
        <v>62037</v>
      </c>
      <c r="J12" s="60">
        <v>184398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184398</v>
      </c>
      <c r="X12" s="60">
        <v>263027</v>
      </c>
      <c r="Y12" s="60">
        <v>-78629</v>
      </c>
      <c r="Z12" s="140">
        <v>-29.89</v>
      </c>
      <c r="AA12" s="155">
        <v>1052107</v>
      </c>
    </row>
    <row r="13" spans="1:27" ht="13.5">
      <c r="A13" s="181" t="s">
        <v>109</v>
      </c>
      <c r="B13" s="185"/>
      <c r="C13" s="155">
        <v>2455038</v>
      </c>
      <c r="D13" s="155">
        <v>0</v>
      </c>
      <c r="E13" s="156">
        <v>500000</v>
      </c>
      <c r="F13" s="60">
        <v>500000</v>
      </c>
      <c r="G13" s="60">
        <v>6670</v>
      </c>
      <c r="H13" s="60">
        <v>58334</v>
      </c>
      <c r="I13" s="60">
        <v>210700</v>
      </c>
      <c r="J13" s="60">
        <v>275704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275704</v>
      </c>
      <c r="X13" s="60">
        <v>125000</v>
      </c>
      <c r="Y13" s="60">
        <v>150704</v>
      </c>
      <c r="Z13" s="140">
        <v>120.56</v>
      </c>
      <c r="AA13" s="155">
        <v>500000</v>
      </c>
    </row>
    <row r="14" spans="1:27" ht="13.5">
      <c r="A14" s="181" t="s">
        <v>110</v>
      </c>
      <c r="B14" s="185"/>
      <c r="C14" s="155">
        <v>1683320</v>
      </c>
      <c r="D14" s="155">
        <v>0</v>
      </c>
      <c r="E14" s="156">
        <v>1636255</v>
      </c>
      <c r="F14" s="60">
        <v>1636255</v>
      </c>
      <c r="G14" s="60">
        <v>162710</v>
      </c>
      <c r="H14" s="60">
        <v>190519</v>
      </c>
      <c r="I14" s="60">
        <v>127358</v>
      </c>
      <c r="J14" s="60">
        <v>480587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480587</v>
      </c>
      <c r="X14" s="60">
        <v>409064</v>
      </c>
      <c r="Y14" s="60">
        <v>71523</v>
      </c>
      <c r="Z14" s="140">
        <v>17.48</v>
      </c>
      <c r="AA14" s="155">
        <v>1636255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5579150</v>
      </c>
      <c r="D16" s="155">
        <v>0</v>
      </c>
      <c r="E16" s="156">
        <v>12242341</v>
      </c>
      <c r="F16" s="60">
        <v>12242341</v>
      </c>
      <c r="G16" s="60">
        <v>954259</v>
      </c>
      <c r="H16" s="60">
        <v>1151610</v>
      </c>
      <c r="I16" s="60">
        <v>880386</v>
      </c>
      <c r="J16" s="60">
        <v>2986255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2986255</v>
      </c>
      <c r="X16" s="60">
        <v>3060585</v>
      </c>
      <c r="Y16" s="60">
        <v>-74330</v>
      </c>
      <c r="Z16" s="140">
        <v>-2.43</v>
      </c>
      <c r="AA16" s="155">
        <v>12242341</v>
      </c>
    </row>
    <row r="17" spans="1:27" ht="13.5">
      <c r="A17" s="181" t="s">
        <v>113</v>
      </c>
      <c r="B17" s="185"/>
      <c r="C17" s="155">
        <v>1916480</v>
      </c>
      <c r="D17" s="155">
        <v>0</v>
      </c>
      <c r="E17" s="156">
        <v>2163370</v>
      </c>
      <c r="F17" s="60">
        <v>2163370</v>
      </c>
      <c r="G17" s="60">
        <v>188160</v>
      </c>
      <c r="H17" s="60">
        <v>157498</v>
      </c>
      <c r="I17" s="60">
        <v>151054</v>
      </c>
      <c r="J17" s="60">
        <v>496712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496712</v>
      </c>
      <c r="X17" s="60">
        <v>540843</v>
      </c>
      <c r="Y17" s="60">
        <v>-44131</v>
      </c>
      <c r="Z17" s="140">
        <v>-8.16</v>
      </c>
      <c r="AA17" s="155">
        <v>2163370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40597731</v>
      </c>
      <c r="D19" s="155">
        <v>0</v>
      </c>
      <c r="E19" s="156">
        <v>43491999</v>
      </c>
      <c r="F19" s="60">
        <v>43491999</v>
      </c>
      <c r="G19" s="60">
        <v>17053000</v>
      </c>
      <c r="H19" s="60">
        <v>3894000</v>
      </c>
      <c r="I19" s="60">
        <v>0</v>
      </c>
      <c r="J19" s="60">
        <v>20947000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20947000</v>
      </c>
      <c r="X19" s="60">
        <v>10873000</v>
      </c>
      <c r="Y19" s="60">
        <v>10074000</v>
      </c>
      <c r="Z19" s="140">
        <v>92.65</v>
      </c>
      <c r="AA19" s="155">
        <v>43491999</v>
      </c>
    </row>
    <row r="20" spans="1:27" ht="13.5">
      <c r="A20" s="181" t="s">
        <v>35</v>
      </c>
      <c r="B20" s="185"/>
      <c r="C20" s="155">
        <v>3290313</v>
      </c>
      <c r="D20" s="155">
        <v>0</v>
      </c>
      <c r="E20" s="156">
        <v>16536586</v>
      </c>
      <c r="F20" s="54">
        <v>16536586</v>
      </c>
      <c r="G20" s="54">
        <v>306081</v>
      </c>
      <c r="H20" s="54">
        <v>353934</v>
      </c>
      <c r="I20" s="54">
        <v>519046</v>
      </c>
      <c r="J20" s="54">
        <v>1179061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1179061</v>
      </c>
      <c r="X20" s="54">
        <v>4134147</v>
      </c>
      <c r="Y20" s="54">
        <v>-2955086</v>
      </c>
      <c r="Z20" s="184">
        <v>-71.48</v>
      </c>
      <c r="AA20" s="130">
        <v>16536586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-43800378</v>
      </c>
      <c r="F21" s="60">
        <v>-43800378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-10950095</v>
      </c>
      <c r="Y21" s="60">
        <v>10950095</v>
      </c>
      <c r="Z21" s="140">
        <v>-100</v>
      </c>
      <c r="AA21" s="155">
        <v>-43800378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217651682</v>
      </c>
      <c r="D22" s="188">
        <f>SUM(D5:D21)</f>
        <v>0</v>
      </c>
      <c r="E22" s="189">
        <f t="shared" si="0"/>
        <v>269869615</v>
      </c>
      <c r="F22" s="190">
        <f t="shared" si="0"/>
        <v>269869615</v>
      </c>
      <c r="G22" s="190">
        <f t="shared" si="0"/>
        <v>35138486</v>
      </c>
      <c r="H22" s="190">
        <f t="shared" si="0"/>
        <v>20254641</v>
      </c>
      <c r="I22" s="190">
        <f t="shared" si="0"/>
        <v>15122991</v>
      </c>
      <c r="J22" s="190">
        <f t="shared" si="0"/>
        <v>70516118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70516118</v>
      </c>
      <c r="X22" s="190">
        <f t="shared" si="0"/>
        <v>67467404</v>
      </c>
      <c r="Y22" s="190">
        <f t="shared" si="0"/>
        <v>3048714</v>
      </c>
      <c r="Z22" s="191">
        <f>+IF(X22&lt;&gt;0,+(Y22/X22)*100,0)</f>
        <v>4.518795476405169</v>
      </c>
      <c r="AA22" s="188">
        <f>SUM(AA5:AA21)</f>
        <v>269869615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75194548</v>
      </c>
      <c r="D25" s="155">
        <v>0</v>
      </c>
      <c r="E25" s="156">
        <v>78936367</v>
      </c>
      <c r="F25" s="60">
        <v>78936367</v>
      </c>
      <c r="G25" s="60">
        <v>5440332</v>
      </c>
      <c r="H25" s="60">
        <v>4454443</v>
      </c>
      <c r="I25" s="60">
        <v>5351497</v>
      </c>
      <c r="J25" s="60">
        <v>15246272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15246272</v>
      </c>
      <c r="X25" s="60">
        <v>19734092</v>
      </c>
      <c r="Y25" s="60">
        <v>-4487820</v>
      </c>
      <c r="Z25" s="140">
        <v>-22.74</v>
      </c>
      <c r="AA25" s="155">
        <v>78936367</v>
      </c>
    </row>
    <row r="26" spans="1:27" ht="13.5">
      <c r="A26" s="183" t="s">
        <v>38</v>
      </c>
      <c r="B26" s="182"/>
      <c r="C26" s="155">
        <v>5465393</v>
      </c>
      <c r="D26" s="155">
        <v>0</v>
      </c>
      <c r="E26" s="156">
        <v>5835572</v>
      </c>
      <c r="F26" s="60">
        <v>5835572</v>
      </c>
      <c r="G26" s="60">
        <v>460946</v>
      </c>
      <c r="H26" s="60">
        <v>440027</v>
      </c>
      <c r="I26" s="60">
        <v>443474</v>
      </c>
      <c r="J26" s="60">
        <v>1344447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1344447</v>
      </c>
      <c r="X26" s="60">
        <v>1458893</v>
      </c>
      <c r="Y26" s="60">
        <v>-114446</v>
      </c>
      <c r="Z26" s="140">
        <v>-7.84</v>
      </c>
      <c r="AA26" s="155">
        <v>5835572</v>
      </c>
    </row>
    <row r="27" spans="1:27" ht="13.5">
      <c r="A27" s="183" t="s">
        <v>118</v>
      </c>
      <c r="B27" s="182"/>
      <c r="C27" s="155">
        <v>14542979</v>
      </c>
      <c r="D27" s="155">
        <v>0</v>
      </c>
      <c r="E27" s="156">
        <v>528042</v>
      </c>
      <c r="F27" s="60">
        <v>528042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132011</v>
      </c>
      <c r="Y27" s="60">
        <v>-132011</v>
      </c>
      <c r="Z27" s="140">
        <v>-100</v>
      </c>
      <c r="AA27" s="155">
        <v>528042</v>
      </c>
    </row>
    <row r="28" spans="1:27" ht="13.5">
      <c r="A28" s="183" t="s">
        <v>39</v>
      </c>
      <c r="B28" s="182"/>
      <c r="C28" s="155">
        <v>44140849</v>
      </c>
      <c r="D28" s="155">
        <v>0</v>
      </c>
      <c r="E28" s="156">
        <v>10107505</v>
      </c>
      <c r="F28" s="60">
        <v>10107505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2526876</v>
      </c>
      <c r="Y28" s="60">
        <v>-2526876</v>
      </c>
      <c r="Z28" s="140">
        <v>-100</v>
      </c>
      <c r="AA28" s="155">
        <v>10107505</v>
      </c>
    </row>
    <row r="29" spans="1:27" ht="13.5">
      <c r="A29" s="183" t="s">
        <v>40</v>
      </c>
      <c r="B29" s="182"/>
      <c r="C29" s="155">
        <v>5991748</v>
      </c>
      <c r="D29" s="155">
        <v>0</v>
      </c>
      <c r="E29" s="156">
        <v>4804371</v>
      </c>
      <c r="F29" s="60">
        <v>4804371</v>
      </c>
      <c r="G29" s="60">
        <v>37</v>
      </c>
      <c r="H29" s="60">
        <v>-705</v>
      </c>
      <c r="I29" s="60">
        <v>2482</v>
      </c>
      <c r="J29" s="60">
        <v>1814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1814</v>
      </c>
      <c r="X29" s="60">
        <v>1201093</v>
      </c>
      <c r="Y29" s="60">
        <v>-1199279</v>
      </c>
      <c r="Z29" s="140">
        <v>-99.85</v>
      </c>
      <c r="AA29" s="155">
        <v>4804371</v>
      </c>
    </row>
    <row r="30" spans="1:27" ht="13.5">
      <c r="A30" s="183" t="s">
        <v>119</v>
      </c>
      <c r="B30" s="182"/>
      <c r="C30" s="155">
        <v>60661783</v>
      </c>
      <c r="D30" s="155">
        <v>0</v>
      </c>
      <c r="E30" s="156">
        <v>69954954</v>
      </c>
      <c r="F30" s="60">
        <v>69954954</v>
      </c>
      <c r="G30" s="60">
        <v>2253002</v>
      </c>
      <c r="H30" s="60">
        <v>14098755</v>
      </c>
      <c r="I30" s="60">
        <v>5061196</v>
      </c>
      <c r="J30" s="60">
        <v>21412953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21412953</v>
      </c>
      <c r="X30" s="60">
        <v>17488739</v>
      </c>
      <c r="Y30" s="60">
        <v>3924214</v>
      </c>
      <c r="Z30" s="140">
        <v>22.44</v>
      </c>
      <c r="AA30" s="155">
        <v>69954954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1114938</v>
      </c>
      <c r="D32" s="155">
        <v>0</v>
      </c>
      <c r="E32" s="156">
        <v>4000000</v>
      </c>
      <c r="F32" s="60">
        <v>4000000</v>
      </c>
      <c r="G32" s="60">
        <v>0</v>
      </c>
      <c r="H32" s="60">
        <v>536327</v>
      </c>
      <c r="I32" s="60">
        <v>167603</v>
      </c>
      <c r="J32" s="60">
        <v>703930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703930</v>
      </c>
      <c r="X32" s="60">
        <v>1000000</v>
      </c>
      <c r="Y32" s="60">
        <v>-296070</v>
      </c>
      <c r="Z32" s="140">
        <v>-29.61</v>
      </c>
      <c r="AA32" s="155">
        <v>4000000</v>
      </c>
    </row>
    <row r="33" spans="1:27" ht="13.5">
      <c r="A33" s="183" t="s">
        <v>42</v>
      </c>
      <c r="B33" s="182"/>
      <c r="C33" s="155">
        <v>4945743</v>
      </c>
      <c r="D33" s="155">
        <v>0</v>
      </c>
      <c r="E33" s="156">
        <v>9752000</v>
      </c>
      <c r="F33" s="60">
        <v>9752000</v>
      </c>
      <c r="G33" s="60">
        <v>38400</v>
      </c>
      <c r="H33" s="60">
        <v>1001377</v>
      </c>
      <c r="I33" s="60">
        <v>1126329</v>
      </c>
      <c r="J33" s="60">
        <v>2166106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2166106</v>
      </c>
      <c r="X33" s="60">
        <v>2438000</v>
      </c>
      <c r="Y33" s="60">
        <v>-271894</v>
      </c>
      <c r="Z33" s="140">
        <v>-11.15</v>
      </c>
      <c r="AA33" s="155">
        <v>9752000</v>
      </c>
    </row>
    <row r="34" spans="1:27" ht="13.5">
      <c r="A34" s="183" t="s">
        <v>43</v>
      </c>
      <c r="B34" s="182"/>
      <c r="C34" s="155">
        <v>33074628</v>
      </c>
      <c r="D34" s="155">
        <v>0</v>
      </c>
      <c r="E34" s="156">
        <v>73457422</v>
      </c>
      <c r="F34" s="60">
        <v>73457422</v>
      </c>
      <c r="G34" s="60">
        <v>2512951</v>
      </c>
      <c r="H34" s="60">
        <v>4542567</v>
      </c>
      <c r="I34" s="60">
        <v>1833534</v>
      </c>
      <c r="J34" s="60">
        <v>8889052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8889052</v>
      </c>
      <c r="X34" s="60">
        <v>18364356</v>
      </c>
      <c r="Y34" s="60">
        <v>-9475304</v>
      </c>
      <c r="Z34" s="140">
        <v>-51.6</v>
      </c>
      <c r="AA34" s="155">
        <v>73457422</v>
      </c>
    </row>
    <row r="35" spans="1:27" ht="13.5">
      <c r="A35" s="181" t="s">
        <v>122</v>
      </c>
      <c r="B35" s="185"/>
      <c r="C35" s="155">
        <v>22427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245155036</v>
      </c>
      <c r="D36" s="188">
        <f>SUM(D25:D35)</f>
        <v>0</v>
      </c>
      <c r="E36" s="189">
        <f t="shared" si="1"/>
        <v>257376233</v>
      </c>
      <c r="F36" s="190">
        <f t="shared" si="1"/>
        <v>257376233</v>
      </c>
      <c r="G36" s="190">
        <f t="shared" si="1"/>
        <v>10705668</v>
      </c>
      <c r="H36" s="190">
        <f t="shared" si="1"/>
        <v>25072791</v>
      </c>
      <c r="I36" s="190">
        <f t="shared" si="1"/>
        <v>13986115</v>
      </c>
      <c r="J36" s="190">
        <f t="shared" si="1"/>
        <v>49764574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49764574</v>
      </c>
      <c r="X36" s="190">
        <f t="shared" si="1"/>
        <v>64344060</v>
      </c>
      <c r="Y36" s="190">
        <f t="shared" si="1"/>
        <v>-14579486</v>
      </c>
      <c r="Z36" s="191">
        <f>+IF(X36&lt;&gt;0,+(Y36/X36)*100,0)</f>
        <v>-22.65863546689469</v>
      </c>
      <c r="AA36" s="188">
        <f>SUM(AA25:AA35)</f>
        <v>257376233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-27503354</v>
      </c>
      <c r="D38" s="199">
        <f>+D22-D36</f>
        <v>0</v>
      </c>
      <c r="E38" s="200">
        <f t="shared" si="2"/>
        <v>12493382</v>
      </c>
      <c r="F38" s="106">
        <f t="shared" si="2"/>
        <v>12493382</v>
      </c>
      <c r="G38" s="106">
        <f t="shared" si="2"/>
        <v>24432818</v>
      </c>
      <c r="H38" s="106">
        <f t="shared" si="2"/>
        <v>-4818150</v>
      </c>
      <c r="I38" s="106">
        <f t="shared" si="2"/>
        <v>1136876</v>
      </c>
      <c r="J38" s="106">
        <f t="shared" si="2"/>
        <v>20751544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20751544</v>
      </c>
      <c r="X38" s="106">
        <f>IF(F22=F36,0,X22-X36)</f>
        <v>3123344</v>
      </c>
      <c r="Y38" s="106">
        <f t="shared" si="2"/>
        <v>17628200</v>
      </c>
      <c r="Z38" s="201">
        <f>+IF(X38&lt;&gt;0,+(Y38/X38)*100,0)</f>
        <v>564.4014876363283</v>
      </c>
      <c r="AA38" s="199">
        <f>+AA22-AA36</f>
        <v>12493382</v>
      </c>
    </row>
    <row r="39" spans="1:27" ht="13.5">
      <c r="A39" s="181" t="s">
        <v>46</v>
      </c>
      <c r="B39" s="185"/>
      <c r="C39" s="155">
        <v>25923097</v>
      </c>
      <c r="D39" s="155">
        <v>0</v>
      </c>
      <c r="E39" s="156">
        <v>19912000</v>
      </c>
      <c r="F39" s="60">
        <v>19912000</v>
      </c>
      <c r="G39" s="60">
        <v>500000</v>
      </c>
      <c r="H39" s="60">
        <v>4136000</v>
      </c>
      <c r="I39" s="60">
        <v>0</v>
      </c>
      <c r="J39" s="60">
        <v>4636000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4636000</v>
      </c>
      <c r="X39" s="60">
        <v>4978000</v>
      </c>
      <c r="Y39" s="60">
        <v>-342000</v>
      </c>
      <c r="Z39" s="140">
        <v>-6.87</v>
      </c>
      <c r="AA39" s="155">
        <v>19912000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-1580257</v>
      </c>
      <c r="D42" s="206">
        <f>SUM(D38:D41)</f>
        <v>0</v>
      </c>
      <c r="E42" s="207">
        <f t="shared" si="3"/>
        <v>32405382</v>
      </c>
      <c r="F42" s="88">
        <f t="shared" si="3"/>
        <v>32405382</v>
      </c>
      <c r="G42" s="88">
        <f t="shared" si="3"/>
        <v>24932818</v>
      </c>
      <c r="H42" s="88">
        <f t="shared" si="3"/>
        <v>-682150</v>
      </c>
      <c r="I42" s="88">
        <f t="shared" si="3"/>
        <v>1136876</v>
      </c>
      <c r="J42" s="88">
        <f t="shared" si="3"/>
        <v>25387544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25387544</v>
      </c>
      <c r="X42" s="88">
        <f t="shared" si="3"/>
        <v>8101344</v>
      </c>
      <c r="Y42" s="88">
        <f t="shared" si="3"/>
        <v>17286200</v>
      </c>
      <c r="Z42" s="208">
        <f>+IF(X42&lt;&gt;0,+(Y42/X42)*100,0)</f>
        <v>213.3744721863434</v>
      </c>
      <c r="AA42" s="206">
        <f>SUM(AA38:AA41)</f>
        <v>32405382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-1580257</v>
      </c>
      <c r="D44" s="210">
        <f>+D42-D43</f>
        <v>0</v>
      </c>
      <c r="E44" s="211">
        <f t="shared" si="4"/>
        <v>32405382</v>
      </c>
      <c r="F44" s="77">
        <f t="shared" si="4"/>
        <v>32405382</v>
      </c>
      <c r="G44" s="77">
        <f t="shared" si="4"/>
        <v>24932818</v>
      </c>
      <c r="H44" s="77">
        <f t="shared" si="4"/>
        <v>-682150</v>
      </c>
      <c r="I44" s="77">
        <f t="shared" si="4"/>
        <v>1136876</v>
      </c>
      <c r="J44" s="77">
        <f t="shared" si="4"/>
        <v>25387544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25387544</v>
      </c>
      <c r="X44" s="77">
        <f t="shared" si="4"/>
        <v>8101344</v>
      </c>
      <c r="Y44" s="77">
        <f t="shared" si="4"/>
        <v>17286200</v>
      </c>
      <c r="Z44" s="212">
        <f>+IF(X44&lt;&gt;0,+(Y44/X44)*100,0)</f>
        <v>213.3744721863434</v>
      </c>
      <c r="AA44" s="210">
        <f>+AA42-AA43</f>
        <v>32405382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-1580257</v>
      </c>
      <c r="D46" s="206">
        <f>SUM(D44:D45)</f>
        <v>0</v>
      </c>
      <c r="E46" s="207">
        <f t="shared" si="5"/>
        <v>32405382</v>
      </c>
      <c r="F46" s="88">
        <f t="shared" si="5"/>
        <v>32405382</v>
      </c>
      <c r="G46" s="88">
        <f t="shared" si="5"/>
        <v>24932818</v>
      </c>
      <c r="H46" s="88">
        <f t="shared" si="5"/>
        <v>-682150</v>
      </c>
      <c r="I46" s="88">
        <f t="shared" si="5"/>
        <v>1136876</v>
      </c>
      <c r="J46" s="88">
        <f t="shared" si="5"/>
        <v>25387544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25387544</v>
      </c>
      <c r="X46" s="88">
        <f t="shared" si="5"/>
        <v>8101344</v>
      </c>
      <c r="Y46" s="88">
        <f t="shared" si="5"/>
        <v>17286200</v>
      </c>
      <c r="Z46" s="208">
        <f>+IF(X46&lt;&gt;0,+(Y46/X46)*100,0)</f>
        <v>213.3744721863434</v>
      </c>
      <c r="AA46" s="206">
        <f>SUM(AA44:AA45)</f>
        <v>32405382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-1580257</v>
      </c>
      <c r="D48" s="217">
        <f>SUM(D46:D47)</f>
        <v>0</v>
      </c>
      <c r="E48" s="218">
        <f t="shared" si="6"/>
        <v>32405382</v>
      </c>
      <c r="F48" s="219">
        <f t="shared" si="6"/>
        <v>32405382</v>
      </c>
      <c r="G48" s="219">
        <f t="shared" si="6"/>
        <v>24932818</v>
      </c>
      <c r="H48" s="220">
        <f t="shared" si="6"/>
        <v>-682150</v>
      </c>
      <c r="I48" s="220">
        <f t="shared" si="6"/>
        <v>1136876</v>
      </c>
      <c r="J48" s="220">
        <f t="shared" si="6"/>
        <v>25387544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25387544</v>
      </c>
      <c r="X48" s="220">
        <f t="shared" si="6"/>
        <v>8101344</v>
      </c>
      <c r="Y48" s="220">
        <f t="shared" si="6"/>
        <v>17286200</v>
      </c>
      <c r="Z48" s="221">
        <f>+IF(X48&lt;&gt;0,+(Y48/X48)*100,0)</f>
        <v>213.3744721863434</v>
      </c>
      <c r="AA48" s="222">
        <f>SUM(AA46:AA47)</f>
        <v>32405382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1300000</v>
      </c>
      <c r="F5" s="100">
        <f t="shared" si="0"/>
        <v>1300000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325000</v>
      </c>
      <c r="Y5" s="100">
        <f t="shared" si="0"/>
        <v>-325000</v>
      </c>
      <c r="Z5" s="137">
        <f>+IF(X5&lt;&gt;0,+(Y5/X5)*100,0)</f>
        <v>-100</v>
      </c>
      <c r="AA5" s="153">
        <f>SUM(AA6:AA8)</f>
        <v>1300000</v>
      </c>
    </row>
    <row r="6" spans="1:27" ht="13.5">
      <c r="A6" s="138" t="s">
        <v>75</v>
      </c>
      <c r="B6" s="136"/>
      <c r="C6" s="155"/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125000</v>
      </c>
      <c r="Y6" s="60">
        <v>-125000</v>
      </c>
      <c r="Z6" s="140">
        <v>-100</v>
      </c>
      <c r="AA6" s="62">
        <v>500000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800000</v>
      </c>
      <c r="F8" s="60">
        <v>800000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200000</v>
      </c>
      <c r="Y8" s="60">
        <v>-200000</v>
      </c>
      <c r="Z8" s="140">
        <v>-100</v>
      </c>
      <c r="AA8" s="62">
        <v>800000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3860000</v>
      </c>
      <c r="F9" s="100">
        <f t="shared" si="1"/>
        <v>3860000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965000</v>
      </c>
      <c r="Y9" s="100">
        <f t="shared" si="1"/>
        <v>-965000</v>
      </c>
      <c r="Z9" s="137">
        <f>+IF(X9&lt;&gt;0,+(Y9/X9)*100,0)</f>
        <v>-100</v>
      </c>
      <c r="AA9" s="102">
        <f>SUM(AA10:AA14)</f>
        <v>3860000</v>
      </c>
    </row>
    <row r="10" spans="1:27" ht="13.5">
      <c r="A10" s="138" t="s">
        <v>79</v>
      </c>
      <c r="B10" s="136"/>
      <c r="C10" s="155"/>
      <c r="D10" s="155"/>
      <c r="E10" s="156">
        <v>410000</v>
      </c>
      <c r="F10" s="60">
        <v>410000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102500</v>
      </c>
      <c r="Y10" s="60">
        <v>-102500</v>
      </c>
      <c r="Z10" s="140">
        <v>-100</v>
      </c>
      <c r="AA10" s="62">
        <v>410000</v>
      </c>
    </row>
    <row r="11" spans="1:27" ht="13.5">
      <c r="A11" s="138" t="s">
        <v>80</v>
      </c>
      <c r="B11" s="136"/>
      <c r="C11" s="155"/>
      <c r="D11" s="155"/>
      <c r="E11" s="156">
        <v>2750000</v>
      </c>
      <c r="F11" s="60">
        <v>2750000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687500</v>
      </c>
      <c r="Y11" s="60">
        <v>-687500</v>
      </c>
      <c r="Z11" s="140">
        <v>-100</v>
      </c>
      <c r="AA11" s="62">
        <v>2750000</v>
      </c>
    </row>
    <row r="12" spans="1:27" ht="13.5">
      <c r="A12" s="138" t="s">
        <v>81</v>
      </c>
      <c r="B12" s="136"/>
      <c r="C12" s="155"/>
      <c r="D12" s="155"/>
      <c r="E12" s="156">
        <v>700000</v>
      </c>
      <c r="F12" s="60">
        <v>700000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175000</v>
      </c>
      <c r="Y12" s="60">
        <v>-175000</v>
      </c>
      <c r="Z12" s="140">
        <v>-100</v>
      </c>
      <c r="AA12" s="62">
        <v>700000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25923097</v>
      </c>
      <c r="D15" s="153">
        <f>SUM(D16:D18)</f>
        <v>0</v>
      </c>
      <c r="E15" s="154">
        <f t="shared" si="2"/>
        <v>20886830</v>
      </c>
      <c r="F15" s="100">
        <f t="shared" si="2"/>
        <v>20886830</v>
      </c>
      <c r="G15" s="100">
        <f t="shared" si="2"/>
        <v>0</v>
      </c>
      <c r="H15" s="100">
        <f t="shared" si="2"/>
        <v>0</v>
      </c>
      <c r="I15" s="100">
        <f t="shared" si="2"/>
        <v>3718679</v>
      </c>
      <c r="J15" s="100">
        <f t="shared" si="2"/>
        <v>3718679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3718679</v>
      </c>
      <c r="X15" s="100">
        <f t="shared" si="2"/>
        <v>5221708</v>
      </c>
      <c r="Y15" s="100">
        <f t="shared" si="2"/>
        <v>-1503029</v>
      </c>
      <c r="Z15" s="137">
        <f>+IF(X15&lt;&gt;0,+(Y15/X15)*100,0)</f>
        <v>-28.78424071204288</v>
      </c>
      <c r="AA15" s="102">
        <f>SUM(AA16:AA18)</f>
        <v>20886830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25923097</v>
      </c>
      <c r="D17" s="155"/>
      <c r="E17" s="156">
        <v>20886830</v>
      </c>
      <c r="F17" s="60">
        <v>20886830</v>
      </c>
      <c r="G17" s="60"/>
      <c r="H17" s="60"/>
      <c r="I17" s="60">
        <v>3718679</v>
      </c>
      <c r="J17" s="60">
        <v>3718679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3718679</v>
      </c>
      <c r="X17" s="60">
        <v>5221708</v>
      </c>
      <c r="Y17" s="60">
        <v>-1503029</v>
      </c>
      <c r="Z17" s="140">
        <v>-28.78</v>
      </c>
      <c r="AA17" s="62">
        <v>20886830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6215170</v>
      </c>
      <c r="F19" s="100">
        <f t="shared" si="3"/>
        <v>6215170</v>
      </c>
      <c r="G19" s="100">
        <f t="shared" si="3"/>
        <v>0</v>
      </c>
      <c r="H19" s="100">
        <f t="shared" si="3"/>
        <v>829585</v>
      </c>
      <c r="I19" s="100">
        <f t="shared" si="3"/>
        <v>724459</v>
      </c>
      <c r="J19" s="100">
        <f t="shared" si="3"/>
        <v>1554044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1554044</v>
      </c>
      <c r="X19" s="100">
        <f t="shared" si="3"/>
        <v>1553793</v>
      </c>
      <c r="Y19" s="100">
        <f t="shared" si="3"/>
        <v>251</v>
      </c>
      <c r="Z19" s="137">
        <f>+IF(X19&lt;&gt;0,+(Y19/X19)*100,0)</f>
        <v>0.016154017941900883</v>
      </c>
      <c r="AA19" s="102">
        <f>SUM(AA20:AA23)</f>
        <v>6215170</v>
      </c>
    </row>
    <row r="20" spans="1:27" ht="13.5">
      <c r="A20" s="138" t="s">
        <v>89</v>
      </c>
      <c r="B20" s="136"/>
      <c r="C20" s="155"/>
      <c r="D20" s="155"/>
      <c r="E20" s="156">
        <v>1900000</v>
      </c>
      <c r="F20" s="60">
        <v>1900000</v>
      </c>
      <c r="G20" s="60"/>
      <c r="H20" s="60">
        <v>358894</v>
      </c>
      <c r="I20" s="60">
        <v>216000</v>
      </c>
      <c r="J20" s="60">
        <v>574894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574894</v>
      </c>
      <c r="X20" s="60">
        <v>475000</v>
      </c>
      <c r="Y20" s="60">
        <v>99894</v>
      </c>
      <c r="Z20" s="140">
        <v>21.03</v>
      </c>
      <c r="AA20" s="62">
        <v>1900000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3115170</v>
      </c>
      <c r="F22" s="159">
        <v>3115170</v>
      </c>
      <c r="G22" s="159"/>
      <c r="H22" s="159">
        <v>470691</v>
      </c>
      <c r="I22" s="159">
        <v>508459</v>
      </c>
      <c r="J22" s="159">
        <v>979150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979150</v>
      </c>
      <c r="X22" s="159">
        <v>778793</v>
      </c>
      <c r="Y22" s="159">
        <v>200357</v>
      </c>
      <c r="Z22" s="141">
        <v>25.73</v>
      </c>
      <c r="AA22" s="225">
        <v>3115170</v>
      </c>
    </row>
    <row r="23" spans="1:27" ht="13.5">
      <c r="A23" s="138" t="s">
        <v>92</v>
      </c>
      <c r="B23" s="136"/>
      <c r="C23" s="155"/>
      <c r="D23" s="155"/>
      <c r="E23" s="156">
        <v>1200000</v>
      </c>
      <c r="F23" s="60">
        <v>1200000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300000</v>
      </c>
      <c r="Y23" s="60">
        <v>-300000</v>
      </c>
      <c r="Z23" s="140">
        <v>-100</v>
      </c>
      <c r="AA23" s="62">
        <v>1200000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25923097</v>
      </c>
      <c r="D25" s="217">
        <f>+D5+D9+D15+D19+D24</f>
        <v>0</v>
      </c>
      <c r="E25" s="230">
        <f t="shared" si="4"/>
        <v>32262000</v>
      </c>
      <c r="F25" s="219">
        <f t="shared" si="4"/>
        <v>32262000</v>
      </c>
      <c r="G25" s="219">
        <f t="shared" si="4"/>
        <v>0</v>
      </c>
      <c r="H25" s="219">
        <f t="shared" si="4"/>
        <v>829585</v>
      </c>
      <c r="I25" s="219">
        <f t="shared" si="4"/>
        <v>4443138</v>
      </c>
      <c r="J25" s="219">
        <f t="shared" si="4"/>
        <v>5272723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5272723</v>
      </c>
      <c r="X25" s="219">
        <f t="shared" si="4"/>
        <v>8065501</v>
      </c>
      <c r="Y25" s="219">
        <f t="shared" si="4"/>
        <v>-2792778</v>
      </c>
      <c r="Z25" s="231">
        <f>+IF(X25&lt;&gt;0,+(Y25/X25)*100,0)</f>
        <v>-34.626218507690965</v>
      </c>
      <c r="AA25" s="232">
        <f>+AA5+AA9+AA15+AA19+AA24</f>
        <v>32262000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23613855</v>
      </c>
      <c r="D28" s="155"/>
      <c r="E28" s="156">
        <v>19912000</v>
      </c>
      <c r="F28" s="60">
        <v>19912000</v>
      </c>
      <c r="G28" s="60"/>
      <c r="H28" s="60">
        <v>829585</v>
      </c>
      <c r="I28" s="60">
        <v>3934679</v>
      </c>
      <c r="J28" s="60">
        <v>4764264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4764264</v>
      </c>
      <c r="X28" s="60">
        <v>4978000</v>
      </c>
      <c r="Y28" s="60">
        <v>-213736</v>
      </c>
      <c r="Z28" s="140">
        <v>-4.29</v>
      </c>
      <c r="AA28" s="155">
        <v>19912000</v>
      </c>
    </row>
    <row r="29" spans="1:27" ht="13.5">
      <c r="A29" s="234" t="s">
        <v>134</v>
      </c>
      <c r="B29" s="136"/>
      <c r="C29" s="155">
        <v>2309242</v>
      </c>
      <c r="D29" s="155"/>
      <c r="E29" s="156"/>
      <c r="F29" s="60"/>
      <c r="G29" s="60"/>
      <c r="H29" s="60"/>
      <c r="I29" s="60">
        <v>508459</v>
      </c>
      <c r="J29" s="60">
        <v>508459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508459</v>
      </c>
      <c r="X29" s="60"/>
      <c r="Y29" s="60">
        <v>508459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25923097</v>
      </c>
      <c r="D32" s="210">
        <f>SUM(D28:D31)</f>
        <v>0</v>
      </c>
      <c r="E32" s="211">
        <f t="shared" si="5"/>
        <v>19912000</v>
      </c>
      <c r="F32" s="77">
        <f t="shared" si="5"/>
        <v>19912000</v>
      </c>
      <c r="G32" s="77">
        <f t="shared" si="5"/>
        <v>0</v>
      </c>
      <c r="H32" s="77">
        <f t="shared" si="5"/>
        <v>829585</v>
      </c>
      <c r="I32" s="77">
        <f t="shared" si="5"/>
        <v>4443138</v>
      </c>
      <c r="J32" s="77">
        <f t="shared" si="5"/>
        <v>5272723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5272723</v>
      </c>
      <c r="X32" s="77">
        <f t="shared" si="5"/>
        <v>4978000</v>
      </c>
      <c r="Y32" s="77">
        <f t="shared" si="5"/>
        <v>294723</v>
      </c>
      <c r="Z32" s="212">
        <f>+IF(X32&lt;&gt;0,+(Y32/X32)*100,0)</f>
        <v>5.9205102450783444</v>
      </c>
      <c r="AA32" s="79">
        <f>SUM(AA28:AA31)</f>
        <v>19912000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12350000</v>
      </c>
      <c r="F35" s="60">
        <v>12350000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3087500</v>
      </c>
      <c r="Y35" s="60">
        <v>-3087500</v>
      </c>
      <c r="Z35" s="140">
        <v>-100</v>
      </c>
      <c r="AA35" s="62">
        <v>12350000</v>
      </c>
    </row>
    <row r="36" spans="1:27" ht="13.5">
      <c r="A36" s="238" t="s">
        <v>139</v>
      </c>
      <c r="B36" s="149"/>
      <c r="C36" s="222">
        <f aca="true" t="shared" si="6" ref="C36:Y36">SUM(C32:C35)</f>
        <v>25923097</v>
      </c>
      <c r="D36" s="222">
        <f>SUM(D32:D35)</f>
        <v>0</v>
      </c>
      <c r="E36" s="218">
        <f t="shared" si="6"/>
        <v>32262000</v>
      </c>
      <c r="F36" s="220">
        <f t="shared" si="6"/>
        <v>32262000</v>
      </c>
      <c r="G36" s="220">
        <f t="shared" si="6"/>
        <v>0</v>
      </c>
      <c r="H36" s="220">
        <f t="shared" si="6"/>
        <v>829585</v>
      </c>
      <c r="I36" s="220">
        <f t="shared" si="6"/>
        <v>4443138</v>
      </c>
      <c r="J36" s="220">
        <f t="shared" si="6"/>
        <v>5272723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5272723</v>
      </c>
      <c r="X36" s="220">
        <f t="shared" si="6"/>
        <v>8065500</v>
      </c>
      <c r="Y36" s="220">
        <f t="shared" si="6"/>
        <v>-2792777</v>
      </c>
      <c r="Z36" s="221">
        <f>+IF(X36&lt;&gt;0,+(Y36/X36)*100,0)</f>
        <v>-34.62621040233091</v>
      </c>
      <c r="AA36" s="239">
        <f>SUM(AA32:AA35)</f>
        <v>32262000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216187</v>
      </c>
      <c r="D6" s="155"/>
      <c r="E6" s="59"/>
      <c r="F6" s="60"/>
      <c r="G6" s="60">
        <v>10389349</v>
      </c>
      <c r="H6" s="60">
        <v>7852021</v>
      </c>
      <c r="I6" s="60">
        <v>8613933</v>
      </c>
      <c r="J6" s="60">
        <v>8613933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8613933</v>
      </c>
      <c r="X6" s="60"/>
      <c r="Y6" s="60">
        <v>8613933</v>
      </c>
      <c r="Z6" s="140"/>
      <c r="AA6" s="62"/>
    </row>
    <row r="7" spans="1:27" ht="13.5">
      <c r="A7" s="249" t="s">
        <v>144</v>
      </c>
      <c r="B7" s="182"/>
      <c r="C7" s="155">
        <v>16791346</v>
      </c>
      <c r="D7" s="155"/>
      <c r="E7" s="59">
        <v>28445704</v>
      </c>
      <c r="F7" s="60">
        <v>28445704</v>
      </c>
      <c r="G7" s="60"/>
      <c r="H7" s="60">
        <v>16791346</v>
      </c>
      <c r="I7" s="60">
        <v>5655428</v>
      </c>
      <c r="J7" s="60">
        <v>5655428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5655428</v>
      </c>
      <c r="X7" s="60">
        <v>7111426</v>
      </c>
      <c r="Y7" s="60">
        <v>-1455998</v>
      </c>
      <c r="Z7" s="140">
        <v>-20.47</v>
      </c>
      <c r="AA7" s="62">
        <v>28445704</v>
      </c>
    </row>
    <row r="8" spans="1:27" ht="13.5">
      <c r="A8" s="249" t="s">
        <v>145</v>
      </c>
      <c r="B8" s="182"/>
      <c r="C8" s="155">
        <v>39914465</v>
      </c>
      <c r="D8" s="155"/>
      <c r="E8" s="59">
        <v>77891718</v>
      </c>
      <c r="F8" s="60">
        <v>77891718</v>
      </c>
      <c r="G8" s="60">
        <v>96378097</v>
      </c>
      <c r="H8" s="60">
        <v>67064238</v>
      </c>
      <c r="I8" s="60">
        <v>79945099</v>
      </c>
      <c r="J8" s="60">
        <v>79945099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79945099</v>
      </c>
      <c r="X8" s="60">
        <v>19472930</v>
      </c>
      <c r="Y8" s="60">
        <v>60472169</v>
      </c>
      <c r="Z8" s="140">
        <v>310.54</v>
      </c>
      <c r="AA8" s="62">
        <v>77891718</v>
      </c>
    </row>
    <row r="9" spans="1:27" ht="13.5">
      <c r="A9" s="249" t="s">
        <v>146</v>
      </c>
      <c r="B9" s="182"/>
      <c r="C9" s="155">
        <v>3007249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59929247</v>
      </c>
      <c r="D12" s="168">
        <f>SUM(D6:D11)</f>
        <v>0</v>
      </c>
      <c r="E12" s="72">
        <f t="shared" si="0"/>
        <v>106337422</v>
      </c>
      <c r="F12" s="73">
        <f t="shared" si="0"/>
        <v>106337422</v>
      </c>
      <c r="G12" s="73">
        <f t="shared" si="0"/>
        <v>106767446</v>
      </c>
      <c r="H12" s="73">
        <f t="shared" si="0"/>
        <v>91707605</v>
      </c>
      <c r="I12" s="73">
        <f t="shared" si="0"/>
        <v>94214460</v>
      </c>
      <c r="J12" s="73">
        <f t="shared" si="0"/>
        <v>94214460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94214460</v>
      </c>
      <c r="X12" s="73">
        <f t="shared" si="0"/>
        <v>26584356</v>
      </c>
      <c r="Y12" s="73">
        <f t="shared" si="0"/>
        <v>67630104</v>
      </c>
      <c r="Z12" s="170">
        <f>+IF(X12&lt;&gt;0,+(Y12/X12)*100,0)</f>
        <v>254.3981279817348</v>
      </c>
      <c r="AA12" s="74">
        <f>SUM(AA6:AA11)</f>
        <v>106337422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587824107</v>
      </c>
      <c r="D19" s="155"/>
      <c r="E19" s="59">
        <v>441993644</v>
      </c>
      <c r="F19" s="60">
        <v>441993644</v>
      </c>
      <c r="G19" s="60">
        <v>384820473</v>
      </c>
      <c r="H19" s="60">
        <v>587824107</v>
      </c>
      <c r="I19" s="60">
        <v>587824107</v>
      </c>
      <c r="J19" s="60">
        <v>587824107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587824107</v>
      </c>
      <c r="X19" s="60">
        <v>110498411</v>
      </c>
      <c r="Y19" s="60">
        <v>477325696</v>
      </c>
      <c r="Z19" s="140">
        <v>431.98</v>
      </c>
      <c r="AA19" s="62">
        <v>441993644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116825</v>
      </c>
      <c r="D22" s="155"/>
      <c r="E22" s="59"/>
      <c r="F22" s="60"/>
      <c r="G22" s="60"/>
      <c r="H22" s="60">
        <v>116825</v>
      </c>
      <c r="I22" s="60">
        <v>116825</v>
      </c>
      <c r="J22" s="60">
        <v>116825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116825</v>
      </c>
      <c r="X22" s="60"/>
      <c r="Y22" s="60">
        <v>116825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587940932</v>
      </c>
      <c r="D24" s="168">
        <f>SUM(D15:D23)</f>
        <v>0</v>
      </c>
      <c r="E24" s="76">
        <f t="shared" si="1"/>
        <v>441993644</v>
      </c>
      <c r="F24" s="77">
        <f t="shared" si="1"/>
        <v>441993644</v>
      </c>
      <c r="G24" s="77">
        <f t="shared" si="1"/>
        <v>384820473</v>
      </c>
      <c r="H24" s="77">
        <f t="shared" si="1"/>
        <v>587940932</v>
      </c>
      <c r="I24" s="77">
        <f t="shared" si="1"/>
        <v>587940932</v>
      </c>
      <c r="J24" s="77">
        <f t="shared" si="1"/>
        <v>587940932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587940932</v>
      </c>
      <c r="X24" s="77">
        <f t="shared" si="1"/>
        <v>110498411</v>
      </c>
      <c r="Y24" s="77">
        <f t="shared" si="1"/>
        <v>477442521</v>
      </c>
      <c r="Z24" s="212">
        <f>+IF(X24&lt;&gt;0,+(Y24/X24)*100,0)</f>
        <v>432.0808930003527</v>
      </c>
      <c r="AA24" s="79">
        <f>SUM(AA15:AA23)</f>
        <v>441993644</v>
      </c>
    </row>
    <row r="25" spans="1:27" ht="13.5">
      <c r="A25" s="250" t="s">
        <v>159</v>
      </c>
      <c r="B25" s="251"/>
      <c r="C25" s="168">
        <f aca="true" t="shared" si="2" ref="C25:Y25">+C12+C24</f>
        <v>647870179</v>
      </c>
      <c r="D25" s="168">
        <f>+D12+D24</f>
        <v>0</v>
      </c>
      <c r="E25" s="72">
        <f t="shared" si="2"/>
        <v>548331066</v>
      </c>
      <c r="F25" s="73">
        <f t="shared" si="2"/>
        <v>548331066</v>
      </c>
      <c r="G25" s="73">
        <f t="shared" si="2"/>
        <v>491587919</v>
      </c>
      <c r="H25" s="73">
        <f t="shared" si="2"/>
        <v>679648537</v>
      </c>
      <c r="I25" s="73">
        <f t="shared" si="2"/>
        <v>682155392</v>
      </c>
      <c r="J25" s="73">
        <f t="shared" si="2"/>
        <v>682155392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682155392</v>
      </c>
      <c r="X25" s="73">
        <f t="shared" si="2"/>
        <v>137082767</v>
      </c>
      <c r="Y25" s="73">
        <f t="shared" si="2"/>
        <v>545072625</v>
      </c>
      <c r="Z25" s="170">
        <f>+IF(X25&lt;&gt;0,+(Y25/X25)*100,0)</f>
        <v>397.623010483878</v>
      </c>
      <c r="AA25" s="74">
        <f>+AA12+AA24</f>
        <v>548331066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4490966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6147897</v>
      </c>
      <c r="D30" s="155"/>
      <c r="E30" s="59">
        <v>949661</v>
      </c>
      <c r="F30" s="60">
        <v>949661</v>
      </c>
      <c r="G30" s="60">
        <v>2143561</v>
      </c>
      <c r="H30" s="60">
        <v>6147897</v>
      </c>
      <c r="I30" s="60">
        <v>6147897</v>
      </c>
      <c r="J30" s="60">
        <v>6147897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6147897</v>
      </c>
      <c r="X30" s="60">
        <v>237415</v>
      </c>
      <c r="Y30" s="60">
        <v>5910482</v>
      </c>
      <c r="Z30" s="140">
        <v>2489.51</v>
      </c>
      <c r="AA30" s="62">
        <v>949661</v>
      </c>
    </row>
    <row r="31" spans="1:27" ht="13.5">
      <c r="A31" s="249" t="s">
        <v>163</v>
      </c>
      <c r="B31" s="182"/>
      <c r="C31" s="155">
        <v>2209889</v>
      </c>
      <c r="D31" s="155"/>
      <c r="E31" s="59">
        <v>2000000</v>
      </c>
      <c r="F31" s="60">
        <v>2000000</v>
      </c>
      <c r="G31" s="60">
        <v>2224995</v>
      </c>
      <c r="H31" s="60">
        <v>2219573</v>
      </c>
      <c r="I31" s="60">
        <v>2237163</v>
      </c>
      <c r="J31" s="60">
        <v>2237163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2237163</v>
      </c>
      <c r="X31" s="60">
        <v>500000</v>
      </c>
      <c r="Y31" s="60">
        <v>1737163</v>
      </c>
      <c r="Z31" s="140">
        <v>347.43</v>
      </c>
      <c r="AA31" s="62">
        <v>2000000</v>
      </c>
    </row>
    <row r="32" spans="1:27" ht="13.5">
      <c r="A32" s="249" t="s">
        <v>164</v>
      </c>
      <c r="B32" s="182"/>
      <c r="C32" s="155">
        <v>50123946</v>
      </c>
      <c r="D32" s="155"/>
      <c r="E32" s="59">
        <v>54233421</v>
      </c>
      <c r="F32" s="60">
        <v>54233421</v>
      </c>
      <c r="G32" s="60">
        <v>31927449</v>
      </c>
      <c r="H32" s="60">
        <v>23614722</v>
      </c>
      <c r="I32" s="60">
        <v>2537887</v>
      </c>
      <c r="J32" s="60">
        <v>2537887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2537887</v>
      </c>
      <c r="X32" s="60">
        <v>13558355</v>
      </c>
      <c r="Y32" s="60">
        <v>-11020468</v>
      </c>
      <c r="Z32" s="140">
        <v>-81.28</v>
      </c>
      <c r="AA32" s="62">
        <v>54233421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759627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62972698</v>
      </c>
      <c r="D34" s="168">
        <f>SUM(D29:D33)</f>
        <v>0</v>
      </c>
      <c r="E34" s="72">
        <f t="shared" si="3"/>
        <v>57183082</v>
      </c>
      <c r="F34" s="73">
        <f t="shared" si="3"/>
        <v>57183082</v>
      </c>
      <c r="G34" s="73">
        <f t="shared" si="3"/>
        <v>37055632</v>
      </c>
      <c r="H34" s="73">
        <f t="shared" si="3"/>
        <v>31982192</v>
      </c>
      <c r="I34" s="73">
        <f t="shared" si="3"/>
        <v>10922947</v>
      </c>
      <c r="J34" s="73">
        <f t="shared" si="3"/>
        <v>10922947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10922947</v>
      </c>
      <c r="X34" s="73">
        <f t="shared" si="3"/>
        <v>14295770</v>
      </c>
      <c r="Y34" s="73">
        <f t="shared" si="3"/>
        <v>-3372823</v>
      </c>
      <c r="Z34" s="170">
        <f>+IF(X34&lt;&gt;0,+(Y34/X34)*100,0)</f>
        <v>-23.593153779054923</v>
      </c>
      <c r="AA34" s="74">
        <f>SUM(AA29:AA33)</f>
        <v>57183082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57675208</v>
      </c>
      <c r="D37" s="155"/>
      <c r="E37" s="59">
        <v>34816000</v>
      </c>
      <c r="F37" s="60">
        <v>34816000</v>
      </c>
      <c r="G37" s="60">
        <v>34314015</v>
      </c>
      <c r="H37" s="60">
        <v>57675208</v>
      </c>
      <c r="I37" s="60">
        <v>57675208</v>
      </c>
      <c r="J37" s="60">
        <v>57675208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57675208</v>
      </c>
      <c r="X37" s="60">
        <v>8704000</v>
      </c>
      <c r="Y37" s="60">
        <v>48971208</v>
      </c>
      <c r="Z37" s="140">
        <v>562.63</v>
      </c>
      <c r="AA37" s="62">
        <v>34816000</v>
      </c>
    </row>
    <row r="38" spans="1:27" ht="13.5">
      <c r="A38" s="249" t="s">
        <v>165</v>
      </c>
      <c r="B38" s="182"/>
      <c r="C38" s="155">
        <v>14069966</v>
      </c>
      <c r="D38" s="155"/>
      <c r="E38" s="59">
        <v>4600801</v>
      </c>
      <c r="F38" s="60">
        <v>4600801</v>
      </c>
      <c r="G38" s="60">
        <v>31556522</v>
      </c>
      <c r="H38" s="60">
        <v>14069966</v>
      </c>
      <c r="I38" s="60">
        <v>14069966</v>
      </c>
      <c r="J38" s="60">
        <v>14069966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14069966</v>
      </c>
      <c r="X38" s="60">
        <v>1150200</v>
      </c>
      <c r="Y38" s="60">
        <v>12919766</v>
      </c>
      <c r="Z38" s="140">
        <v>1123.26</v>
      </c>
      <c r="AA38" s="62">
        <v>4600801</v>
      </c>
    </row>
    <row r="39" spans="1:27" ht="13.5">
      <c r="A39" s="250" t="s">
        <v>59</v>
      </c>
      <c r="B39" s="253"/>
      <c r="C39" s="168">
        <f aca="true" t="shared" si="4" ref="C39:Y39">SUM(C37:C38)</f>
        <v>71745174</v>
      </c>
      <c r="D39" s="168">
        <f>SUM(D37:D38)</f>
        <v>0</v>
      </c>
      <c r="E39" s="76">
        <f t="shared" si="4"/>
        <v>39416801</v>
      </c>
      <c r="F39" s="77">
        <f t="shared" si="4"/>
        <v>39416801</v>
      </c>
      <c r="G39" s="77">
        <f t="shared" si="4"/>
        <v>65870537</v>
      </c>
      <c r="H39" s="77">
        <f t="shared" si="4"/>
        <v>71745174</v>
      </c>
      <c r="I39" s="77">
        <f t="shared" si="4"/>
        <v>71745174</v>
      </c>
      <c r="J39" s="77">
        <f t="shared" si="4"/>
        <v>71745174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71745174</v>
      </c>
      <c r="X39" s="77">
        <f t="shared" si="4"/>
        <v>9854200</v>
      </c>
      <c r="Y39" s="77">
        <f t="shared" si="4"/>
        <v>61890974</v>
      </c>
      <c r="Z39" s="212">
        <f>+IF(X39&lt;&gt;0,+(Y39/X39)*100,0)</f>
        <v>628.0669562217125</v>
      </c>
      <c r="AA39" s="79">
        <f>SUM(AA37:AA38)</f>
        <v>39416801</v>
      </c>
    </row>
    <row r="40" spans="1:27" ht="13.5">
      <c r="A40" s="250" t="s">
        <v>167</v>
      </c>
      <c r="B40" s="251"/>
      <c r="C40" s="168">
        <f aca="true" t="shared" si="5" ref="C40:Y40">+C34+C39</f>
        <v>134717872</v>
      </c>
      <c r="D40" s="168">
        <f>+D34+D39</f>
        <v>0</v>
      </c>
      <c r="E40" s="72">
        <f t="shared" si="5"/>
        <v>96599883</v>
      </c>
      <c r="F40" s="73">
        <f t="shared" si="5"/>
        <v>96599883</v>
      </c>
      <c r="G40" s="73">
        <f t="shared" si="5"/>
        <v>102926169</v>
      </c>
      <c r="H40" s="73">
        <f t="shared" si="5"/>
        <v>103727366</v>
      </c>
      <c r="I40" s="73">
        <f t="shared" si="5"/>
        <v>82668121</v>
      </c>
      <c r="J40" s="73">
        <f t="shared" si="5"/>
        <v>82668121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82668121</v>
      </c>
      <c r="X40" s="73">
        <f t="shared" si="5"/>
        <v>24149970</v>
      </c>
      <c r="Y40" s="73">
        <f t="shared" si="5"/>
        <v>58518151</v>
      </c>
      <c r="Z40" s="170">
        <f>+IF(X40&lt;&gt;0,+(Y40/X40)*100,0)</f>
        <v>242.3114852730666</v>
      </c>
      <c r="AA40" s="74">
        <f>+AA34+AA39</f>
        <v>96599883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513152307</v>
      </c>
      <c r="D42" s="257">
        <f>+D25-D40</f>
        <v>0</v>
      </c>
      <c r="E42" s="258">
        <f t="shared" si="6"/>
        <v>451731183</v>
      </c>
      <c r="F42" s="259">
        <f t="shared" si="6"/>
        <v>451731183</v>
      </c>
      <c r="G42" s="259">
        <f t="shared" si="6"/>
        <v>388661750</v>
      </c>
      <c r="H42" s="259">
        <f t="shared" si="6"/>
        <v>575921171</v>
      </c>
      <c r="I42" s="259">
        <f t="shared" si="6"/>
        <v>599487271</v>
      </c>
      <c r="J42" s="259">
        <f t="shared" si="6"/>
        <v>599487271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599487271</v>
      </c>
      <c r="X42" s="259">
        <f t="shared" si="6"/>
        <v>112932797</v>
      </c>
      <c r="Y42" s="259">
        <f t="shared" si="6"/>
        <v>486554474</v>
      </c>
      <c r="Z42" s="260">
        <f>+IF(X42&lt;&gt;0,+(Y42/X42)*100,0)</f>
        <v>430.8354055908135</v>
      </c>
      <c r="AA42" s="261">
        <f>+AA25-AA40</f>
        <v>451731183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345700841</v>
      </c>
      <c r="D45" s="155"/>
      <c r="E45" s="59">
        <v>219803030</v>
      </c>
      <c r="F45" s="60">
        <v>219803030</v>
      </c>
      <c r="G45" s="60">
        <v>351063258</v>
      </c>
      <c r="H45" s="60">
        <v>408469705</v>
      </c>
      <c r="I45" s="60">
        <v>434485805</v>
      </c>
      <c r="J45" s="60">
        <v>434485805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434485805</v>
      </c>
      <c r="X45" s="60">
        <v>54950758</v>
      </c>
      <c r="Y45" s="60">
        <v>379535047</v>
      </c>
      <c r="Z45" s="139">
        <v>690.68</v>
      </c>
      <c r="AA45" s="62">
        <v>219803030</v>
      </c>
    </row>
    <row r="46" spans="1:27" ht="13.5">
      <c r="A46" s="249" t="s">
        <v>171</v>
      </c>
      <c r="B46" s="182"/>
      <c r="C46" s="155">
        <v>167451466</v>
      </c>
      <c r="D46" s="155"/>
      <c r="E46" s="59">
        <v>231928153</v>
      </c>
      <c r="F46" s="60">
        <v>231928153</v>
      </c>
      <c r="G46" s="60">
        <v>37598492</v>
      </c>
      <c r="H46" s="60">
        <v>167451466</v>
      </c>
      <c r="I46" s="60">
        <v>165001466</v>
      </c>
      <c r="J46" s="60">
        <v>165001466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165001466</v>
      </c>
      <c r="X46" s="60">
        <v>57982038</v>
      </c>
      <c r="Y46" s="60">
        <v>107019428</v>
      </c>
      <c r="Z46" s="139">
        <v>184.57</v>
      </c>
      <c r="AA46" s="62">
        <v>231928153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513152307</v>
      </c>
      <c r="D48" s="217">
        <f>SUM(D45:D47)</f>
        <v>0</v>
      </c>
      <c r="E48" s="264">
        <f t="shared" si="7"/>
        <v>451731183</v>
      </c>
      <c r="F48" s="219">
        <f t="shared" si="7"/>
        <v>451731183</v>
      </c>
      <c r="G48" s="219">
        <f t="shared" si="7"/>
        <v>388661750</v>
      </c>
      <c r="H48" s="219">
        <f t="shared" si="7"/>
        <v>575921171</v>
      </c>
      <c r="I48" s="219">
        <f t="shared" si="7"/>
        <v>599487271</v>
      </c>
      <c r="J48" s="219">
        <f t="shared" si="7"/>
        <v>599487271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599487271</v>
      </c>
      <c r="X48" s="219">
        <f t="shared" si="7"/>
        <v>112932796</v>
      </c>
      <c r="Y48" s="219">
        <f t="shared" si="7"/>
        <v>486554475</v>
      </c>
      <c r="Z48" s="265">
        <f>+IF(X48&lt;&gt;0,+(Y48/X48)*100,0)</f>
        <v>430.83541029126735</v>
      </c>
      <c r="AA48" s="232">
        <f>SUM(AA45:AA47)</f>
        <v>451731183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174598911</v>
      </c>
      <c r="D6" s="155"/>
      <c r="E6" s="59">
        <v>204141890</v>
      </c>
      <c r="F6" s="60">
        <v>204141890</v>
      </c>
      <c r="G6" s="60">
        <v>18660806</v>
      </c>
      <c r="H6" s="60">
        <v>20236074</v>
      </c>
      <c r="I6" s="60">
        <v>21419755</v>
      </c>
      <c r="J6" s="60">
        <v>60316635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60316635</v>
      </c>
      <c r="X6" s="60">
        <v>57037315</v>
      </c>
      <c r="Y6" s="60">
        <v>3279320</v>
      </c>
      <c r="Z6" s="140">
        <v>5.75</v>
      </c>
      <c r="AA6" s="62">
        <v>204141890</v>
      </c>
    </row>
    <row r="7" spans="1:27" ht="13.5">
      <c r="A7" s="249" t="s">
        <v>178</v>
      </c>
      <c r="B7" s="182"/>
      <c r="C7" s="155">
        <v>66520829</v>
      </c>
      <c r="D7" s="155"/>
      <c r="E7" s="59">
        <v>43492000</v>
      </c>
      <c r="F7" s="60">
        <v>43492000</v>
      </c>
      <c r="G7" s="60">
        <v>17053000</v>
      </c>
      <c r="H7" s="60">
        <v>4394000</v>
      </c>
      <c r="I7" s="60"/>
      <c r="J7" s="60">
        <v>21447000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21447000</v>
      </c>
      <c r="X7" s="60">
        <v>19480067</v>
      </c>
      <c r="Y7" s="60">
        <v>1966933</v>
      </c>
      <c r="Z7" s="140">
        <v>10.1</v>
      </c>
      <c r="AA7" s="62">
        <v>43492000</v>
      </c>
    </row>
    <row r="8" spans="1:27" ht="13.5">
      <c r="A8" s="249" t="s">
        <v>179</v>
      </c>
      <c r="B8" s="182"/>
      <c r="C8" s="155"/>
      <c r="D8" s="155"/>
      <c r="E8" s="59">
        <v>19912000</v>
      </c>
      <c r="F8" s="60">
        <v>19912000</v>
      </c>
      <c r="G8" s="60"/>
      <c r="H8" s="60"/>
      <c r="I8" s="60">
        <v>8014000</v>
      </c>
      <c r="J8" s="60">
        <v>8014000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8014000</v>
      </c>
      <c r="X8" s="60">
        <v>9300000</v>
      </c>
      <c r="Y8" s="60">
        <v>-1286000</v>
      </c>
      <c r="Z8" s="140">
        <v>-13.83</v>
      </c>
      <c r="AA8" s="62">
        <v>19912000</v>
      </c>
    </row>
    <row r="9" spans="1:27" ht="13.5">
      <c r="A9" s="249" t="s">
        <v>180</v>
      </c>
      <c r="B9" s="182"/>
      <c r="C9" s="155">
        <v>771718</v>
      </c>
      <c r="D9" s="155"/>
      <c r="E9" s="59">
        <v>2005121</v>
      </c>
      <c r="F9" s="60">
        <v>2005121</v>
      </c>
      <c r="G9" s="60"/>
      <c r="H9" s="60"/>
      <c r="I9" s="60">
        <v>235013</v>
      </c>
      <c r="J9" s="60">
        <v>235013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235013</v>
      </c>
      <c r="X9" s="60">
        <v>568050</v>
      </c>
      <c r="Y9" s="60">
        <v>-333037</v>
      </c>
      <c r="Z9" s="140">
        <v>-58.63</v>
      </c>
      <c r="AA9" s="62">
        <v>2005121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-234374229</v>
      </c>
      <c r="D12" s="155"/>
      <c r="E12" s="59">
        <v>-240436996</v>
      </c>
      <c r="F12" s="60">
        <v>-240436996</v>
      </c>
      <c r="G12" s="60">
        <v>-26077707</v>
      </c>
      <c r="H12" s="60">
        <v>-26815720</v>
      </c>
      <c r="I12" s="60">
        <v>-28819523</v>
      </c>
      <c r="J12" s="60">
        <v>-81712950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-81712950</v>
      </c>
      <c r="X12" s="60">
        <v>-65002244</v>
      </c>
      <c r="Y12" s="60">
        <v>-16710706</v>
      </c>
      <c r="Z12" s="140">
        <v>25.71</v>
      </c>
      <c r="AA12" s="62">
        <v>-240436996</v>
      </c>
    </row>
    <row r="13" spans="1:27" ht="13.5">
      <c r="A13" s="249" t="s">
        <v>40</v>
      </c>
      <c r="B13" s="182"/>
      <c r="C13" s="155">
        <v>-5991748</v>
      </c>
      <c r="D13" s="155"/>
      <c r="E13" s="59">
        <v>-4804000</v>
      </c>
      <c r="F13" s="60">
        <v>-4804000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-1225020</v>
      </c>
      <c r="Y13" s="60">
        <v>1225020</v>
      </c>
      <c r="Z13" s="140">
        <v>-100</v>
      </c>
      <c r="AA13" s="62">
        <v>-4804000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1525481</v>
      </c>
      <c r="D15" s="168">
        <f>SUM(D6:D14)</f>
        <v>0</v>
      </c>
      <c r="E15" s="72">
        <f t="shared" si="0"/>
        <v>24310015</v>
      </c>
      <c r="F15" s="73">
        <f t="shared" si="0"/>
        <v>24310015</v>
      </c>
      <c r="G15" s="73">
        <f t="shared" si="0"/>
        <v>9636099</v>
      </c>
      <c r="H15" s="73">
        <f t="shared" si="0"/>
        <v>-2185646</v>
      </c>
      <c r="I15" s="73">
        <f t="shared" si="0"/>
        <v>849245</v>
      </c>
      <c r="J15" s="73">
        <f t="shared" si="0"/>
        <v>8299698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8299698</v>
      </c>
      <c r="X15" s="73">
        <f t="shared" si="0"/>
        <v>20158168</v>
      </c>
      <c r="Y15" s="73">
        <f t="shared" si="0"/>
        <v>-11858470</v>
      </c>
      <c r="Z15" s="170">
        <f>+IF(X15&lt;&gt;0,+(Y15/X15)*100,0)</f>
        <v>-58.82712159160495</v>
      </c>
      <c r="AA15" s="74">
        <f>SUM(AA6:AA14)</f>
        <v>24310015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146196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-32262000</v>
      </c>
      <c r="F24" s="60">
        <v>-32262000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-9300000</v>
      </c>
      <c r="Y24" s="60">
        <v>9300000</v>
      </c>
      <c r="Z24" s="140">
        <v>-100</v>
      </c>
      <c r="AA24" s="62">
        <v>-32262000</v>
      </c>
    </row>
    <row r="25" spans="1:27" ht="13.5">
      <c r="A25" s="250" t="s">
        <v>191</v>
      </c>
      <c r="B25" s="251"/>
      <c r="C25" s="168">
        <f aca="true" t="shared" si="1" ref="C25:Y25">SUM(C19:C24)</f>
        <v>146196</v>
      </c>
      <c r="D25" s="168">
        <f>SUM(D19:D24)</f>
        <v>0</v>
      </c>
      <c r="E25" s="72">
        <f t="shared" si="1"/>
        <v>-32262000</v>
      </c>
      <c r="F25" s="73">
        <f t="shared" si="1"/>
        <v>-32262000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-9300000</v>
      </c>
      <c r="Y25" s="73">
        <f t="shared" si="1"/>
        <v>9300000</v>
      </c>
      <c r="Z25" s="170">
        <f>+IF(X25&lt;&gt;0,+(Y25/X25)*100,0)</f>
        <v>-100</v>
      </c>
      <c r="AA25" s="74">
        <f>SUM(AA19:AA24)</f>
        <v>-32262000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49008</v>
      </c>
      <c r="D31" s="155"/>
      <c r="E31" s="59"/>
      <c r="F31" s="60"/>
      <c r="G31" s="60"/>
      <c r="H31" s="159">
        <v>-5422</v>
      </c>
      <c r="I31" s="159">
        <v>17590</v>
      </c>
      <c r="J31" s="159">
        <v>12168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12168</v>
      </c>
      <c r="X31" s="159"/>
      <c r="Y31" s="60">
        <v>12168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-3645000</v>
      </c>
      <c r="F33" s="60">
        <v>-3645000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-3645000</v>
      </c>
    </row>
    <row r="34" spans="1:27" ht="13.5">
      <c r="A34" s="250" t="s">
        <v>197</v>
      </c>
      <c r="B34" s="251"/>
      <c r="C34" s="168">
        <f aca="true" t="shared" si="2" ref="C34:Y34">SUM(C29:C33)</f>
        <v>49008</v>
      </c>
      <c r="D34" s="168">
        <f>SUM(D29:D33)</f>
        <v>0</v>
      </c>
      <c r="E34" s="72">
        <f t="shared" si="2"/>
        <v>-3645000</v>
      </c>
      <c r="F34" s="73">
        <f t="shared" si="2"/>
        <v>-3645000</v>
      </c>
      <c r="G34" s="73">
        <f t="shared" si="2"/>
        <v>0</v>
      </c>
      <c r="H34" s="73">
        <f t="shared" si="2"/>
        <v>-5422</v>
      </c>
      <c r="I34" s="73">
        <f t="shared" si="2"/>
        <v>17590</v>
      </c>
      <c r="J34" s="73">
        <f t="shared" si="2"/>
        <v>12168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12168</v>
      </c>
      <c r="X34" s="73">
        <f t="shared" si="2"/>
        <v>0</v>
      </c>
      <c r="Y34" s="73">
        <f t="shared" si="2"/>
        <v>12168</v>
      </c>
      <c r="Z34" s="170">
        <f>+IF(X34&lt;&gt;0,+(Y34/X34)*100,0)</f>
        <v>0</v>
      </c>
      <c r="AA34" s="74">
        <f>SUM(AA29:AA33)</f>
        <v>-3645000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1720685</v>
      </c>
      <c r="D36" s="153">
        <f>+D15+D25+D34</f>
        <v>0</v>
      </c>
      <c r="E36" s="99">
        <f t="shared" si="3"/>
        <v>-11596985</v>
      </c>
      <c r="F36" s="100">
        <f t="shared" si="3"/>
        <v>-11596985</v>
      </c>
      <c r="G36" s="100">
        <f t="shared" si="3"/>
        <v>9636099</v>
      </c>
      <c r="H36" s="100">
        <f t="shared" si="3"/>
        <v>-2191068</v>
      </c>
      <c r="I36" s="100">
        <f t="shared" si="3"/>
        <v>866835</v>
      </c>
      <c r="J36" s="100">
        <f t="shared" si="3"/>
        <v>8311866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8311866</v>
      </c>
      <c r="X36" s="100">
        <f t="shared" si="3"/>
        <v>10858168</v>
      </c>
      <c r="Y36" s="100">
        <f t="shared" si="3"/>
        <v>-2546302</v>
      </c>
      <c r="Z36" s="137">
        <f>+IF(X36&lt;&gt;0,+(Y36/X36)*100,0)</f>
        <v>-23.450567351693213</v>
      </c>
      <c r="AA36" s="102">
        <f>+AA15+AA25+AA34</f>
        <v>-11596985</v>
      </c>
    </row>
    <row r="37" spans="1:27" ht="13.5">
      <c r="A37" s="249" t="s">
        <v>199</v>
      </c>
      <c r="B37" s="182"/>
      <c r="C37" s="153">
        <v>-5995464</v>
      </c>
      <c r="D37" s="153"/>
      <c r="E37" s="99">
        <v>-5995464</v>
      </c>
      <c r="F37" s="100">
        <v>-5995464</v>
      </c>
      <c r="G37" s="100">
        <v>-4490966</v>
      </c>
      <c r="H37" s="100">
        <v>5145133</v>
      </c>
      <c r="I37" s="100">
        <v>2954065</v>
      </c>
      <c r="J37" s="100">
        <v>-4490966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-4490966</v>
      </c>
      <c r="X37" s="100">
        <v>-5995464</v>
      </c>
      <c r="Y37" s="100">
        <v>1504498</v>
      </c>
      <c r="Z37" s="137">
        <v>-25.09</v>
      </c>
      <c r="AA37" s="102">
        <v>-5995464</v>
      </c>
    </row>
    <row r="38" spans="1:27" ht="13.5">
      <c r="A38" s="269" t="s">
        <v>200</v>
      </c>
      <c r="B38" s="256"/>
      <c r="C38" s="257">
        <v>-4274779</v>
      </c>
      <c r="D38" s="257"/>
      <c r="E38" s="258">
        <v>-17592448</v>
      </c>
      <c r="F38" s="259">
        <v>-17592448</v>
      </c>
      <c r="G38" s="259">
        <v>5145133</v>
      </c>
      <c r="H38" s="259">
        <v>2954065</v>
      </c>
      <c r="I38" s="259">
        <v>3820900</v>
      </c>
      <c r="J38" s="259">
        <v>3820900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3820900</v>
      </c>
      <c r="X38" s="259">
        <v>4862705</v>
      </c>
      <c r="Y38" s="259">
        <v>-1041805</v>
      </c>
      <c r="Z38" s="260">
        <v>-21.42</v>
      </c>
      <c r="AA38" s="261">
        <v>-17592448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25923097</v>
      </c>
      <c r="D5" s="200">
        <f t="shared" si="0"/>
        <v>0</v>
      </c>
      <c r="E5" s="106">
        <f t="shared" si="0"/>
        <v>32262000</v>
      </c>
      <c r="F5" s="106">
        <f t="shared" si="0"/>
        <v>32262000</v>
      </c>
      <c r="G5" s="106">
        <f t="shared" si="0"/>
        <v>0</v>
      </c>
      <c r="H5" s="106">
        <f t="shared" si="0"/>
        <v>829585</v>
      </c>
      <c r="I5" s="106">
        <f t="shared" si="0"/>
        <v>4443138</v>
      </c>
      <c r="J5" s="106">
        <f t="shared" si="0"/>
        <v>5272723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5272723</v>
      </c>
      <c r="X5" s="106">
        <f t="shared" si="0"/>
        <v>8065500</v>
      </c>
      <c r="Y5" s="106">
        <f t="shared" si="0"/>
        <v>-2792777</v>
      </c>
      <c r="Z5" s="201">
        <f>+IF(X5&lt;&gt;0,+(Y5/X5)*100,0)</f>
        <v>-34.62621040233091</v>
      </c>
      <c r="AA5" s="199">
        <f>SUM(AA11:AA18)</f>
        <v>32262000</v>
      </c>
    </row>
    <row r="6" spans="1:27" ht="13.5">
      <c r="A6" s="291" t="s">
        <v>204</v>
      </c>
      <c r="B6" s="142"/>
      <c r="C6" s="62">
        <v>25923097</v>
      </c>
      <c r="D6" s="156"/>
      <c r="E6" s="60">
        <v>20312000</v>
      </c>
      <c r="F6" s="60">
        <v>20312000</v>
      </c>
      <c r="G6" s="60"/>
      <c r="H6" s="60">
        <v>470691</v>
      </c>
      <c r="I6" s="60">
        <v>4227138</v>
      </c>
      <c r="J6" s="60">
        <v>4697829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4697829</v>
      </c>
      <c r="X6" s="60">
        <v>5078000</v>
      </c>
      <c r="Y6" s="60">
        <v>-380171</v>
      </c>
      <c r="Z6" s="140">
        <v>-7.49</v>
      </c>
      <c r="AA6" s="155">
        <v>20312000</v>
      </c>
    </row>
    <row r="7" spans="1:27" ht="13.5">
      <c r="A7" s="291" t="s">
        <v>205</v>
      </c>
      <c r="B7" s="142"/>
      <c r="C7" s="62"/>
      <c r="D7" s="156"/>
      <c r="E7" s="60">
        <v>1900000</v>
      </c>
      <c r="F7" s="60">
        <v>1900000</v>
      </c>
      <c r="G7" s="60"/>
      <c r="H7" s="60">
        <v>358894</v>
      </c>
      <c r="I7" s="60"/>
      <c r="J7" s="60">
        <v>358894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358894</v>
      </c>
      <c r="X7" s="60">
        <v>475000</v>
      </c>
      <c r="Y7" s="60">
        <v>-116106</v>
      </c>
      <c r="Z7" s="140">
        <v>-24.44</v>
      </c>
      <c r="AA7" s="155">
        <v>1900000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2750000</v>
      </c>
      <c r="F10" s="60">
        <v>2750000</v>
      </c>
      <c r="G10" s="60"/>
      <c r="H10" s="60"/>
      <c r="I10" s="60">
        <v>216000</v>
      </c>
      <c r="J10" s="60">
        <v>216000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216000</v>
      </c>
      <c r="X10" s="60">
        <v>687500</v>
      </c>
      <c r="Y10" s="60">
        <v>-471500</v>
      </c>
      <c r="Z10" s="140">
        <v>-68.58</v>
      </c>
      <c r="AA10" s="155">
        <v>2750000</v>
      </c>
    </row>
    <row r="11" spans="1:27" ht="13.5">
      <c r="A11" s="292" t="s">
        <v>209</v>
      </c>
      <c r="B11" s="142"/>
      <c r="C11" s="293">
        <f aca="true" t="shared" si="1" ref="C11:Y11">SUM(C6:C10)</f>
        <v>25923097</v>
      </c>
      <c r="D11" s="294">
        <f t="shared" si="1"/>
        <v>0</v>
      </c>
      <c r="E11" s="295">
        <f t="shared" si="1"/>
        <v>24962000</v>
      </c>
      <c r="F11" s="295">
        <f t="shared" si="1"/>
        <v>24962000</v>
      </c>
      <c r="G11" s="295">
        <f t="shared" si="1"/>
        <v>0</v>
      </c>
      <c r="H11" s="295">
        <f t="shared" si="1"/>
        <v>829585</v>
      </c>
      <c r="I11" s="295">
        <f t="shared" si="1"/>
        <v>4443138</v>
      </c>
      <c r="J11" s="295">
        <f t="shared" si="1"/>
        <v>5272723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5272723</v>
      </c>
      <c r="X11" s="295">
        <f t="shared" si="1"/>
        <v>6240500</v>
      </c>
      <c r="Y11" s="295">
        <f t="shared" si="1"/>
        <v>-967777</v>
      </c>
      <c r="Z11" s="296">
        <f>+IF(X11&lt;&gt;0,+(Y11/X11)*100,0)</f>
        <v>-15.508004166332826</v>
      </c>
      <c r="AA11" s="297">
        <f>SUM(AA6:AA10)</f>
        <v>24962000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7300000</v>
      </c>
      <c r="F15" s="60">
        <v>7300000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1825000</v>
      </c>
      <c r="Y15" s="60">
        <v>-1825000</v>
      </c>
      <c r="Z15" s="140">
        <v>-100</v>
      </c>
      <c r="AA15" s="155">
        <v>7300000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25923097</v>
      </c>
      <c r="D36" s="156">
        <f t="shared" si="4"/>
        <v>0</v>
      </c>
      <c r="E36" s="60">
        <f t="shared" si="4"/>
        <v>20312000</v>
      </c>
      <c r="F36" s="60">
        <f t="shared" si="4"/>
        <v>20312000</v>
      </c>
      <c r="G36" s="60">
        <f t="shared" si="4"/>
        <v>0</v>
      </c>
      <c r="H36" s="60">
        <f t="shared" si="4"/>
        <v>470691</v>
      </c>
      <c r="I36" s="60">
        <f t="shared" si="4"/>
        <v>4227138</v>
      </c>
      <c r="J36" s="60">
        <f t="shared" si="4"/>
        <v>4697829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4697829</v>
      </c>
      <c r="X36" s="60">
        <f t="shared" si="4"/>
        <v>5078000</v>
      </c>
      <c r="Y36" s="60">
        <f t="shared" si="4"/>
        <v>-380171</v>
      </c>
      <c r="Z36" s="140">
        <f aca="true" t="shared" si="5" ref="Z36:Z49">+IF(X36&lt;&gt;0,+(Y36/X36)*100,0)</f>
        <v>-7.48662859393462</v>
      </c>
      <c r="AA36" s="155">
        <f>AA6+AA21</f>
        <v>20312000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1900000</v>
      </c>
      <c r="F37" s="60">
        <f t="shared" si="4"/>
        <v>1900000</v>
      </c>
      <c r="G37" s="60">
        <f t="shared" si="4"/>
        <v>0</v>
      </c>
      <c r="H37" s="60">
        <f t="shared" si="4"/>
        <v>358894</v>
      </c>
      <c r="I37" s="60">
        <f t="shared" si="4"/>
        <v>0</v>
      </c>
      <c r="J37" s="60">
        <f t="shared" si="4"/>
        <v>358894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358894</v>
      </c>
      <c r="X37" s="60">
        <f t="shared" si="4"/>
        <v>475000</v>
      </c>
      <c r="Y37" s="60">
        <f t="shared" si="4"/>
        <v>-116106</v>
      </c>
      <c r="Z37" s="140">
        <f t="shared" si="5"/>
        <v>-24.44336842105263</v>
      </c>
      <c r="AA37" s="155">
        <f>AA7+AA22</f>
        <v>1900000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2750000</v>
      </c>
      <c r="F40" s="60">
        <f t="shared" si="4"/>
        <v>2750000</v>
      </c>
      <c r="G40" s="60">
        <f t="shared" si="4"/>
        <v>0</v>
      </c>
      <c r="H40" s="60">
        <f t="shared" si="4"/>
        <v>0</v>
      </c>
      <c r="I40" s="60">
        <f t="shared" si="4"/>
        <v>216000</v>
      </c>
      <c r="J40" s="60">
        <f t="shared" si="4"/>
        <v>216000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216000</v>
      </c>
      <c r="X40" s="60">
        <f t="shared" si="4"/>
        <v>687500</v>
      </c>
      <c r="Y40" s="60">
        <f t="shared" si="4"/>
        <v>-471500</v>
      </c>
      <c r="Z40" s="140">
        <f t="shared" si="5"/>
        <v>-68.58181818181818</v>
      </c>
      <c r="AA40" s="155">
        <f>AA10+AA25</f>
        <v>2750000</v>
      </c>
    </row>
    <row r="41" spans="1:27" ht="13.5">
      <c r="A41" s="292" t="s">
        <v>209</v>
      </c>
      <c r="B41" s="142"/>
      <c r="C41" s="293">
        <f aca="true" t="shared" si="6" ref="C41:Y41">SUM(C36:C40)</f>
        <v>25923097</v>
      </c>
      <c r="D41" s="294">
        <f t="shared" si="6"/>
        <v>0</v>
      </c>
      <c r="E41" s="295">
        <f t="shared" si="6"/>
        <v>24962000</v>
      </c>
      <c r="F41" s="295">
        <f t="shared" si="6"/>
        <v>24962000</v>
      </c>
      <c r="G41" s="295">
        <f t="shared" si="6"/>
        <v>0</v>
      </c>
      <c r="H41" s="295">
        <f t="shared" si="6"/>
        <v>829585</v>
      </c>
      <c r="I41" s="295">
        <f t="shared" si="6"/>
        <v>4443138</v>
      </c>
      <c r="J41" s="295">
        <f t="shared" si="6"/>
        <v>5272723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5272723</v>
      </c>
      <c r="X41" s="295">
        <f t="shared" si="6"/>
        <v>6240500</v>
      </c>
      <c r="Y41" s="295">
        <f t="shared" si="6"/>
        <v>-967777</v>
      </c>
      <c r="Z41" s="296">
        <f t="shared" si="5"/>
        <v>-15.508004166332826</v>
      </c>
      <c r="AA41" s="297">
        <f>SUM(AA36:AA40)</f>
        <v>24962000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7300000</v>
      </c>
      <c r="F45" s="54">
        <f t="shared" si="7"/>
        <v>7300000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1825000</v>
      </c>
      <c r="Y45" s="54">
        <f t="shared" si="7"/>
        <v>-1825000</v>
      </c>
      <c r="Z45" s="184">
        <f t="shared" si="5"/>
        <v>-100</v>
      </c>
      <c r="AA45" s="130">
        <f t="shared" si="8"/>
        <v>7300000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25923097</v>
      </c>
      <c r="D49" s="218">
        <f t="shared" si="9"/>
        <v>0</v>
      </c>
      <c r="E49" s="220">
        <f t="shared" si="9"/>
        <v>32262000</v>
      </c>
      <c r="F49" s="220">
        <f t="shared" si="9"/>
        <v>32262000</v>
      </c>
      <c r="G49" s="220">
        <f t="shared" si="9"/>
        <v>0</v>
      </c>
      <c r="H49" s="220">
        <f t="shared" si="9"/>
        <v>829585</v>
      </c>
      <c r="I49" s="220">
        <f t="shared" si="9"/>
        <v>4443138</v>
      </c>
      <c r="J49" s="220">
        <f t="shared" si="9"/>
        <v>5272723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5272723</v>
      </c>
      <c r="X49" s="220">
        <f t="shared" si="9"/>
        <v>8065500</v>
      </c>
      <c r="Y49" s="220">
        <f t="shared" si="9"/>
        <v>-2792777</v>
      </c>
      <c r="Z49" s="221">
        <f t="shared" si="5"/>
        <v>-34.62621040233091</v>
      </c>
      <c r="AA49" s="222">
        <f>SUM(AA41:AA48)</f>
        <v>32262000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28657924</v>
      </c>
      <c r="F68" s="60"/>
      <c r="G68" s="60">
        <v>289862</v>
      </c>
      <c r="H68" s="60">
        <v>513026</v>
      </c>
      <c r="I68" s="60">
        <v>281617</v>
      </c>
      <c r="J68" s="60">
        <v>1084505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1084505</v>
      </c>
      <c r="X68" s="60"/>
      <c r="Y68" s="60">
        <v>1084505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28657924</v>
      </c>
      <c r="F69" s="220">
        <f t="shared" si="12"/>
        <v>0</v>
      </c>
      <c r="G69" s="220">
        <f t="shared" si="12"/>
        <v>289862</v>
      </c>
      <c r="H69" s="220">
        <f t="shared" si="12"/>
        <v>513026</v>
      </c>
      <c r="I69" s="220">
        <f t="shared" si="12"/>
        <v>281617</v>
      </c>
      <c r="J69" s="220">
        <f t="shared" si="12"/>
        <v>1084505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1084505</v>
      </c>
      <c r="X69" s="220">
        <f t="shared" si="12"/>
        <v>0</v>
      </c>
      <c r="Y69" s="220">
        <f t="shared" si="12"/>
        <v>1084505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25923097</v>
      </c>
      <c r="D5" s="357">
        <f t="shared" si="0"/>
        <v>0</v>
      </c>
      <c r="E5" s="356">
        <f t="shared" si="0"/>
        <v>24962000</v>
      </c>
      <c r="F5" s="358">
        <f t="shared" si="0"/>
        <v>24962000</v>
      </c>
      <c r="G5" s="358">
        <f t="shared" si="0"/>
        <v>0</v>
      </c>
      <c r="H5" s="356">
        <f t="shared" si="0"/>
        <v>829585</v>
      </c>
      <c r="I5" s="356">
        <f t="shared" si="0"/>
        <v>4443138</v>
      </c>
      <c r="J5" s="358">
        <f t="shared" si="0"/>
        <v>5272723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5272723</v>
      </c>
      <c r="X5" s="356">
        <f t="shared" si="0"/>
        <v>6240500</v>
      </c>
      <c r="Y5" s="358">
        <f t="shared" si="0"/>
        <v>-967777</v>
      </c>
      <c r="Z5" s="359">
        <f>+IF(X5&lt;&gt;0,+(Y5/X5)*100,0)</f>
        <v>-15.508004166332826</v>
      </c>
      <c r="AA5" s="360">
        <f>+AA6+AA8+AA11+AA13+AA15</f>
        <v>24962000</v>
      </c>
    </row>
    <row r="6" spans="1:27" ht="13.5">
      <c r="A6" s="361" t="s">
        <v>204</v>
      </c>
      <c r="B6" s="142"/>
      <c r="C6" s="60">
        <f>+C7</f>
        <v>25923097</v>
      </c>
      <c r="D6" s="340">
        <f aca="true" t="shared" si="1" ref="D6:AA6">+D7</f>
        <v>0</v>
      </c>
      <c r="E6" s="60">
        <f t="shared" si="1"/>
        <v>20312000</v>
      </c>
      <c r="F6" s="59">
        <f t="shared" si="1"/>
        <v>20312000</v>
      </c>
      <c r="G6" s="59">
        <f t="shared" si="1"/>
        <v>0</v>
      </c>
      <c r="H6" s="60">
        <f t="shared" si="1"/>
        <v>470691</v>
      </c>
      <c r="I6" s="60">
        <f t="shared" si="1"/>
        <v>4227138</v>
      </c>
      <c r="J6" s="59">
        <f t="shared" si="1"/>
        <v>4697829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4697829</v>
      </c>
      <c r="X6" s="60">
        <f t="shared" si="1"/>
        <v>5078000</v>
      </c>
      <c r="Y6" s="59">
        <f t="shared" si="1"/>
        <v>-380171</v>
      </c>
      <c r="Z6" s="61">
        <f>+IF(X6&lt;&gt;0,+(Y6/X6)*100,0)</f>
        <v>-7.48662859393462</v>
      </c>
      <c r="AA6" s="62">
        <f t="shared" si="1"/>
        <v>20312000</v>
      </c>
    </row>
    <row r="7" spans="1:27" ht="13.5">
      <c r="A7" s="291" t="s">
        <v>228</v>
      </c>
      <c r="B7" s="142"/>
      <c r="C7" s="60">
        <v>25923097</v>
      </c>
      <c r="D7" s="340"/>
      <c r="E7" s="60">
        <v>20312000</v>
      </c>
      <c r="F7" s="59">
        <v>20312000</v>
      </c>
      <c r="G7" s="59"/>
      <c r="H7" s="60">
        <v>470691</v>
      </c>
      <c r="I7" s="60">
        <v>4227138</v>
      </c>
      <c r="J7" s="59">
        <v>4697829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4697829</v>
      </c>
      <c r="X7" s="60">
        <v>5078000</v>
      </c>
      <c r="Y7" s="59">
        <v>-380171</v>
      </c>
      <c r="Z7" s="61">
        <v>-7.49</v>
      </c>
      <c r="AA7" s="62">
        <v>20312000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1900000</v>
      </c>
      <c r="F8" s="59">
        <f t="shared" si="2"/>
        <v>1900000</v>
      </c>
      <c r="G8" s="59">
        <f t="shared" si="2"/>
        <v>0</v>
      </c>
      <c r="H8" s="60">
        <f t="shared" si="2"/>
        <v>358894</v>
      </c>
      <c r="I8" s="60">
        <f t="shared" si="2"/>
        <v>0</v>
      </c>
      <c r="J8" s="59">
        <f t="shared" si="2"/>
        <v>358894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358894</v>
      </c>
      <c r="X8" s="60">
        <f t="shared" si="2"/>
        <v>475000</v>
      </c>
      <c r="Y8" s="59">
        <f t="shared" si="2"/>
        <v>-116106</v>
      </c>
      <c r="Z8" s="61">
        <f>+IF(X8&lt;&gt;0,+(Y8/X8)*100,0)</f>
        <v>-24.44336842105263</v>
      </c>
      <c r="AA8" s="62">
        <f>SUM(AA9:AA10)</f>
        <v>1900000</v>
      </c>
    </row>
    <row r="9" spans="1:27" ht="13.5">
      <c r="A9" s="291" t="s">
        <v>229</v>
      </c>
      <c r="B9" s="142"/>
      <c r="C9" s="60"/>
      <c r="D9" s="340"/>
      <c r="E9" s="60">
        <v>1900000</v>
      </c>
      <c r="F9" s="59">
        <v>1900000</v>
      </c>
      <c r="G9" s="59"/>
      <c r="H9" s="60">
        <v>358894</v>
      </c>
      <c r="I9" s="60"/>
      <c r="J9" s="59">
        <v>358894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358894</v>
      </c>
      <c r="X9" s="60">
        <v>475000</v>
      </c>
      <c r="Y9" s="59">
        <v>-116106</v>
      </c>
      <c r="Z9" s="61">
        <v>-24.44</v>
      </c>
      <c r="AA9" s="62">
        <v>1900000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2750000</v>
      </c>
      <c r="F15" s="59">
        <f t="shared" si="5"/>
        <v>2750000</v>
      </c>
      <c r="G15" s="59">
        <f t="shared" si="5"/>
        <v>0</v>
      </c>
      <c r="H15" s="60">
        <f t="shared" si="5"/>
        <v>0</v>
      </c>
      <c r="I15" s="60">
        <f t="shared" si="5"/>
        <v>216000</v>
      </c>
      <c r="J15" s="59">
        <f t="shared" si="5"/>
        <v>216000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216000</v>
      </c>
      <c r="X15" s="60">
        <f t="shared" si="5"/>
        <v>687500</v>
      </c>
      <c r="Y15" s="59">
        <f t="shared" si="5"/>
        <v>-471500</v>
      </c>
      <c r="Z15" s="61">
        <f>+IF(X15&lt;&gt;0,+(Y15/X15)*100,0)</f>
        <v>-68.58181818181818</v>
      </c>
      <c r="AA15" s="62">
        <f>SUM(AA16:AA20)</f>
        <v>2750000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>
        <v>216000</v>
      </c>
      <c r="J17" s="59">
        <v>216000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216000</v>
      </c>
      <c r="X17" s="60"/>
      <c r="Y17" s="59">
        <v>216000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2750000</v>
      </c>
      <c r="F20" s="59">
        <v>2750000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687500</v>
      </c>
      <c r="Y20" s="59">
        <v>-687500</v>
      </c>
      <c r="Z20" s="61">
        <v>-100</v>
      </c>
      <c r="AA20" s="62">
        <v>2750000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7300000</v>
      </c>
      <c r="F40" s="345">
        <f t="shared" si="9"/>
        <v>7300000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1825000</v>
      </c>
      <c r="Y40" s="345">
        <f t="shared" si="9"/>
        <v>-1825000</v>
      </c>
      <c r="Z40" s="336">
        <f>+IF(X40&lt;&gt;0,+(Y40/X40)*100,0)</f>
        <v>-100</v>
      </c>
      <c r="AA40" s="350">
        <f>SUM(AA41:AA49)</f>
        <v>7300000</v>
      </c>
    </row>
    <row r="41" spans="1:27" ht="13.5">
      <c r="A41" s="361" t="s">
        <v>247</v>
      </c>
      <c r="B41" s="142"/>
      <c r="C41" s="362"/>
      <c r="D41" s="363"/>
      <c r="E41" s="362">
        <v>4890000</v>
      </c>
      <c r="F41" s="364">
        <v>4890000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1222500</v>
      </c>
      <c r="Y41" s="364">
        <v>-1222500</v>
      </c>
      <c r="Z41" s="365">
        <v>-100</v>
      </c>
      <c r="AA41" s="366">
        <v>4890000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500000</v>
      </c>
      <c r="F43" s="370">
        <v>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125000</v>
      </c>
      <c r="Y43" s="370">
        <v>-125000</v>
      </c>
      <c r="Z43" s="371">
        <v>-100</v>
      </c>
      <c r="AA43" s="303">
        <v>500000</v>
      </c>
    </row>
    <row r="44" spans="1:27" ht="13.5">
      <c r="A44" s="361" t="s">
        <v>250</v>
      </c>
      <c r="B44" s="136"/>
      <c r="C44" s="60"/>
      <c r="D44" s="368"/>
      <c r="E44" s="54">
        <v>500000</v>
      </c>
      <c r="F44" s="53">
        <v>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125000</v>
      </c>
      <c r="Y44" s="53">
        <v>-125000</v>
      </c>
      <c r="Z44" s="94">
        <v>-100</v>
      </c>
      <c r="AA44" s="95">
        <v>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1410000</v>
      </c>
      <c r="F48" s="53">
        <v>1410000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352500</v>
      </c>
      <c r="Y48" s="53">
        <v>-352500</v>
      </c>
      <c r="Z48" s="94">
        <v>-100</v>
      </c>
      <c r="AA48" s="95">
        <v>1410000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25923097</v>
      </c>
      <c r="D60" s="346">
        <f t="shared" si="14"/>
        <v>0</v>
      </c>
      <c r="E60" s="219">
        <f t="shared" si="14"/>
        <v>32262000</v>
      </c>
      <c r="F60" s="264">
        <f t="shared" si="14"/>
        <v>32262000</v>
      </c>
      <c r="G60" s="264">
        <f t="shared" si="14"/>
        <v>0</v>
      </c>
      <c r="H60" s="219">
        <f t="shared" si="14"/>
        <v>829585</v>
      </c>
      <c r="I60" s="219">
        <f t="shared" si="14"/>
        <v>4443138</v>
      </c>
      <c r="J60" s="264">
        <f t="shared" si="14"/>
        <v>5272723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5272723</v>
      </c>
      <c r="X60" s="219">
        <f t="shared" si="14"/>
        <v>8065500</v>
      </c>
      <c r="Y60" s="264">
        <f t="shared" si="14"/>
        <v>-2792777</v>
      </c>
      <c r="Z60" s="337">
        <f>+IF(X60&lt;&gt;0,+(Y60/X60)*100,0)</f>
        <v>-34.62621040233091</v>
      </c>
      <c r="AA60" s="232">
        <f>+AA57+AA54+AA51+AA40+AA37+AA34+AA22+AA5</f>
        <v>32262000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2013-11-05T08:57:03Z</dcterms:created>
  <dcterms:modified xsi:type="dcterms:W3CDTF">2013-11-05T08:57:07Z</dcterms:modified>
  <cp:category/>
  <cp:version/>
  <cp:contentType/>
  <cp:contentStatus/>
</cp:coreProperties>
</file>