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<sst xmlns="http://schemas.openxmlformats.org/spreadsheetml/2006/main" count="855" uniqueCount="302">
  <si>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Mkhambathini(KZN226)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</si>
  <si>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</si>
  <si>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</si>
  <si>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</si>
  <si>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</si>
  <si>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</si>
  <si>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</si>
  <si>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</si>
  <si>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</si>
  <si>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</si>
  <si>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</si>
  <si>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</si>
  <si>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</si>
  <si>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</si>
  <si>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</si>
  <si>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</si>
  <si>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</si>
  <si>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</si>
  <si>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</si>
  <si>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</si>
  <si>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</si>
  <si>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</si>
  <si>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</si>
  <si>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</si>
  <si>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</si>
  <si>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</si>
  <si>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</si>
  <si>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</si>
  <si>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</si>
  <si>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</si>
  <si>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</si>
  <si>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</si>
  <si>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</si>
  <si>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</si>
  <si>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</si>
  <si>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</si>
  <si>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</si>
  <si>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</si>
  <si>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</si>
  <si>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</si>
  <si>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</si>
  <si>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</si>
  <si>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</si>
  <si>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</si>
  <si>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</si>
  <si>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</si>
  <si>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</si>
  <si>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</si>
  <si>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</si>
  <si>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</si>
  <si>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</si>
  <si>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</si>
  <si>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</si>
  <si>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</si>
  <si>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</si>
  <si>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</si>
  <si>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</si>
  <si>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</si>
  <si>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</si>
  <si>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</si>
  <si>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</si>
  <si>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</si>
  <si>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</si>
  <si>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</si>
  <si>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</si>
  <si>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</si>
  <si>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</si>
  <si>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</si>
  <si>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</si>
  <si>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</si>
  <si>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Mkhambathini(KZN226)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</si>
  <si>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</si>
  <si>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</si>
  <si>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</si>
  <si>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</si>
  <si>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</si>
  <si>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</si>
  <si>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</si>
  <si>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</si>
  <si>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</si>
  <si>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</si>
  <si>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</si>
  <si>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</si>
  <si>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</si>
  <si>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</si>
  <si>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</si>
  <si>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</si>
  <si>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</si>
  <si>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</si>
  <si>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</si>
  <si>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</si>
  <si>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</si>
  <si>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</si>
  <si>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</si>
  <si>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</si>
  <si>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</si>
  <si>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</si>
  <si>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</si>
  <si>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</si>
  <si>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</si>
  <si>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Mkhambathini(KZN226)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</si>
  <si>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</si>
  <si>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</si>
  <si>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</si>
  <si>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</si>
  <si>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</si>
  <si>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</si>
  <si>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</si>
  <si>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</si>
  <si>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</si>
  <si>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</si>
  <si>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</si>
  <si>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</si>
  <si>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</si>
  <si>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</si>
  <si>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</si>
  <si>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</si>
  <si>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</si>
  <si>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</si>
  <si>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</si>
  <si>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</si>
  <si>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</si>
  <si>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</si>
  <si>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</si>
  <si>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</si>
  <si>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</si>
  <si>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</si>
  <si>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</si>
  <si>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</si>
  <si>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Mkhambathini(KZN226)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</si>
  <si>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</si>
  <si>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</si>
  <si>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</si>
  <si>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</si>
  <si>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</si>
  <si>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</si>
  <si>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</si>
  <si>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</si>
  <si>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</si>
  <si>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</si>
  <si>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Mkhambathini(KZN226)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</si>
  <si>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</si>
  <si>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</si>
  <si>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</si>
  <si>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</si>
  <si>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</si>
  <si>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</si>
  <si>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</si>
  <si>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</si>
  <si>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</si>
  <si>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</si>
  <si>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</si>
  <si>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</si>
  <si>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</si>
  <si>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</si>
  <si>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</si>
  <si>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</si>
  <si>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</si>
  <si>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</si>
  <si>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</si>
  <si>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</si>
  <si>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</si>
  <si>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</si>
  <si>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</si>
  <si>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</si>
  <si>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</si>
  <si>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</si>
  <si>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</si>
  <si>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</si>
  <si>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</si>
  <si>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</si>
  <si>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</si>
  <si>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</si>
  <si>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</si>
  <si>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Mkhambathini(KZN226)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</si>
  <si>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</si>
  <si>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</si>
  <si>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</si>
  <si>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</si>
  <si>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</si>
  <si>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</si>
  <si>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</si>
  <si>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</si>
  <si>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</si>
  <si>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</si>
  <si>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</si>
  <si>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</si>
  <si>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</si>
  <si>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</si>
  <si>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</si>
  <si>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</si>
  <si>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</si>
  <si>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</si>
  <si>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</si>
  <si>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</si>
  <si>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</si>
  <si>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</si>
  <si>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</si>
  <si>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</si>
  <si>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</si>
  <si>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</si>
  <si>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Mkhambathini(KZN226)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</si>
  <si>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</si>
  <si>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</si>
  <si>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</si>
  <si>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</si>
  <si>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</si>
  <si>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</si>
  <si>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</si>
  <si>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</si>
  <si>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</si>
  <si>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</si>
  <si>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</si>
  <si>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</si>
  <si>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</si>
  <si>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</si>
  <si>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</si>
  <si>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</si>
  <si>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</si>
  <si>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</si>
  <si>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</si>
  <si>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</si>
  <si>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</si>
  <si>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</si>
  <si>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</si>
  <si>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</si>
  <si>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Mkhambathini(KZN226)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</si>
  <si>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</si>
  <si>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</si>
  <si>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</si>
  <si>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</si>
  <si>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</si>
  <si>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</si>
  <si>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</si>
  <si>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</si>
  <si>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</si>
  <si>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</si>
  <si>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</si>
  <si>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</si>
  <si>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</si>
  <si>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</si>
  <si>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</si>
  <si>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</si>
  <si>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</si>
  <si>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</si>
  <si>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</si>
  <si>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</si>
  <si>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</si>
  <si>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</si>
  <si>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</si>
  <si>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</si>
  <si>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</si>
  <si>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</si>
  <si>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</si>
  <si>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</si>
  <si>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</si>
  <si>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</si>
  <si>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</si>
  <si>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</si>
  <si>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</si>
  <si>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</si>
  <si>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</si>
  <si>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Mkhambathini(KZN226)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</si>
  <si>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</si>
  <si>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</si>
  <si>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Mkhambathini(KZN226)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</si>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</sst>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6722465</v>
      </c>
      <c r="C5" s="19">
        <v>0</v>
      </c>
      <c r="D5" s="59">
        <v>6522000</v>
      </c>
      <c r="E5" s="60">
        <v>6522000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1630500</v>
      </c>
      <c r="X5" s="60">
        <v>-1630500</v>
      </c>
      <c r="Y5" s="61">
        <v>-100</v>
      </c>
      <c r="Z5" s="62">
        <v>6522000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730000</v>
      </c>
      <c r="E7" s="60">
        <v>730000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182500</v>
      </c>
      <c r="X7" s="60">
        <v>-182500</v>
      </c>
      <c r="Y7" s="61">
        <v>-100</v>
      </c>
      <c r="Z7" s="62">
        <v>730000</v>
      </c>
    </row>
    <row r="8" spans="1:26" ht="13.5">
      <c r="A8" s="58" t="s">
        <v>34</v>
      </c>
      <c r="B8" s="19">
        <v>27059429</v>
      </c>
      <c r="C8" s="19">
        <v>0</v>
      </c>
      <c r="D8" s="59">
        <v>35637000</v>
      </c>
      <c r="E8" s="60">
        <v>35637000</v>
      </c>
      <c r="F8" s="60">
        <v>0</v>
      </c>
      <c r="G8" s="60">
        <v>14948268</v>
      </c>
      <c r="H8" s="60">
        <v>14948268</v>
      </c>
      <c r="I8" s="60">
        <v>29896536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29896536</v>
      </c>
      <c r="W8" s="60">
        <v>8909250</v>
      </c>
      <c r="X8" s="60">
        <v>20987286</v>
      </c>
      <c r="Y8" s="61">
        <v>235.57</v>
      </c>
      <c r="Z8" s="62">
        <v>35637000</v>
      </c>
    </row>
    <row r="9" spans="1:26" ht="13.5">
      <c r="A9" s="58" t="s">
        <v>35</v>
      </c>
      <c r="B9" s="19">
        <v>4438530</v>
      </c>
      <c r="C9" s="19">
        <v>0</v>
      </c>
      <c r="D9" s="59">
        <v>3587000</v>
      </c>
      <c r="E9" s="60">
        <v>3587000</v>
      </c>
      <c r="F9" s="60">
        <v>0</v>
      </c>
      <c r="G9" s="60">
        <v>347494</v>
      </c>
      <c r="H9" s="60">
        <v>347494</v>
      </c>
      <c r="I9" s="60">
        <v>694988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694988</v>
      </c>
      <c r="W9" s="60">
        <v>896750</v>
      </c>
      <c r="X9" s="60">
        <v>-201762</v>
      </c>
      <c r="Y9" s="61">
        <v>-22.5</v>
      </c>
      <c r="Z9" s="62">
        <v>3587000</v>
      </c>
    </row>
    <row r="10" spans="1:26" ht="25.5">
      <c r="A10" s="63" t="s">
        <v>277</v>
      </c>
      <c r="B10" s="64">
        <f>SUM(B5:B9)</f>
        <v>38220424</v>
      </c>
      <c r="C10" s="64">
        <f>SUM(C5:C9)</f>
        <v>0</v>
      </c>
      <c r="D10" s="65">
        <f aca="true" t="shared" si="0" ref="D10:Z10">SUM(D5:D9)</f>
        <v>46476000</v>
      </c>
      <c r="E10" s="66">
        <f t="shared" si="0"/>
        <v>46476000</v>
      </c>
      <c r="F10" s="66">
        <f t="shared" si="0"/>
        <v>0</v>
      </c>
      <c r="G10" s="66">
        <f t="shared" si="0"/>
        <v>15295762</v>
      </c>
      <c r="H10" s="66">
        <f t="shared" si="0"/>
        <v>15295762</v>
      </c>
      <c r="I10" s="66">
        <f t="shared" si="0"/>
        <v>30591524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30591524</v>
      </c>
      <c r="W10" s="66">
        <f t="shared" si="0"/>
        <v>11619000</v>
      </c>
      <c r="X10" s="66">
        <f t="shared" si="0"/>
        <v>18972524</v>
      </c>
      <c r="Y10" s="67">
        <f>+IF(W10&lt;&gt;0,(X10/W10)*100,0)</f>
        <v>163.28878560977708</v>
      </c>
      <c r="Z10" s="68">
        <f t="shared" si="0"/>
        <v>46476000</v>
      </c>
    </row>
    <row r="11" spans="1:26" ht="13.5">
      <c r="A11" s="58" t="s">
        <v>37</v>
      </c>
      <c r="B11" s="19">
        <v>17523672</v>
      </c>
      <c r="C11" s="19">
        <v>0</v>
      </c>
      <c r="D11" s="59">
        <v>17039000</v>
      </c>
      <c r="E11" s="60">
        <v>17039000</v>
      </c>
      <c r="F11" s="60">
        <v>0</v>
      </c>
      <c r="G11" s="60">
        <v>1170576</v>
      </c>
      <c r="H11" s="60">
        <v>1170576</v>
      </c>
      <c r="I11" s="60">
        <v>2341152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2341152</v>
      </c>
      <c r="W11" s="60">
        <v>4259750</v>
      </c>
      <c r="X11" s="60">
        <v>-1918598</v>
      </c>
      <c r="Y11" s="61">
        <v>-45.04</v>
      </c>
      <c r="Z11" s="62">
        <v>17039000</v>
      </c>
    </row>
    <row r="12" spans="1:26" ht="13.5">
      <c r="A12" s="58" t="s">
        <v>38</v>
      </c>
      <c r="B12" s="19">
        <v>3869385</v>
      </c>
      <c r="C12" s="19">
        <v>0</v>
      </c>
      <c r="D12" s="59">
        <v>4101000</v>
      </c>
      <c r="E12" s="60">
        <v>4101000</v>
      </c>
      <c r="F12" s="60">
        <v>0</v>
      </c>
      <c r="G12" s="60">
        <v>323109</v>
      </c>
      <c r="H12" s="60">
        <v>323109</v>
      </c>
      <c r="I12" s="60">
        <v>646218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646218</v>
      </c>
      <c r="W12" s="60">
        <v>1025250</v>
      </c>
      <c r="X12" s="60">
        <v>-379032</v>
      </c>
      <c r="Y12" s="61">
        <v>-36.97</v>
      </c>
      <c r="Z12" s="62">
        <v>4101000</v>
      </c>
    </row>
    <row r="13" spans="1:26" ht="13.5">
      <c r="A13" s="58" t="s">
        <v>278</v>
      </c>
      <c r="B13" s="19">
        <v>2613902</v>
      </c>
      <c r="C13" s="19">
        <v>0</v>
      </c>
      <c r="D13" s="59">
        <v>2237000</v>
      </c>
      <c r="E13" s="60">
        <v>2237000</v>
      </c>
      <c r="F13" s="60">
        <v>0</v>
      </c>
      <c r="G13" s="60">
        <v>46381</v>
      </c>
      <c r="H13" s="60">
        <v>46381</v>
      </c>
      <c r="I13" s="60">
        <v>92762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92762</v>
      </c>
      <c r="W13" s="60">
        <v>559250</v>
      </c>
      <c r="X13" s="60">
        <v>-466488</v>
      </c>
      <c r="Y13" s="61">
        <v>-83.41</v>
      </c>
      <c r="Z13" s="62">
        <v>2237000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10950</v>
      </c>
      <c r="H14" s="60">
        <v>10950</v>
      </c>
      <c r="I14" s="60">
        <v>21900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21900</v>
      </c>
      <c r="W14" s="60">
        <v>0</v>
      </c>
      <c r="X14" s="60">
        <v>21900</v>
      </c>
      <c r="Y14" s="61">
        <v>0</v>
      </c>
      <c r="Z14" s="62">
        <v>0</v>
      </c>
    </row>
    <row r="15" spans="1:26" ht="13.5">
      <c r="A15" s="58" t="s">
        <v>41</v>
      </c>
      <c r="B15" s="19">
        <v>1040825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8180220</v>
      </c>
      <c r="C16" s="19">
        <v>0</v>
      </c>
      <c r="D16" s="59">
        <v>0</v>
      </c>
      <c r="E16" s="60">
        <v>0</v>
      </c>
      <c r="F16" s="60">
        <v>0</v>
      </c>
      <c r="G16" s="60">
        <v>1380031</v>
      </c>
      <c r="H16" s="60">
        <v>1380031</v>
      </c>
      <c r="I16" s="60">
        <v>2760062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2760062</v>
      </c>
      <c r="W16" s="60">
        <v>0</v>
      </c>
      <c r="X16" s="60">
        <v>2760062</v>
      </c>
      <c r="Y16" s="61">
        <v>0</v>
      </c>
      <c r="Z16" s="62">
        <v>0</v>
      </c>
    </row>
    <row r="17" spans="1:26" ht="13.5">
      <c r="A17" s="58" t="s">
        <v>43</v>
      </c>
      <c r="B17" s="19">
        <v>12499632</v>
      </c>
      <c r="C17" s="19">
        <v>0</v>
      </c>
      <c r="D17" s="59">
        <v>20669000</v>
      </c>
      <c r="E17" s="60">
        <v>20669000</v>
      </c>
      <c r="F17" s="60">
        <v>0</v>
      </c>
      <c r="G17" s="60">
        <v>1458750</v>
      </c>
      <c r="H17" s="60">
        <v>1458750</v>
      </c>
      <c r="I17" s="60">
        <v>2917500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2917500</v>
      </c>
      <c r="W17" s="60">
        <v>5167250</v>
      </c>
      <c r="X17" s="60">
        <v>-2249750</v>
      </c>
      <c r="Y17" s="61">
        <v>-43.54</v>
      </c>
      <c r="Z17" s="62">
        <v>20669000</v>
      </c>
    </row>
    <row r="18" spans="1:26" ht="13.5">
      <c r="A18" s="70" t="s">
        <v>44</v>
      </c>
      <c r="B18" s="71">
        <f>SUM(B11:B17)</f>
        <v>45727636</v>
      </c>
      <c r="C18" s="71">
        <f>SUM(C11:C17)</f>
        <v>0</v>
      </c>
      <c r="D18" s="72">
        <f aca="true" t="shared" si="1" ref="D18:Z18">SUM(D11:D17)</f>
        <v>44046000</v>
      </c>
      <c r="E18" s="73">
        <f t="shared" si="1"/>
        <v>44046000</v>
      </c>
      <c r="F18" s="73">
        <f t="shared" si="1"/>
        <v>0</v>
      </c>
      <c r="G18" s="73">
        <f t="shared" si="1"/>
        <v>4389797</v>
      </c>
      <c r="H18" s="73">
        <f t="shared" si="1"/>
        <v>4389797</v>
      </c>
      <c r="I18" s="73">
        <f t="shared" si="1"/>
        <v>8779594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8779594</v>
      </c>
      <c r="W18" s="73">
        <f t="shared" si="1"/>
        <v>11011500</v>
      </c>
      <c r="X18" s="73">
        <f t="shared" si="1"/>
        <v>-2231906</v>
      </c>
      <c r="Y18" s="67">
        <f>+IF(W18&lt;&gt;0,(X18/W18)*100,0)</f>
        <v>-20.2688643690687</v>
      </c>
      <c r="Z18" s="74">
        <f t="shared" si="1"/>
        <v>44046000</v>
      </c>
    </row>
    <row r="19" spans="1:26" ht="13.5">
      <c r="A19" s="70" t="s">
        <v>45</v>
      </c>
      <c r="B19" s="75">
        <f>+B10-B18</f>
        <v>-7507212</v>
      </c>
      <c r="C19" s="75">
        <f>+C10-C18</f>
        <v>0</v>
      </c>
      <c r="D19" s="76">
        <f aca="true" t="shared" si="2" ref="D19:Z19">+D10-D18</f>
        <v>2430000</v>
      </c>
      <c r="E19" s="77">
        <f t="shared" si="2"/>
        <v>2430000</v>
      </c>
      <c r="F19" s="77">
        <f t="shared" si="2"/>
        <v>0</v>
      </c>
      <c r="G19" s="77">
        <f t="shared" si="2"/>
        <v>10905965</v>
      </c>
      <c r="H19" s="77">
        <f t="shared" si="2"/>
        <v>10905965</v>
      </c>
      <c r="I19" s="77">
        <f t="shared" si="2"/>
        <v>21811930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21811930</v>
      </c>
      <c r="W19" s="77">
        <f>IF(E10=E18,0,W10-W18)</f>
        <v>607500</v>
      </c>
      <c r="X19" s="77">
        <f t="shared" si="2"/>
        <v>21204430</v>
      </c>
      <c r="Y19" s="78">
        <f>+IF(W19&lt;&gt;0,(X19/W19)*100,0)</f>
        <v>3490.4411522633745</v>
      </c>
      <c r="Z19" s="79">
        <f t="shared" si="2"/>
        <v>2430000</v>
      </c>
    </row>
    <row r="20" spans="1:26" ht="13.5">
      <c r="A20" s="58" t="s">
        <v>46</v>
      </c>
      <c r="B20" s="19">
        <v>19442000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11934788</v>
      </c>
      <c r="C22" s="86">
        <f>SUM(C19:C21)</f>
        <v>0</v>
      </c>
      <c r="D22" s="87">
        <f aca="true" t="shared" si="3" ref="D22:Z22">SUM(D19:D21)</f>
        <v>2430000</v>
      </c>
      <c r="E22" s="88">
        <f t="shared" si="3"/>
        <v>2430000</v>
      </c>
      <c r="F22" s="88">
        <f t="shared" si="3"/>
        <v>0</v>
      </c>
      <c r="G22" s="88">
        <f t="shared" si="3"/>
        <v>10905965</v>
      </c>
      <c r="H22" s="88">
        <f t="shared" si="3"/>
        <v>10905965</v>
      </c>
      <c r="I22" s="88">
        <f t="shared" si="3"/>
        <v>21811930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21811930</v>
      </c>
      <c r="W22" s="88">
        <f t="shared" si="3"/>
        <v>607500</v>
      </c>
      <c r="X22" s="88">
        <f t="shared" si="3"/>
        <v>21204430</v>
      </c>
      <c r="Y22" s="89">
        <f>+IF(W22&lt;&gt;0,(X22/W22)*100,0)</f>
        <v>3490.4411522633745</v>
      </c>
      <c r="Z22" s="90">
        <f t="shared" si="3"/>
        <v>2430000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11934788</v>
      </c>
      <c r="C24" s="75">
        <f>SUM(C22:C23)</f>
        <v>0</v>
      </c>
      <c r="D24" s="76">
        <f aca="true" t="shared" si="4" ref="D24:Z24">SUM(D22:D23)</f>
        <v>2430000</v>
      </c>
      <c r="E24" s="77">
        <f t="shared" si="4"/>
        <v>2430000</v>
      </c>
      <c r="F24" s="77">
        <f t="shared" si="4"/>
        <v>0</v>
      </c>
      <c r="G24" s="77">
        <f t="shared" si="4"/>
        <v>10905965</v>
      </c>
      <c r="H24" s="77">
        <f t="shared" si="4"/>
        <v>10905965</v>
      </c>
      <c r="I24" s="77">
        <f t="shared" si="4"/>
        <v>21811930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21811930</v>
      </c>
      <c r="W24" s="77">
        <f t="shared" si="4"/>
        <v>607500</v>
      </c>
      <c r="X24" s="77">
        <f t="shared" si="4"/>
        <v>21204430</v>
      </c>
      <c r="Y24" s="78">
        <f>+IF(W24&lt;&gt;0,(X24/W24)*100,0)</f>
        <v>3490.4411522633745</v>
      </c>
      <c r="Z24" s="79">
        <f t="shared" si="4"/>
        <v>2430000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6961616</v>
      </c>
      <c r="C27" s="22">
        <v>0</v>
      </c>
      <c r="D27" s="99">
        <v>17927000</v>
      </c>
      <c r="E27" s="100">
        <v>17927000</v>
      </c>
      <c r="F27" s="100">
        <v>1156273</v>
      </c>
      <c r="G27" s="100">
        <v>0</v>
      </c>
      <c r="H27" s="100">
        <v>1507819</v>
      </c>
      <c r="I27" s="100">
        <v>2664092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2664092</v>
      </c>
      <c r="W27" s="100">
        <v>4481750</v>
      </c>
      <c r="X27" s="100">
        <v>-1817658</v>
      </c>
      <c r="Y27" s="101">
        <v>-40.56</v>
      </c>
      <c r="Z27" s="102">
        <v>17927000</v>
      </c>
    </row>
    <row r="28" spans="1:26" ht="13.5">
      <c r="A28" s="103" t="s">
        <v>46</v>
      </c>
      <c r="B28" s="19">
        <v>6961616</v>
      </c>
      <c r="C28" s="19">
        <v>0</v>
      </c>
      <c r="D28" s="59">
        <v>14427000</v>
      </c>
      <c r="E28" s="60">
        <v>14427000</v>
      </c>
      <c r="F28" s="60">
        <v>1156273</v>
      </c>
      <c r="G28" s="60">
        <v>0</v>
      </c>
      <c r="H28" s="60">
        <v>1507819</v>
      </c>
      <c r="I28" s="60">
        <v>2664092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2664092</v>
      </c>
      <c r="W28" s="60">
        <v>3606750</v>
      </c>
      <c r="X28" s="60">
        <v>-942658</v>
      </c>
      <c r="Y28" s="61">
        <v>-26.14</v>
      </c>
      <c r="Z28" s="62">
        <v>14427000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3500000</v>
      </c>
      <c r="E31" s="60">
        <v>3500000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875000</v>
      </c>
      <c r="X31" s="60">
        <v>-875000</v>
      </c>
      <c r="Y31" s="61">
        <v>-100</v>
      </c>
      <c r="Z31" s="62">
        <v>3500000</v>
      </c>
    </row>
    <row r="32" spans="1:26" ht="13.5">
      <c r="A32" s="70" t="s">
        <v>54</v>
      </c>
      <c r="B32" s="22">
        <f>SUM(B28:B31)</f>
        <v>6961616</v>
      </c>
      <c r="C32" s="22">
        <f>SUM(C28:C31)</f>
        <v>0</v>
      </c>
      <c r="D32" s="99">
        <f aca="true" t="shared" si="5" ref="D32:Z32">SUM(D28:D31)</f>
        <v>17927000</v>
      </c>
      <c r="E32" s="100">
        <f t="shared" si="5"/>
        <v>17927000</v>
      </c>
      <c r="F32" s="100">
        <f t="shared" si="5"/>
        <v>1156273</v>
      </c>
      <c r="G32" s="100">
        <f t="shared" si="5"/>
        <v>0</v>
      </c>
      <c r="H32" s="100">
        <f t="shared" si="5"/>
        <v>1507819</v>
      </c>
      <c r="I32" s="100">
        <f t="shared" si="5"/>
        <v>2664092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2664092</v>
      </c>
      <c r="W32" s="100">
        <f t="shared" si="5"/>
        <v>4481750</v>
      </c>
      <c r="X32" s="100">
        <f t="shared" si="5"/>
        <v>-1817658</v>
      </c>
      <c r="Y32" s="101">
        <f>+IF(W32&lt;&gt;0,(X32/W32)*100,0)</f>
        <v>-40.556880682769005</v>
      </c>
      <c r="Z32" s="102">
        <f t="shared" si="5"/>
        <v>17927000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22888051</v>
      </c>
      <c r="C35" s="19">
        <v>0</v>
      </c>
      <c r="D35" s="59">
        <v>9059000</v>
      </c>
      <c r="E35" s="60">
        <v>9059000</v>
      </c>
      <c r="F35" s="60">
        <v>67719251</v>
      </c>
      <c r="G35" s="60">
        <v>113763919</v>
      </c>
      <c r="H35" s="60">
        <v>0</v>
      </c>
      <c r="I35" s="60">
        <v>113763919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113763919</v>
      </c>
      <c r="W35" s="60">
        <v>2264750</v>
      </c>
      <c r="X35" s="60">
        <v>111499169</v>
      </c>
      <c r="Y35" s="61">
        <v>4923.24</v>
      </c>
      <c r="Z35" s="62">
        <v>9059000</v>
      </c>
    </row>
    <row r="36" spans="1:26" ht="13.5">
      <c r="A36" s="58" t="s">
        <v>57</v>
      </c>
      <c r="B36" s="19">
        <v>65719362</v>
      </c>
      <c r="C36" s="19">
        <v>0</v>
      </c>
      <c r="D36" s="59">
        <v>85521000</v>
      </c>
      <c r="E36" s="60">
        <v>85521000</v>
      </c>
      <c r="F36" s="60">
        <v>130934242</v>
      </c>
      <c r="G36" s="60">
        <v>196409324</v>
      </c>
      <c r="H36" s="60">
        <v>0</v>
      </c>
      <c r="I36" s="60">
        <v>196409324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196409324</v>
      </c>
      <c r="W36" s="60">
        <v>21380250</v>
      </c>
      <c r="X36" s="60">
        <v>175029074</v>
      </c>
      <c r="Y36" s="61">
        <v>818.65</v>
      </c>
      <c r="Z36" s="62">
        <v>85521000</v>
      </c>
    </row>
    <row r="37" spans="1:26" ht="13.5">
      <c r="A37" s="58" t="s">
        <v>58</v>
      </c>
      <c r="B37" s="19">
        <v>14154573</v>
      </c>
      <c r="C37" s="19">
        <v>0</v>
      </c>
      <c r="D37" s="59">
        <v>427000</v>
      </c>
      <c r="E37" s="60">
        <v>427000</v>
      </c>
      <c r="F37" s="60">
        <v>38568306</v>
      </c>
      <c r="G37" s="60">
        <v>65542773</v>
      </c>
      <c r="H37" s="60">
        <v>0</v>
      </c>
      <c r="I37" s="60">
        <v>65542773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65542773</v>
      </c>
      <c r="W37" s="60">
        <v>106750</v>
      </c>
      <c r="X37" s="60">
        <v>65436023</v>
      </c>
      <c r="Y37" s="61">
        <v>61298.38</v>
      </c>
      <c r="Z37" s="62">
        <v>427000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74452840</v>
      </c>
      <c r="C39" s="19">
        <v>0</v>
      </c>
      <c r="D39" s="59">
        <v>94153000</v>
      </c>
      <c r="E39" s="60">
        <v>94153000</v>
      </c>
      <c r="F39" s="60">
        <v>160085187</v>
      </c>
      <c r="G39" s="60">
        <v>244630470</v>
      </c>
      <c r="H39" s="60">
        <v>0</v>
      </c>
      <c r="I39" s="60">
        <v>244630470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244630470</v>
      </c>
      <c r="W39" s="60">
        <v>23538250</v>
      </c>
      <c r="X39" s="60">
        <v>221092220</v>
      </c>
      <c r="Y39" s="61">
        <v>939.29</v>
      </c>
      <c r="Z39" s="62">
        <v>94153000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7197000</v>
      </c>
      <c r="C42" s="19">
        <v>0</v>
      </c>
      <c r="D42" s="59">
        <v>17018000</v>
      </c>
      <c r="E42" s="60">
        <v>17018000</v>
      </c>
      <c r="F42" s="60">
        <v>-4009979</v>
      </c>
      <c r="G42" s="60">
        <v>0</v>
      </c>
      <c r="H42" s="60">
        <v>6646528</v>
      </c>
      <c r="I42" s="60">
        <v>2636549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2636549</v>
      </c>
      <c r="W42" s="60">
        <v>4254000</v>
      </c>
      <c r="X42" s="60">
        <v>-1617451</v>
      </c>
      <c r="Y42" s="61">
        <v>-38.02</v>
      </c>
      <c r="Z42" s="62">
        <v>17018000</v>
      </c>
    </row>
    <row r="43" spans="1:26" ht="13.5">
      <c r="A43" s="58" t="s">
        <v>63</v>
      </c>
      <c r="B43" s="19">
        <v>230000</v>
      </c>
      <c r="C43" s="19">
        <v>0</v>
      </c>
      <c r="D43" s="59">
        <v>-9423000</v>
      </c>
      <c r="E43" s="60">
        <v>-9423000</v>
      </c>
      <c r="F43" s="60">
        <v>0</v>
      </c>
      <c r="G43" s="60">
        <v>0</v>
      </c>
      <c r="H43" s="60">
        <v>-1158000</v>
      </c>
      <c r="I43" s="60">
        <v>-1158000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-1158000</v>
      </c>
      <c r="W43" s="60">
        <v>-2355752</v>
      </c>
      <c r="X43" s="60">
        <v>1197752</v>
      </c>
      <c r="Y43" s="61">
        <v>-50.84</v>
      </c>
      <c r="Z43" s="62">
        <v>-9423000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18258910</v>
      </c>
      <c r="C45" s="22">
        <v>0</v>
      </c>
      <c r="D45" s="99">
        <v>54192000</v>
      </c>
      <c r="E45" s="100">
        <v>54192000</v>
      </c>
      <c r="F45" s="100">
        <v>-4009979</v>
      </c>
      <c r="G45" s="100">
        <v>-4009979</v>
      </c>
      <c r="H45" s="100">
        <v>1478549</v>
      </c>
      <c r="I45" s="100">
        <v>1478549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1478549</v>
      </c>
      <c r="W45" s="100">
        <v>48495248</v>
      </c>
      <c r="X45" s="100">
        <v>-47016699</v>
      </c>
      <c r="Y45" s="101">
        <v>-96.95</v>
      </c>
      <c r="Z45" s="102">
        <v>54192000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810661</v>
      </c>
      <c r="C49" s="52">
        <v>0</v>
      </c>
      <c r="D49" s="129">
        <v>0</v>
      </c>
      <c r="E49" s="54">
        <v>10971</v>
      </c>
      <c r="F49" s="54">
        <v>0</v>
      </c>
      <c r="G49" s="54">
        <v>0</v>
      </c>
      <c r="H49" s="54">
        <v>0</v>
      </c>
      <c r="I49" s="54">
        <v>314492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301853</v>
      </c>
      <c r="W49" s="54">
        <v>3438189</v>
      </c>
      <c r="X49" s="54">
        <v>0</v>
      </c>
      <c r="Y49" s="54">
        <v>0</v>
      </c>
      <c r="Z49" s="130">
        <v>4876166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671245</v>
      </c>
      <c r="C51" s="52">
        <v>0</v>
      </c>
      <c r="D51" s="129">
        <v>1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671246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216.6100833115705</v>
      </c>
      <c r="C58" s="5">
        <f>IF(C67=0,0,+(C76/C67)*100)</f>
        <v>0</v>
      </c>
      <c r="D58" s="6">
        <f aca="true" t="shared" si="6" ref="D58:Z58">IF(D67=0,0,+(D76/D67)*100)</f>
        <v>118.42578710644678</v>
      </c>
      <c r="E58" s="7">
        <f t="shared" si="6"/>
        <v>118.42578710644678</v>
      </c>
      <c r="F58" s="7">
        <f t="shared" si="6"/>
        <v>0</v>
      </c>
      <c r="G58" s="7">
        <f t="shared" si="6"/>
        <v>0</v>
      </c>
      <c r="H58" s="7">
        <f t="shared" si="6"/>
        <v>81831.24199743918</v>
      </c>
      <c r="I58" s="7">
        <f t="shared" si="6"/>
        <v>40965.62099871959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40965.62099871959</v>
      </c>
      <c r="W58" s="7">
        <f t="shared" si="6"/>
        <v>118.38080959520241</v>
      </c>
      <c r="X58" s="7">
        <f t="shared" si="6"/>
        <v>0</v>
      </c>
      <c r="Y58" s="7">
        <f t="shared" si="6"/>
        <v>0</v>
      </c>
      <c r="Z58" s="8">
        <f t="shared" si="6"/>
        <v>118.42578710644678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118.8592456301748</v>
      </c>
      <c r="E59" s="10">
        <f t="shared" si="7"/>
        <v>118.8592456301748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118.8592456301748</v>
      </c>
      <c r="X59" s="10">
        <f t="shared" si="7"/>
        <v>0</v>
      </c>
      <c r="Y59" s="10">
        <f t="shared" si="7"/>
        <v>0</v>
      </c>
      <c r="Z59" s="11">
        <f t="shared" si="7"/>
        <v>118.8592456301748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99.32432432432432</v>
      </c>
      <c r="E66" s="16">
        <f t="shared" si="7"/>
        <v>99.32432432432432</v>
      </c>
      <c r="F66" s="16">
        <f t="shared" si="7"/>
        <v>0</v>
      </c>
      <c r="G66" s="16">
        <f t="shared" si="7"/>
        <v>0</v>
      </c>
      <c r="H66" s="16">
        <f t="shared" si="7"/>
        <v>188.15620998719592</v>
      </c>
      <c r="I66" s="16">
        <f t="shared" si="7"/>
        <v>144.07810499359795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144.07810499359795</v>
      </c>
      <c r="W66" s="16">
        <f t="shared" si="7"/>
        <v>97.2972972972973</v>
      </c>
      <c r="X66" s="16">
        <f t="shared" si="7"/>
        <v>0</v>
      </c>
      <c r="Y66" s="16">
        <f t="shared" si="7"/>
        <v>0</v>
      </c>
      <c r="Z66" s="17">
        <f t="shared" si="7"/>
        <v>99.32432432432432</v>
      </c>
    </row>
    <row r="67" spans="1:26" ht="13.5" hidden="1">
      <c r="A67" s="41" t="s">
        <v>285</v>
      </c>
      <c r="B67" s="24">
        <v>7799997</v>
      </c>
      <c r="C67" s="24"/>
      <c r="D67" s="25">
        <v>6670000</v>
      </c>
      <c r="E67" s="26">
        <v>6670000</v>
      </c>
      <c r="F67" s="26"/>
      <c r="G67" s="26">
        <v>1562</v>
      </c>
      <c r="H67" s="26">
        <v>1562</v>
      </c>
      <c r="I67" s="26">
        <v>3124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3124</v>
      </c>
      <c r="W67" s="26">
        <v>1667500</v>
      </c>
      <c r="X67" s="26"/>
      <c r="Y67" s="25"/>
      <c r="Z67" s="27">
        <v>6670000</v>
      </c>
    </row>
    <row r="68" spans="1:26" ht="13.5" hidden="1">
      <c r="A68" s="37" t="s">
        <v>31</v>
      </c>
      <c r="B68" s="19">
        <v>6722465</v>
      </c>
      <c r="C68" s="19"/>
      <c r="D68" s="20">
        <v>6522000</v>
      </c>
      <c r="E68" s="21">
        <v>6522000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1630500</v>
      </c>
      <c r="X68" s="21"/>
      <c r="Y68" s="20"/>
      <c r="Z68" s="23">
        <v>6522000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1077532</v>
      </c>
      <c r="C75" s="28"/>
      <c r="D75" s="29">
        <v>148000</v>
      </c>
      <c r="E75" s="30">
        <v>148000</v>
      </c>
      <c r="F75" s="30"/>
      <c r="G75" s="30">
        <v>1562</v>
      </c>
      <c r="H75" s="30">
        <v>1562</v>
      </c>
      <c r="I75" s="30">
        <v>3124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3124</v>
      </c>
      <c r="W75" s="30">
        <v>37000</v>
      </c>
      <c r="X75" s="30"/>
      <c r="Y75" s="29"/>
      <c r="Z75" s="31">
        <v>148000</v>
      </c>
    </row>
    <row r="76" spans="1:26" ht="13.5" hidden="1">
      <c r="A76" s="42" t="s">
        <v>286</v>
      </c>
      <c r="B76" s="32">
        <v>16895580</v>
      </c>
      <c r="C76" s="32"/>
      <c r="D76" s="33">
        <v>7899000</v>
      </c>
      <c r="E76" s="34">
        <v>7899000</v>
      </c>
      <c r="F76" s="34">
        <v>1562</v>
      </c>
      <c r="G76" s="34"/>
      <c r="H76" s="34">
        <v>1278204</v>
      </c>
      <c r="I76" s="34">
        <v>1279766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1279766</v>
      </c>
      <c r="W76" s="34">
        <v>1974000</v>
      </c>
      <c r="X76" s="34"/>
      <c r="Y76" s="33"/>
      <c r="Z76" s="35">
        <v>7899000</v>
      </c>
    </row>
    <row r="77" spans="1:26" ht="13.5" hidden="1">
      <c r="A77" s="37" t="s">
        <v>31</v>
      </c>
      <c r="B77" s="19">
        <v>6722465</v>
      </c>
      <c r="C77" s="19"/>
      <c r="D77" s="20">
        <v>7752000</v>
      </c>
      <c r="E77" s="21">
        <v>7752000</v>
      </c>
      <c r="F77" s="21"/>
      <c r="G77" s="21"/>
      <c r="H77" s="21">
        <v>1275265</v>
      </c>
      <c r="I77" s="21">
        <v>1275265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1275265</v>
      </c>
      <c r="W77" s="21">
        <v>1938000</v>
      </c>
      <c r="X77" s="21"/>
      <c r="Y77" s="20"/>
      <c r="Z77" s="23">
        <v>7752000</v>
      </c>
    </row>
    <row r="78" spans="1:26" ht="13.5" hidden="1">
      <c r="A78" s="38" t="s">
        <v>32</v>
      </c>
      <c r="B78" s="19">
        <v>10173115</v>
      </c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10173115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147000</v>
      </c>
      <c r="E84" s="30">
        <v>147000</v>
      </c>
      <c r="F84" s="30">
        <v>1562</v>
      </c>
      <c r="G84" s="30"/>
      <c r="H84" s="30">
        <v>2939</v>
      </c>
      <c r="I84" s="30">
        <v>4501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4501</v>
      </c>
      <c r="W84" s="30">
        <v>36000</v>
      </c>
      <c r="X84" s="30"/>
      <c r="Y84" s="29"/>
      <c r="Z84" s="31">
        <v>147000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2507000</v>
      </c>
      <c r="F5" s="358">
        <f t="shared" si="0"/>
        <v>2507000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626750</v>
      </c>
      <c r="Y5" s="358">
        <f t="shared" si="0"/>
        <v>-626750</v>
      </c>
      <c r="Z5" s="359">
        <f>+IF(X5&lt;&gt;0,+(Y5/X5)*100,0)</f>
        <v>-100</v>
      </c>
      <c r="AA5" s="360">
        <f>+AA6+AA8+AA11+AA13+AA15</f>
        <v>2507000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2507000</v>
      </c>
      <c r="F6" s="59">
        <f t="shared" si="1"/>
        <v>2507000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626750</v>
      </c>
      <c r="Y6" s="59">
        <f t="shared" si="1"/>
        <v>-626750</v>
      </c>
      <c r="Z6" s="61">
        <f>+IF(X6&lt;&gt;0,+(Y6/X6)*100,0)</f>
        <v>-100</v>
      </c>
      <c r="AA6" s="62">
        <f t="shared" si="1"/>
        <v>2507000</v>
      </c>
    </row>
    <row r="7" spans="1:27" ht="13.5">
      <c r="A7" s="291" t="s">
        <v>228</v>
      </c>
      <c r="B7" s="142"/>
      <c r="C7" s="60"/>
      <c r="D7" s="340"/>
      <c r="E7" s="60">
        <v>2507000</v>
      </c>
      <c r="F7" s="59">
        <v>2507000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626750</v>
      </c>
      <c r="Y7" s="59">
        <v>-626750</v>
      </c>
      <c r="Z7" s="61">
        <v>-100</v>
      </c>
      <c r="AA7" s="62">
        <v>2507000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2507000</v>
      </c>
      <c r="F60" s="264">
        <f t="shared" si="14"/>
        <v>2507000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626750</v>
      </c>
      <c r="Y60" s="264">
        <f t="shared" si="14"/>
        <v>-626750</v>
      </c>
      <c r="Z60" s="337">
        <f>+IF(X60&lt;&gt;0,+(Y60/X60)*100,0)</f>
        <v>-100</v>
      </c>
      <c r="AA60" s="232">
        <f>+AA57+AA54+AA51+AA40+AA37+AA34+AA22+AA5</f>
        <v>2507000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57662424</v>
      </c>
      <c r="D5" s="153">
        <f>SUM(D6:D8)</f>
        <v>0</v>
      </c>
      <c r="E5" s="154">
        <f t="shared" si="0"/>
        <v>46476000</v>
      </c>
      <c r="F5" s="100">
        <f t="shared" si="0"/>
        <v>46476000</v>
      </c>
      <c r="G5" s="100">
        <f t="shared" si="0"/>
        <v>0</v>
      </c>
      <c r="H5" s="100">
        <f t="shared" si="0"/>
        <v>15295762</v>
      </c>
      <c r="I5" s="100">
        <f t="shared" si="0"/>
        <v>15295762</v>
      </c>
      <c r="J5" s="100">
        <f t="shared" si="0"/>
        <v>30591524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30591524</v>
      </c>
      <c r="X5" s="100">
        <f t="shared" si="0"/>
        <v>11619000</v>
      </c>
      <c r="Y5" s="100">
        <f t="shared" si="0"/>
        <v>18972524</v>
      </c>
      <c r="Z5" s="137">
        <f>+IF(X5&lt;&gt;0,+(Y5/X5)*100,0)</f>
        <v>163.28878560977708</v>
      </c>
      <c r="AA5" s="153">
        <f>SUM(AA6:AA8)</f>
        <v>46476000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57662424</v>
      </c>
      <c r="D7" s="157"/>
      <c r="E7" s="158">
        <v>46476000</v>
      </c>
      <c r="F7" s="159">
        <v>46476000</v>
      </c>
      <c r="G7" s="159"/>
      <c r="H7" s="159">
        <v>14964174</v>
      </c>
      <c r="I7" s="159">
        <v>14964174</v>
      </c>
      <c r="J7" s="159">
        <v>29928348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29928348</v>
      </c>
      <c r="X7" s="159">
        <v>11619000</v>
      </c>
      <c r="Y7" s="159">
        <v>18309348</v>
      </c>
      <c r="Z7" s="141">
        <v>157.58</v>
      </c>
      <c r="AA7" s="157">
        <v>46476000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>
        <v>331588</v>
      </c>
      <c r="I8" s="60">
        <v>331588</v>
      </c>
      <c r="J8" s="60">
        <v>663176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663176</v>
      </c>
      <c r="X8" s="60"/>
      <c r="Y8" s="60">
        <v>663176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57662424</v>
      </c>
      <c r="D25" s="168">
        <f>+D5+D9+D15+D19+D24</f>
        <v>0</v>
      </c>
      <c r="E25" s="169">
        <f t="shared" si="4"/>
        <v>46476000</v>
      </c>
      <c r="F25" s="73">
        <f t="shared" si="4"/>
        <v>46476000</v>
      </c>
      <c r="G25" s="73">
        <f t="shared" si="4"/>
        <v>0</v>
      </c>
      <c r="H25" s="73">
        <f t="shared" si="4"/>
        <v>15295762</v>
      </c>
      <c r="I25" s="73">
        <f t="shared" si="4"/>
        <v>15295762</v>
      </c>
      <c r="J25" s="73">
        <f t="shared" si="4"/>
        <v>30591524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30591524</v>
      </c>
      <c r="X25" s="73">
        <f t="shared" si="4"/>
        <v>11619000</v>
      </c>
      <c r="Y25" s="73">
        <f t="shared" si="4"/>
        <v>18972524</v>
      </c>
      <c r="Z25" s="170">
        <f>+IF(X25&lt;&gt;0,+(Y25/X25)*100,0)</f>
        <v>163.28878560977708</v>
      </c>
      <c r="AA25" s="168">
        <f>+AA5+AA9+AA15+AA19+AA24</f>
        <v>46476000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45727636</v>
      </c>
      <c r="D28" s="153">
        <f>SUM(D29:D31)</f>
        <v>0</v>
      </c>
      <c r="E28" s="154">
        <f t="shared" si="5"/>
        <v>44046000</v>
      </c>
      <c r="F28" s="100">
        <f t="shared" si="5"/>
        <v>44046000</v>
      </c>
      <c r="G28" s="100">
        <f t="shared" si="5"/>
        <v>0</v>
      </c>
      <c r="H28" s="100">
        <f t="shared" si="5"/>
        <v>4377438</v>
      </c>
      <c r="I28" s="100">
        <f t="shared" si="5"/>
        <v>4377438</v>
      </c>
      <c r="J28" s="100">
        <f t="shared" si="5"/>
        <v>8754876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8754876</v>
      </c>
      <c r="X28" s="100">
        <f t="shared" si="5"/>
        <v>11011500</v>
      </c>
      <c r="Y28" s="100">
        <f t="shared" si="5"/>
        <v>-2256624</v>
      </c>
      <c r="Z28" s="137">
        <f>+IF(X28&lt;&gt;0,+(Y28/X28)*100,0)</f>
        <v>-20.493338782182263</v>
      </c>
      <c r="AA28" s="153">
        <f>SUM(AA29:AA31)</f>
        <v>44046000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/>
      <c r="H29" s="60">
        <v>3238403</v>
      </c>
      <c r="I29" s="60">
        <v>3238403</v>
      </c>
      <c r="J29" s="60">
        <v>6476806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6476806</v>
      </c>
      <c r="X29" s="60"/>
      <c r="Y29" s="60">
        <v>6476806</v>
      </c>
      <c r="Z29" s="140">
        <v>0</v>
      </c>
      <c r="AA29" s="155"/>
    </row>
    <row r="30" spans="1:27" ht="13.5">
      <c r="A30" s="138" t="s">
        <v>76</v>
      </c>
      <c r="B30" s="136"/>
      <c r="C30" s="157">
        <v>45727636</v>
      </c>
      <c r="D30" s="157"/>
      <c r="E30" s="158">
        <v>44046000</v>
      </c>
      <c r="F30" s="159">
        <v>44046000</v>
      </c>
      <c r="G30" s="159"/>
      <c r="H30" s="159">
        <v>1130694</v>
      </c>
      <c r="I30" s="159">
        <v>1130694</v>
      </c>
      <c r="J30" s="159">
        <v>2261388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2261388</v>
      </c>
      <c r="X30" s="159">
        <v>11011500</v>
      </c>
      <c r="Y30" s="159">
        <v>-8750112</v>
      </c>
      <c r="Z30" s="141">
        <v>-79.46</v>
      </c>
      <c r="AA30" s="157">
        <v>44046000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>
        <v>8341</v>
      </c>
      <c r="I31" s="60">
        <v>8341</v>
      </c>
      <c r="J31" s="60">
        <v>16682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16682</v>
      </c>
      <c r="X31" s="60"/>
      <c r="Y31" s="60">
        <v>16682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12359</v>
      </c>
      <c r="I38" s="100">
        <f t="shared" si="7"/>
        <v>12359</v>
      </c>
      <c r="J38" s="100">
        <f t="shared" si="7"/>
        <v>24718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24718</v>
      </c>
      <c r="X38" s="100">
        <f t="shared" si="7"/>
        <v>0</v>
      </c>
      <c r="Y38" s="100">
        <f t="shared" si="7"/>
        <v>24718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>
        <v>12359</v>
      </c>
      <c r="I40" s="60">
        <v>12359</v>
      </c>
      <c r="J40" s="60">
        <v>24718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24718</v>
      </c>
      <c r="X40" s="60"/>
      <c r="Y40" s="60">
        <v>24718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45727636</v>
      </c>
      <c r="D48" s="168">
        <f>+D28+D32+D38+D42+D47</f>
        <v>0</v>
      </c>
      <c r="E48" s="169">
        <f t="shared" si="9"/>
        <v>44046000</v>
      </c>
      <c r="F48" s="73">
        <f t="shared" si="9"/>
        <v>44046000</v>
      </c>
      <c r="G48" s="73">
        <f t="shared" si="9"/>
        <v>0</v>
      </c>
      <c r="H48" s="73">
        <f t="shared" si="9"/>
        <v>4389797</v>
      </c>
      <c r="I48" s="73">
        <f t="shared" si="9"/>
        <v>4389797</v>
      </c>
      <c r="J48" s="73">
        <f t="shared" si="9"/>
        <v>8779594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8779594</v>
      </c>
      <c r="X48" s="73">
        <f t="shared" si="9"/>
        <v>11011500</v>
      </c>
      <c r="Y48" s="73">
        <f t="shared" si="9"/>
        <v>-2231906</v>
      </c>
      <c r="Z48" s="170">
        <f>+IF(X48&lt;&gt;0,+(Y48/X48)*100,0)</f>
        <v>-20.2688643690687</v>
      </c>
      <c r="AA48" s="168">
        <f>+AA28+AA32+AA38+AA42+AA47</f>
        <v>44046000</v>
      </c>
    </row>
    <row r="49" spans="1:27" ht="13.5">
      <c r="A49" s="148" t="s">
        <v>49</v>
      </c>
      <c r="B49" s="149"/>
      <c r="C49" s="171">
        <f aca="true" t="shared" si="10" ref="C49:Y49">+C25-C48</f>
        <v>11934788</v>
      </c>
      <c r="D49" s="171">
        <f>+D25-D48</f>
        <v>0</v>
      </c>
      <c r="E49" s="172">
        <f t="shared" si="10"/>
        <v>2430000</v>
      </c>
      <c r="F49" s="173">
        <f t="shared" si="10"/>
        <v>2430000</v>
      </c>
      <c r="G49" s="173">
        <f t="shared" si="10"/>
        <v>0</v>
      </c>
      <c r="H49" s="173">
        <f t="shared" si="10"/>
        <v>10905965</v>
      </c>
      <c r="I49" s="173">
        <f t="shared" si="10"/>
        <v>10905965</v>
      </c>
      <c r="J49" s="173">
        <f t="shared" si="10"/>
        <v>21811930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21811930</v>
      </c>
      <c r="X49" s="173">
        <f>IF(F25=F48,0,X25-X48)</f>
        <v>607500</v>
      </c>
      <c r="Y49" s="173">
        <f t="shared" si="10"/>
        <v>21204430</v>
      </c>
      <c r="Z49" s="174">
        <f>+IF(X49&lt;&gt;0,+(Y49/X49)*100,0)</f>
        <v>3490.4411522633745</v>
      </c>
      <c r="AA49" s="171">
        <f>+AA25-AA48</f>
        <v>2430000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6722465</v>
      </c>
      <c r="D5" s="155">
        <v>0</v>
      </c>
      <c r="E5" s="156">
        <v>6522000</v>
      </c>
      <c r="F5" s="60">
        <v>6522000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1630500</v>
      </c>
      <c r="Y5" s="60">
        <v>-1630500</v>
      </c>
      <c r="Z5" s="140">
        <v>-100</v>
      </c>
      <c r="AA5" s="155">
        <v>6522000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730000</v>
      </c>
      <c r="F13" s="60">
        <v>730000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182500</v>
      </c>
      <c r="Y13" s="60">
        <v>-182500</v>
      </c>
      <c r="Z13" s="140">
        <v>-100</v>
      </c>
      <c r="AA13" s="155">
        <v>730000</v>
      </c>
    </row>
    <row r="14" spans="1:27" ht="13.5">
      <c r="A14" s="181" t="s">
        <v>110</v>
      </c>
      <c r="B14" s="185"/>
      <c r="C14" s="155">
        <v>1077532</v>
      </c>
      <c r="D14" s="155">
        <v>0</v>
      </c>
      <c r="E14" s="156">
        <v>148000</v>
      </c>
      <c r="F14" s="60">
        <v>148000</v>
      </c>
      <c r="G14" s="60">
        <v>0</v>
      </c>
      <c r="H14" s="60">
        <v>1562</v>
      </c>
      <c r="I14" s="60">
        <v>1562</v>
      </c>
      <c r="J14" s="60">
        <v>3124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3124</v>
      </c>
      <c r="X14" s="60">
        <v>37000</v>
      </c>
      <c r="Y14" s="60">
        <v>-33876</v>
      </c>
      <c r="Z14" s="140">
        <v>-91.56</v>
      </c>
      <c r="AA14" s="155">
        <v>148000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34300</v>
      </c>
      <c r="D16" s="155">
        <v>0</v>
      </c>
      <c r="E16" s="156">
        <v>84000</v>
      </c>
      <c r="F16" s="60">
        <v>84000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21000</v>
      </c>
      <c r="Y16" s="60">
        <v>-21000</v>
      </c>
      <c r="Z16" s="140">
        <v>-100</v>
      </c>
      <c r="AA16" s="155">
        <v>84000</v>
      </c>
    </row>
    <row r="17" spans="1:27" ht="13.5">
      <c r="A17" s="181" t="s">
        <v>113</v>
      </c>
      <c r="B17" s="185"/>
      <c r="C17" s="155">
        <v>3182723</v>
      </c>
      <c r="D17" s="155">
        <v>0</v>
      </c>
      <c r="E17" s="156">
        <v>3127000</v>
      </c>
      <c r="F17" s="60">
        <v>3127000</v>
      </c>
      <c r="G17" s="60">
        <v>0</v>
      </c>
      <c r="H17" s="60">
        <v>330382</v>
      </c>
      <c r="I17" s="60">
        <v>330382</v>
      </c>
      <c r="J17" s="60">
        <v>660764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660764</v>
      </c>
      <c r="X17" s="60">
        <v>781750</v>
      </c>
      <c r="Y17" s="60">
        <v>-120986</v>
      </c>
      <c r="Z17" s="140">
        <v>-15.48</v>
      </c>
      <c r="AA17" s="155">
        <v>3127000</v>
      </c>
    </row>
    <row r="18" spans="1:27" ht="13.5">
      <c r="A18" s="183" t="s">
        <v>114</v>
      </c>
      <c r="B18" s="182"/>
      <c r="C18" s="155">
        <v>8656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27059429</v>
      </c>
      <c r="D19" s="155">
        <v>0</v>
      </c>
      <c r="E19" s="156">
        <v>35637000</v>
      </c>
      <c r="F19" s="60">
        <v>35637000</v>
      </c>
      <c r="G19" s="60">
        <v>0</v>
      </c>
      <c r="H19" s="60">
        <v>14948268</v>
      </c>
      <c r="I19" s="60">
        <v>14948268</v>
      </c>
      <c r="J19" s="60">
        <v>29896536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29896536</v>
      </c>
      <c r="X19" s="60">
        <v>8909250</v>
      </c>
      <c r="Y19" s="60">
        <v>20987286</v>
      </c>
      <c r="Z19" s="140">
        <v>235.57</v>
      </c>
      <c r="AA19" s="155">
        <v>35637000</v>
      </c>
    </row>
    <row r="20" spans="1:27" ht="13.5">
      <c r="A20" s="181" t="s">
        <v>35</v>
      </c>
      <c r="B20" s="185"/>
      <c r="C20" s="155">
        <v>135319</v>
      </c>
      <c r="D20" s="155">
        <v>0</v>
      </c>
      <c r="E20" s="156">
        <v>228000</v>
      </c>
      <c r="F20" s="54">
        <v>228000</v>
      </c>
      <c r="G20" s="54">
        <v>0</v>
      </c>
      <c r="H20" s="54">
        <v>15550</v>
      </c>
      <c r="I20" s="54">
        <v>15550</v>
      </c>
      <c r="J20" s="54">
        <v>31100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31100</v>
      </c>
      <c r="X20" s="54">
        <v>57000</v>
      </c>
      <c r="Y20" s="54">
        <v>-25900</v>
      </c>
      <c r="Z20" s="184">
        <v>-45.44</v>
      </c>
      <c r="AA20" s="130">
        <v>228000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38220424</v>
      </c>
      <c r="D22" s="188">
        <f>SUM(D5:D21)</f>
        <v>0</v>
      </c>
      <c r="E22" s="189">
        <f t="shared" si="0"/>
        <v>46476000</v>
      </c>
      <c r="F22" s="190">
        <f t="shared" si="0"/>
        <v>46476000</v>
      </c>
      <c r="G22" s="190">
        <f t="shared" si="0"/>
        <v>0</v>
      </c>
      <c r="H22" s="190">
        <f t="shared" si="0"/>
        <v>15295762</v>
      </c>
      <c r="I22" s="190">
        <f t="shared" si="0"/>
        <v>15295762</v>
      </c>
      <c r="J22" s="190">
        <f t="shared" si="0"/>
        <v>30591524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30591524</v>
      </c>
      <c r="X22" s="190">
        <f t="shared" si="0"/>
        <v>11619000</v>
      </c>
      <c r="Y22" s="190">
        <f t="shared" si="0"/>
        <v>18972524</v>
      </c>
      <c r="Z22" s="191">
        <f>+IF(X22&lt;&gt;0,+(Y22/X22)*100,0)</f>
        <v>163.28878560977708</v>
      </c>
      <c r="AA22" s="188">
        <f>SUM(AA5:AA21)</f>
        <v>46476000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17523672</v>
      </c>
      <c r="D25" s="155">
        <v>0</v>
      </c>
      <c r="E25" s="156">
        <v>17039000</v>
      </c>
      <c r="F25" s="60">
        <v>17039000</v>
      </c>
      <c r="G25" s="60">
        <v>0</v>
      </c>
      <c r="H25" s="60">
        <v>1170576</v>
      </c>
      <c r="I25" s="60">
        <v>1170576</v>
      </c>
      <c r="J25" s="60">
        <v>2341152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2341152</v>
      </c>
      <c r="X25" s="60">
        <v>4259750</v>
      </c>
      <c r="Y25" s="60">
        <v>-1918598</v>
      </c>
      <c r="Z25" s="140">
        <v>-45.04</v>
      </c>
      <c r="AA25" s="155">
        <v>17039000</v>
      </c>
    </row>
    <row r="26" spans="1:27" ht="13.5">
      <c r="A26" s="183" t="s">
        <v>38</v>
      </c>
      <c r="B26" s="182"/>
      <c r="C26" s="155">
        <v>3869385</v>
      </c>
      <c r="D26" s="155">
        <v>0</v>
      </c>
      <c r="E26" s="156">
        <v>4101000</v>
      </c>
      <c r="F26" s="60">
        <v>4101000</v>
      </c>
      <c r="G26" s="60">
        <v>0</v>
      </c>
      <c r="H26" s="60">
        <v>323109</v>
      </c>
      <c r="I26" s="60">
        <v>323109</v>
      </c>
      <c r="J26" s="60">
        <v>646218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646218</v>
      </c>
      <c r="X26" s="60">
        <v>1025250</v>
      </c>
      <c r="Y26" s="60">
        <v>-379032</v>
      </c>
      <c r="Z26" s="140">
        <v>-36.97</v>
      </c>
      <c r="AA26" s="155">
        <v>4101000</v>
      </c>
    </row>
    <row r="27" spans="1:27" ht="13.5">
      <c r="A27" s="183" t="s">
        <v>118</v>
      </c>
      <c r="B27" s="182"/>
      <c r="C27" s="155">
        <v>630164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250000</v>
      </c>
      <c r="Y27" s="60">
        <v>-250000</v>
      </c>
      <c r="Z27" s="140">
        <v>-100</v>
      </c>
      <c r="AA27" s="155">
        <v>1000000</v>
      </c>
    </row>
    <row r="28" spans="1:27" ht="13.5">
      <c r="A28" s="183" t="s">
        <v>39</v>
      </c>
      <c r="B28" s="182"/>
      <c r="C28" s="155">
        <v>2613902</v>
      </c>
      <c r="D28" s="155">
        <v>0</v>
      </c>
      <c r="E28" s="156">
        <v>2237000</v>
      </c>
      <c r="F28" s="60">
        <v>2237000</v>
      </c>
      <c r="G28" s="60">
        <v>0</v>
      </c>
      <c r="H28" s="60">
        <v>46381</v>
      </c>
      <c r="I28" s="60">
        <v>46381</v>
      </c>
      <c r="J28" s="60">
        <v>92762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92762</v>
      </c>
      <c r="X28" s="60">
        <v>559250</v>
      </c>
      <c r="Y28" s="60">
        <v>-466488</v>
      </c>
      <c r="Z28" s="140">
        <v>-83.41</v>
      </c>
      <c r="AA28" s="155">
        <v>2237000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10950</v>
      </c>
      <c r="I29" s="60">
        <v>10950</v>
      </c>
      <c r="J29" s="60">
        <v>21900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21900</v>
      </c>
      <c r="X29" s="60">
        <v>0</v>
      </c>
      <c r="Y29" s="60">
        <v>21900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1040825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286173</v>
      </c>
      <c r="D32" s="155">
        <v>0</v>
      </c>
      <c r="E32" s="156">
        <v>0</v>
      </c>
      <c r="F32" s="60">
        <v>0</v>
      </c>
      <c r="G32" s="60">
        <v>0</v>
      </c>
      <c r="H32" s="60">
        <v>12758</v>
      </c>
      <c r="I32" s="60">
        <v>12758</v>
      </c>
      <c r="J32" s="60">
        <v>25516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25516</v>
      </c>
      <c r="X32" s="60">
        <v>0</v>
      </c>
      <c r="Y32" s="60">
        <v>25516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8180220</v>
      </c>
      <c r="D33" s="155">
        <v>0</v>
      </c>
      <c r="E33" s="156">
        <v>0</v>
      </c>
      <c r="F33" s="60">
        <v>0</v>
      </c>
      <c r="G33" s="60">
        <v>0</v>
      </c>
      <c r="H33" s="60">
        <v>1380031</v>
      </c>
      <c r="I33" s="60">
        <v>1380031</v>
      </c>
      <c r="J33" s="60">
        <v>2760062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2760062</v>
      </c>
      <c r="X33" s="60">
        <v>0</v>
      </c>
      <c r="Y33" s="60">
        <v>2760062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11583295</v>
      </c>
      <c r="D34" s="155">
        <v>0</v>
      </c>
      <c r="E34" s="156">
        <v>19669000</v>
      </c>
      <c r="F34" s="60">
        <v>19669000</v>
      </c>
      <c r="G34" s="60">
        <v>0</v>
      </c>
      <c r="H34" s="60">
        <v>1445992</v>
      </c>
      <c r="I34" s="60">
        <v>1445992</v>
      </c>
      <c r="J34" s="60">
        <v>2891984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2891984</v>
      </c>
      <c r="X34" s="60">
        <v>4917250</v>
      </c>
      <c r="Y34" s="60">
        <v>-2025266</v>
      </c>
      <c r="Z34" s="140">
        <v>-41.19</v>
      </c>
      <c r="AA34" s="155">
        <v>19669000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45727636</v>
      </c>
      <c r="D36" s="188">
        <f>SUM(D25:D35)</f>
        <v>0</v>
      </c>
      <c r="E36" s="189">
        <f t="shared" si="1"/>
        <v>44046000</v>
      </c>
      <c r="F36" s="190">
        <f t="shared" si="1"/>
        <v>44046000</v>
      </c>
      <c r="G36" s="190">
        <f t="shared" si="1"/>
        <v>0</v>
      </c>
      <c r="H36" s="190">
        <f t="shared" si="1"/>
        <v>4389797</v>
      </c>
      <c r="I36" s="190">
        <f t="shared" si="1"/>
        <v>4389797</v>
      </c>
      <c r="J36" s="190">
        <f t="shared" si="1"/>
        <v>8779594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8779594</v>
      </c>
      <c r="X36" s="190">
        <f t="shared" si="1"/>
        <v>11011500</v>
      </c>
      <c r="Y36" s="190">
        <f t="shared" si="1"/>
        <v>-2231906</v>
      </c>
      <c r="Z36" s="191">
        <f>+IF(X36&lt;&gt;0,+(Y36/X36)*100,0)</f>
        <v>-20.2688643690687</v>
      </c>
      <c r="AA36" s="188">
        <f>SUM(AA25:AA35)</f>
        <v>44046000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-7507212</v>
      </c>
      <c r="D38" s="199">
        <f>+D22-D36</f>
        <v>0</v>
      </c>
      <c r="E38" s="200">
        <f t="shared" si="2"/>
        <v>2430000</v>
      </c>
      <c r="F38" s="106">
        <f t="shared" si="2"/>
        <v>2430000</v>
      </c>
      <c r="G38" s="106">
        <f t="shared" si="2"/>
        <v>0</v>
      </c>
      <c r="H38" s="106">
        <f t="shared" si="2"/>
        <v>10905965</v>
      </c>
      <c r="I38" s="106">
        <f t="shared" si="2"/>
        <v>10905965</v>
      </c>
      <c r="J38" s="106">
        <f t="shared" si="2"/>
        <v>21811930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21811930</v>
      </c>
      <c r="X38" s="106">
        <f>IF(F22=F36,0,X22-X36)</f>
        <v>607500</v>
      </c>
      <c r="Y38" s="106">
        <f t="shared" si="2"/>
        <v>21204430</v>
      </c>
      <c r="Z38" s="201">
        <f>+IF(X38&lt;&gt;0,+(Y38/X38)*100,0)</f>
        <v>3490.4411522633745</v>
      </c>
      <c r="AA38" s="199">
        <f>+AA22-AA36</f>
        <v>2430000</v>
      </c>
    </row>
    <row r="39" spans="1:27" ht="13.5">
      <c r="A39" s="181" t="s">
        <v>46</v>
      </c>
      <c r="B39" s="185"/>
      <c r="C39" s="155">
        <v>19442000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11934788</v>
      </c>
      <c r="D42" s="206">
        <f>SUM(D38:D41)</f>
        <v>0</v>
      </c>
      <c r="E42" s="207">
        <f t="shared" si="3"/>
        <v>2430000</v>
      </c>
      <c r="F42" s="88">
        <f t="shared" si="3"/>
        <v>2430000</v>
      </c>
      <c r="G42" s="88">
        <f t="shared" si="3"/>
        <v>0</v>
      </c>
      <c r="H42" s="88">
        <f t="shared" si="3"/>
        <v>10905965</v>
      </c>
      <c r="I42" s="88">
        <f t="shared" si="3"/>
        <v>10905965</v>
      </c>
      <c r="J42" s="88">
        <f t="shared" si="3"/>
        <v>21811930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21811930</v>
      </c>
      <c r="X42" s="88">
        <f t="shared" si="3"/>
        <v>607500</v>
      </c>
      <c r="Y42" s="88">
        <f t="shared" si="3"/>
        <v>21204430</v>
      </c>
      <c r="Z42" s="208">
        <f>+IF(X42&lt;&gt;0,+(Y42/X42)*100,0)</f>
        <v>3490.4411522633745</v>
      </c>
      <c r="AA42" s="206">
        <f>SUM(AA38:AA41)</f>
        <v>2430000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11934788</v>
      </c>
      <c r="D44" s="210">
        <f>+D42-D43</f>
        <v>0</v>
      </c>
      <c r="E44" s="211">
        <f t="shared" si="4"/>
        <v>2430000</v>
      </c>
      <c r="F44" s="77">
        <f t="shared" si="4"/>
        <v>2430000</v>
      </c>
      <c r="G44" s="77">
        <f t="shared" si="4"/>
        <v>0</v>
      </c>
      <c r="H44" s="77">
        <f t="shared" si="4"/>
        <v>10905965</v>
      </c>
      <c r="I44" s="77">
        <f t="shared" si="4"/>
        <v>10905965</v>
      </c>
      <c r="J44" s="77">
        <f t="shared" si="4"/>
        <v>21811930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21811930</v>
      </c>
      <c r="X44" s="77">
        <f t="shared" si="4"/>
        <v>607500</v>
      </c>
      <c r="Y44" s="77">
        <f t="shared" si="4"/>
        <v>21204430</v>
      </c>
      <c r="Z44" s="212">
        <f>+IF(X44&lt;&gt;0,+(Y44/X44)*100,0)</f>
        <v>3490.4411522633745</v>
      </c>
      <c r="AA44" s="210">
        <f>+AA42-AA43</f>
        <v>2430000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11934788</v>
      </c>
      <c r="D46" s="206">
        <f>SUM(D44:D45)</f>
        <v>0</v>
      </c>
      <c r="E46" s="207">
        <f t="shared" si="5"/>
        <v>2430000</v>
      </c>
      <c r="F46" s="88">
        <f t="shared" si="5"/>
        <v>2430000</v>
      </c>
      <c r="G46" s="88">
        <f t="shared" si="5"/>
        <v>0</v>
      </c>
      <c r="H46" s="88">
        <f t="shared" si="5"/>
        <v>10905965</v>
      </c>
      <c r="I46" s="88">
        <f t="shared" si="5"/>
        <v>10905965</v>
      </c>
      <c r="J46" s="88">
        <f t="shared" si="5"/>
        <v>21811930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21811930</v>
      </c>
      <c r="X46" s="88">
        <f t="shared" si="5"/>
        <v>607500</v>
      </c>
      <c r="Y46" s="88">
        <f t="shared" si="5"/>
        <v>21204430</v>
      </c>
      <c r="Z46" s="208">
        <f>+IF(X46&lt;&gt;0,+(Y46/X46)*100,0)</f>
        <v>3490.4411522633745</v>
      </c>
      <c r="AA46" s="206">
        <f>SUM(AA44:AA45)</f>
        <v>2430000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11934788</v>
      </c>
      <c r="D48" s="217">
        <f>SUM(D46:D47)</f>
        <v>0</v>
      </c>
      <c r="E48" s="218">
        <f t="shared" si="6"/>
        <v>2430000</v>
      </c>
      <c r="F48" s="219">
        <f t="shared" si="6"/>
        <v>2430000</v>
      </c>
      <c r="G48" s="219">
        <f t="shared" si="6"/>
        <v>0</v>
      </c>
      <c r="H48" s="220">
        <f t="shared" si="6"/>
        <v>10905965</v>
      </c>
      <c r="I48" s="220">
        <f t="shared" si="6"/>
        <v>10905965</v>
      </c>
      <c r="J48" s="220">
        <f t="shared" si="6"/>
        <v>21811930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21811930</v>
      </c>
      <c r="X48" s="220">
        <f t="shared" si="6"/>
        <v>607500</v>
      </c>
      <c r="Y48" s="220">
        <f t="shared" si="6"/>
        <v>21204430</v>
      </c>
      <c r="Z48" s="221">
        <f>+IF(X48&lt;&gt;0,+(Y48/X48)*100,0)</f>
        <v>3490.4411522633745</v>
      </c>
      <c r="AA48" s="222">
        <f>SUM(AA46:AA47)</f>
        <v>2430000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6961616</v>
      </c>
      <c r="D5" s="153">
        <f>SUM(D6:D8)</f>
        <v>0</v>
      </c>
      <c r="E5" s="154">
        <f t="shared" si="0"/>
        <v>17927000</v>
      </c>
      <c r="F5" s="100">
        <f t="shared" si="0"/>
        <v>17927000</v>
      </c>
      <c r="G5" s="100">
        <f t="shared" si="0"/>
        <v>1156273</v>
      </c>
      <c r="H5" s="100">
        <f t="shared" si="0"/>
        <v>0</v>
      </c>
      <c r="I5" s="100">
        <f t="shared" si="0"/>
        <v>1507819</v>
      </c>
      <c r="J5" s="100">
        <f t="shared" si="0"/>
        <v>2664092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2664092</v>
      </c>
      <c r="X5" s="100">
        <f t="shared" si="0"/>
        <v>4481750</v>
      </c>
      <c r="Y5" s="100">
        <f t="shared" si="0"/>
        <v>-1817658</v>
      </c>
      <c r="Z5" s="137">
        <f>+IF(X5&lt;&gt;0,+(Y5/X5)*100,0)</f>
        <v>-40.556880682769005</v>
      </c>
      <c r="AA5" s="153">
        <f>SUM(AA6:AA8)</f>
        <v>17927000</v>
      </c>
    </row>
    <row r="6" spans="1:27" ht="13.5">
      <c r="A6" s="138" t="s">
        <v>75</v>
      </c>
      <c r="B6" s="136"/>
      <c r="C6" s="155">
        <v>182161</v>
      </c>
      <c r="D6" s="155"/>
      <c r="E6" s="156">
        <v>17927000</v>
      </c>
      <c r="F6" s="60">
        <v>17927000</v>
      </c>
      <c r="G6" s="60">
        <v>1156273</v>
      </c>
      <c r="H6" s="60"/>
      <c r="I6" s="60">
        <v>1507819</v>
      </c>
      <c r="J6" s="60">
        <v>2664092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2664092</v>
      </c>
      <c r="X6" s="60">
        <v>4481750</v>
      </c>
      <c r="Y6" s="60">
        <v>-1817658</v>
      </c>
      <c r="Z6" s="140">
        <v>-40.56</v>
      </c>
      <c r="AA6" s="62">
        <v>17927000</v>
      </c>
    </row>
    <row r="7" spans="1:27" ht="13.5">
      <c r="A7" s="138" t="s">
        <v>76</v>
      </c>
      <c r="B7" s="136"/>
      <c r="C7" s="157">
        <v>6779455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6961616</v>
      </c>
      <c r="D25" s="217">
        <f>+D5+D9+D15+D19+D24</f>
        <v>0</v>
      </c>
      <c r="E25" s="230">
        <f t="shared" si="4"/>
        <v>17927000</v>
      </c>
      <c r="F25" s="219">
        <f t="shared" si="4"/>
        <v>17927000</v>
      </c>
      <c r="G25" s="219">
        <f t="shared" si="4"/>
        <v>1156273</v>
      </c>
      <c r="H25" s="219">
        <f t="shared" si="4"/>
        <v>0</v>
      </c>
      <c r="I25" s="219">
        <f t="shared" si="4"/>
        <v>1507819</v>
      </c>
      <c r="J25" s="219">
        <f t="shared" si="4"/>
        <v>2664092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2664092</v>
      </c>
      <c r="X25" s="219">
        <f t="shared" si="4"/>
        <v>4481750</v>
      </c>
      <c r="Y25" s="219">
        <f t="shared" si="4"/>
        <v>-1817658</v>
      </c>
      <c r="Z25" s="231">
        <f>+IF(X25&lt;&gt;0,+(Y25/X25)*100,0)</f>
        <v>-40.556880682769005</v>
      </c>
      <c r="AA25" s="232">
        <f>+AA5+AA9+AA15+AA19+AA24</f>
        <v>17927000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6779455</v>
      </c>
      <c r="D28" s="155"/>
      <c r="E28" s="156">
        <v>14427000</v>
      </c>
      <c r="F28" s="60">
        <v>14427000</v>
      </c>
      <c r="G28" s="60">
        <v>1156273</v>
      </c>
      <c r="H28" s="60"/>
      <c r="I28" s="60">
        <v>1507819</v>
      </c>
      <c r="J28" s="60">
        <v>2664092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2664092</v>
      </c>
      <c r="X28" s="60">
        <v>3606750</v>
      </c>
      <c r="Y28" s="60">
        <v>-942658</v>
      </c>
      <c r="Z28" s="140">
        <v>-26.14</v>
      </c>
      <c r="AA28" s="155">
        <v>14427000</v>
      </c>
    </row>
    <row r="29" spans="1:27" ht="13.5">
      <c r="A29" s="234" t="s">
        <v>134</v>
      </c>
      <c r="B29" s="136"/>
      <c r="C29" s="155">
        <v>182161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6961616</v>
      </c>
      <c r="D32" s="210">
        <f>SUM(D28:D31)</f>
        <v>0</v>
      </c>
      <c r="E32" s="211">
        <f t="shared" si="5"/>
        <v>14427000</v>
      </c>
      <c r="F32" s="77">
        <f t="shared" si="5"/>
        <v>14427000</v>
      </c>
      <c r="G32" s="77">
        <f t="shared" si="5"/>
        <v>1156273</v>
      </c>
      <c r="H32" s="77">
        <f t="shared" si="5"/>
        <v>0</v>
      </c>
      <c r="I32" s="77">
        <f t="shared" si="5"/>
        <v>1507819</v>
      </c>
      <c r="J32" s="77">
        <f t="shared" si="5"/>
        <v>2664092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2664092</v>
      </c>
      <c r="X32" s="77">
        <f t="shared" si="5"/>
        <v>3606750</v>
      </c>
      <c r="Y32" s="77">
        <f t="shared" si="5"/>
        <v>-942658</v>
      </c>
      <c r="Z32" s="212">
        <f>+IF(X32&lt;&gt;0,+(Y32/X32)*100,0)</f>
        <v>-26.135939557773618</v>
      </c>
      <c r="AA32" s="79">
        <f>SUM(AA28:AA31)</f>
        <v>14427000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3500000</v>
      </c>
      <c r="F35" s="60">
        <v>3500000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875000</v>
      </c>
      <c r="Y35" s="60">
        <v>-875000</v>
      </c>
      <c r="Z35" s="140">
        <v>-100</v>
      </c>
      <c r="AA35" s="62">
        <v>3500000</v>
      </c>
    </row>
    <row r="36" spans="1:27" ht="13.5">
      <c r="A36" s="238" t="s">
        <v>139</v>
      </c>
      <c r="B36" s="149"/>
      <c r="C36" s="222">
        <f aca="true" t="shared" si="6" ref="C36:Y36">SUM(C32:C35)</f>
        <v>6961616</v>
      </c>
      <c r="D36" s="222">
        <f>SUM(D32:D35)</f>
        <v>0</v>
      </c>
      <c r="E36" s="218">
        <f t="shared" si="6"/>
        <v>17927000</v>
      </c>
      <c r="F36" s="220">
        <f t="shared" si="6"/>
        <v>17927000</v>
      </c>
      <c r="G36" s="220">
        <f t="shared" si="6"/>
        <v>1156273</v>
      </c>
      <c r="H36" s="220">
        <f t="shared" si="6"/>
        <v>0</v>
      </c>
      <c r="I36" s="220">
        <f t="shared" si="6"/>
        <v>1507819</v>
      </c>
      <c r="J36" s="220">
        <f t="shared" si="6"/>
        <v>2664092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2664092</v>
      </c>
      <c r="X36" s="220">
        <f t="shared" si="6"/>
        <v>4481750</v>
      </c>
      <c r="Y36" s="220">
        <f t="shared" si="6"/>
        <v>-1817658</v>
      </c>
      <c r="Z36" s="221">
        <f>+IF(X36&lt;&gt;0,+(Y36/X36)*100,0)</f>
        <v>-40.556880682769005</v>
      </c>
      <c r="AA36" s="239">
        <f>SUM(AA32:AA35)</f>
        <v>17927000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18258910</v>
      </c>
      <c r="D6" s="155"/>
      <c r="E6" s="59"/>
      <c r="F6" s="60"/>
      <c r="G6" s="60">
        <v>60847750</v>
      </c>
      <c r="H6" s="60">
        <v>103330203</v>
      </c>
      <c r="I6" s="60"/>
      <c r="J6" s="60">
        <v>103330203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103330203</v>
      </c>
      <c r="X6" s="60"/>
      <c r="Y6" s="60">
        <v>103330203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7121000</v>
      </c>
      <c r="F7" s="60">
        <v>7121000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1780250</v>
      </c>
      <c r="Y7" s="60">
        <v>-1780250</v>
      </c>
      <c r="Z7" s="140">
        <v>-100</v>
      </c>
      <c r="AA7" s="62">
        <v>7121000</v>
      </c>
    </row>
    <row r="8" spans="1:27" ht="13.5">
      <c r="A8" s="249" t="s">
        <v>145</v>
      </c>
      <c r="B8" s="182"/>
      <c r="C8" s="155">
        <v>2784283</v>
      </c>
      <c r="D8" s="155"/>
      <c r="E8" s="59">
        <v>1938000</v>
      </c>
      <c r="F8" s="60">
        <v>1938000</v>
      </c>
      <c r="G8" s="60">
        <v>5142603</v>
      </c>
      <c r="H8" s="60">
        <v>7883504</v>
      </c>
      <c r="I8" s="60"/>
      <c r="J8" s="60">
        <v>7883504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7883504</v>
      </c>
      <c r="X8" s="60">
        <v>484500</v>
      </c>
      <c r="Y8" s="60">
        <v>7399004</v>
      </c>
      <c r="Z8" s="140">
        <v>1527.14</v>
      </c>
      <c r="AA8" s="62">
        <v>1938000</v>
      </c>
    </row>
    <row r="9" spans="1:27" ht="13.5">
      <c r="A9" s="249" t="s">
        <v>146</v>
      </c>
      <c r="B9" s="182"/>
      <c r="C9" s="155">
        <v>1844858</v>
      </c>
      <c r="D9" s="155"/>
      <c r="E9" s="59"/>
      <c r="F9" s="60"/>
      <c r="G9" s="60">
        <v>1728898</v>
      </c>
      <c r="H9" s="60">
        <v>2550212</v>
      </c>
      <c r="I9" s="60"/>
      <c r="J9" s="60">
        <v>2550212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2550212</v>
      </c>
      <c r="X9" s="60"/>
      <c r="Y9" s="60">
        <v>2550212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22888051</v>
      </c>
      <c r="D12" s="168">
        <f>SUM(D6:D11)</f>
        <v>0</v>
      </c>
      <c r="E12" s="72">
        <f t="shared" si="0"/>
        <v>9059000</v>
      </c>
      <c r="F12" s="73">
        <f t="shared" si="0"/>
        <v>9059000</v>
      </c>
      <c r="G12" s="73">
        <f t="shared" si="0"/>
        <v>67719251</v>
      </c>
      <c r="H12" s="73">
        <f t="shared" si="0"/>
        <v>113763919</v>
      </c>
      <c r="I12" s="73">
        <f t="shared" si="0"/>
        <v>0</v>
      </c>
      <c r="J12" s="73">
        <f t="shared" si="0"/>
        <v>113763919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113763919</v>
      </c>
      <c r="X12" s="73">
        <f t="shared" si="0"/>
        <v>2264750</v>
      </c>
      <c r="Y12" s="73">
        <f t="shared" si="0"/>
        <v>111499169</v>
      </c>
      <c r="Z12" s="170">
        <f>+IF(X12&lt;&gt;0,+(Y12/X12)*100,0)</f>
        <v>4923.244022519041</v>
      </c>
      <c r="AA12" s="74">
        <f>SUM(AA6:AA11)</f>
        <v>9059000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65719362</v>
      </c>
      <c r="D19" s="155"/>
      <c r="E19" s="59">
        <v>85521000</v>
      </c>
      <c r="F19" s="60">
        <v>85521000</v>
      </c>
      <c r="G19" s="60">
        <v>130934242</v>
      </c>
      <c r="H19" s="60">
        <v>196409324</v>
      </c>
      <c r="I19" s="60"/>
      <c r="J19" s="60">
        <v>196409324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196409324</v>
      </c>
      <c r="X19" s="60">
        <v>21380250</v>
      </c>
      <c r="Y19" s="60">
        <v>175029074</v>
      </c>
      <c r="Z19" s="140">
        <v>818.65</v>
      </c>
      <c r="AA19" s="62">
        <v>85521000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65719362</v>
      </c>
      <c r="D24" s="168">
        <f>SUM(D15:D23)</f>
        <v>0</v>
      </c>
      <c r="E24" s="76">
        <f t="shared" si="1"/>
        <v>85521000</v>
      </c>
      <c r="F24" s="77">
        <f t="shared" si="1"/>
        <v>85521000</v>
      </c>
      <c r="G24" s="77">
        <f t="shared" si="1"/>
        <v>130934242</v>
      </c>
      <c r="H24" s="77">
        <f t="shared" si="1"/>
        <v>196409324</v>
      </c>
      <c r="I24" s="77">
        <f t="shared" si="1"/>
        <v>0</v>
      </c>
      <c r="J24" s="77">
        <f t="shared" si="1"/>
        <v>196409324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196409324</v>
      </c>
      <c r="X24" s="77">
        <f t="shared" si="1"/>
        <v>21380250</v>
      </c>
      <c r="Y24" s="77">
        <f t="shared" si="1"/>
        <v>175029074</v>
      </c>
      <c r="Z24" s="212">
        <f>+IF(X24&lt;&gt;0,+(Y24/X24)*100,0)</f>
        <v>818.6483974696273</v>
      </c>
      <c r="AA24" s="79">
        <f>SUM(AA15:AA23)</f>
        <v>85521000</v>
      </c>
    </row>
    <row r="25" spans="1:27" ht="13.5">
      <c r="A25" s="250" t="s">
        <v>159</v>
      </c>
      <c r="B25" s="251"/>
      <c r="C25" s="168">
        <f aca="true" t="shared" si="2" ref="C25:Y25">+C12+C24</f>
        <v>88607413</v>
      </c>
      <c r="D25" s="168">
        <f>+D12+D24</f>
        <v>0</v>
      </c>
      <c r="E25" s="72">
        <f t="shared" si="2"/>
        <v>94580000</v>
      </c>
      <c r="F25" s="73">
        <f t="shared" si="2"/>
        <v>94580000</v>
      </c>
      <c r="G25" s="73">
        <f t="shared" si="2"/>
        <v>198653493</v>
      </c>
      <c r="H25" s="73">
        <f t="shared" si="2"/>
        <v>310173243</v>
      </c>
      <c r="I25" s="73">
        <f t="shared" si="2"/>
        <v>0</v>
      </c>
      <c r="J25" s="73">
        <f t="shared" si="2"/>
        <v>310173243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310173243</v>
      </c>
      <c r="X25" s="73">
        <f t="shared" si="2"/>
        <v>23645000</v>
      </c>
      <c r="Y25" s="73">
        <f t="shared" si="2"/>
        <v>286528243</v>
      </c>
      <c r="Z25" s="170">
        <f>+IF(X25&lt;&gt;0,+(Y25/X25)*100,0)</f>
        <v>1211.7921040389087</v>
      </c>
      <c r="AA25" s="74">
        <f>+AA12+AA24</f>
        <v>94580000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14154573</v>
      </c>
      <c r="D32" s="155"/>
      <c r="E32" s="59">
        <v>427000</v>
      </c>
      <c r="F32" s="60">
        <v>427000</v>
      </c>
      <c r="G32" s="60">
        <v>38568306</v>
      </c>
      <c r="H32" s="60">
        <v>65542773</v>
      </c>
      <c r="I32" s="60"/>
      <c r="J32" s="60">
        <v>65542773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65542773</v>
      </c>
      <c r="X32" s="60">
        <v>106750</v>
      </c>
      <c r="Y32" s="60">
        <v>65436023</v>
      </c>
      <c r="Z32" s="140">
        <v>61298.38</v>
      </c>
      <c r="AA32" s="62">
        <v>427000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14154573</v>
      </c>
      <c r="D34" s="168">
        <f>SUM(D29:D33)</f>
        <v>0</v>
      </c>
      <c r="E34" s="72">
        <f t="shared" si="3"/>
        <v>427000</v>
      </c>
      <c r="F34" s="73">
        <f t="shared" si="3"/>
        <v>427000</v>
      </c>
      <c r="G34" s="73">
        <f t="shared" si="3"/>
        <v>38568306</v>
      </c>
      <c r="H34" s="73">
        <f t="shared" si="3"/>
        <v>65542773</v>
      </c>
      <c r="I34" s="73">
        <f t="shared" si="3"/>
        <v>0</v>
      </c>
      <c r="J34" s="73">
        <f t="shared" si="3"/>
        <v>65542773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65542773</v>
      </c>
      <c r="X34" s="73">
        <f t="shared" si="3"/>
        <v>106750</v>
      </c>
      <c r="Y34" s="73">
        <f t="shared" si="3"/>
        <v>65436023</v>
      </c>
      <c r="Z34" s="170">
        <f>+IF(X34&lt;&gt;0,+(Y34/X34)*100,0)</f>
        <v>61298.38220140515</v>
      </c>
      <c r="AA34" s="74">
        <f>SUM(AA29:AA33)</f>
        <v>427000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14154573</v>
      </c>
      <c r="D40" s="168">
        <f>+D34+D39</f>
        <v>0</v>
      </c>
      <c r="E40" s="72">
        <f t="shared" si="5"/>
        <v>427000</v>
      </c>
      <c r="F40" s="73">
        <f t="shared" si="5"/>
        <v>427000</v>
      </c>
      <c r="G40" s="73">
        <f t="shared" si="5"/>
        <v>38568306</v>
      </c>
      <c r="H40" s="73">
        <f t="shared" si="5"/>
        <v>65542773</v>
      </c>
      <c r="I40" s="73">
        <f t="shared" si="5"/>
        <v>0</v>
      </c>
      <c r="J40" s="73">
        <f t="shared" si="5"/>
        <v>65542773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65542773</v>
      </c>
      <c r="X40" s="73">
        <f t="shared" si="5"/>
        <v>106750</v>
      </c>
      <c r="Y40" s="73">
        <f t="shared" si="5"/>
        <v>65436023</v>
      </c>
      <c r="Z40" s="170">
        <f>+IF(X40&lt;&gt;0,+(Y40/X40)*100,0)</f>
        <v>61298.38220140515</v>
      </c>
      <c r="AA40" s="74">
        <f>+AA34+AA39</f>
        <v>427000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74452840</v>
      </c>
      <c r="D42" s="257">
        <f>+D25-D40</f>
        <v>0</v>
      </c>
      <c r="E42" s="258">
        <f t="shared" si="6"/>
        <v>94153000</v>
      </c>
      <c r="F42" s="259">
        <f t="shared" si="6"/>
        <v>94153000</v>
      </c>
      <c r="G42" s="259">
        <f t="shared" si="6"/>
        <v>160085187</v>
      </c>
      <c r="H42" s="259">
        <f t="shared" si="6"/>
        <v>244630470</v>
      </c>
      <c r="I42" s="259">
        <f t="shared" si="6"/>
        <v>0</v>
      </c>
      <c r="J42" s="259">
        <f t="shared" si="6"/>
        <v>244630470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244630470</v>
      </c>
      <c r="X42" s="259">
        <f t="shared" si="6"/>
        <v>23538250</v>
      </c>
      <c r="Y42" s="259">
        <f t="shared" si="6"/>
        <v>221092220</v>
      </c>
      <c r="Z42" s="260">
        <f>+IF(X42&lt;&gt;0,+(Y42/X42)*100,0)</f>
        <v>939.289114526356</v>
      </c>
      <c r="AA42" s="261">
        <f>+AA25-AA40</f>
        <v>94153000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60122933</v>
      </c>
      <c r="D45" s="155"/>
      <c r="E45" s="59">
        <v>74907000</v>
      </c>
      <c r="F45" s="60">
        <v>74907000</v>
      </c>
      <c r="G45" s="60">
        <v>131425373</v>
      </c>
      <c r="H45" s="60">
        <v>201640748</v>
      </c>
      <c r="I45" s="60"/>
      <c r="J45" s="60">
        <v>201640748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201640748</v>
      </c>
      <c r="X45" s="60">
        <v>18726750</v>
      </c>
      <c r="Y45" s="60">
        <v>182913998</v>
      </c>
      <c r="Z45" s="139">
        <v>976.75</v>
      </c>
      <c r="AA45" s="62">
        <v>74907000</v>
      </c>
    </row>
    <row r="46" spans="1:27" ht="13.5">
      <c r="A46" s="249" t="s">
        <v>171</v>
      </c>
      <c r="B46" s="182"/>
      <c r="C46" s="155">
        <v>14329907</v>
      </c>
      <c r="D46" s="155"/>
      <c r="E46" s="59">
        <v>19246000</v>
      </c>
      <c r="F46" s="60">
        <v>19246000</v>
      </c>
      <c r="G46" s="60">
        <v>28659814</v>
      </c>
      <c r="H46" s="60">
        <v>42989722</v>
      </c>
      <c r="I46" s="60"/>
      <c r="J46" s="60">
        <v>42989722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42989722</v>
      </c>
      <c r="X46" s="60">
        <v>4811500</v>
      </c>
      <c r="Y46" s="60">
        <v>38178222</v>
      </c>
      <c r="Z46" s="139">
        <v>793.48</v>
      </c>
      <c r="AA46" s="62">
        <v>19246000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74452840</v>
      </c>
      <c r="D48" s="217">
        <f>SUM(D45:D47)</f>
        <v>0</v>
      </c>
      <c r="E48" s="264">
        <f t="shared" si="7"/>
        <v>94153000</v>
      </c>
      <c r="F48" s="219">
        <f t="shared" si="7"/>
        <v>94153000</v>
      </c>
      <c r="G48" s="219">
        <f t="shared" si="7"/>
        <v>160085187</v>
      </c>
      <c r="H48" s="219">
        <f t="shared" si="7"/>
        <v>244630470</v>
      </c>
      <c r="I48" s="219">
        <f t="shared" si="7"/>
        <v>0</v>
      </c>
      <c r="J48" s="219">
        <f t="shared" si="7"/>
        <v>244630470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244630470</v>
      </c>
      <c r="X48" s="219">
        <f t="shared" si="7"/>
        <v>23538250</v>
      </c>
      <c r="Y48" s="219">
        <f t="shared" si="7"/>
        <v>221092220</v>
      </c>
      <c r="Z48" s="265">
        <f>+IF(X48&lt;&gt;0,+(Y48/X48)*100,0)</f>
        <v>939.289114526356</v>
      </c>
      <c r="AA48" s="232">
        <f>SUM(AA45:AA47)</f>
        <v>94153000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16896923</v>
      </c>
      <c r="D6" s="155"/>
      <c r="E6" s="59">
        <v>7752000</v>
      </c>
      <c r="F6" s="60">
        <v>7752000</v>
      </c>
      <c r="G6" s="60">
        <v>345932</v>
      </c>
      <c r="H6" s="60"/>
      <c r="I6" s="60">
        <v>2303652</v>
      </c>
      <c r="J6" s="60">
        <v>2649584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2649584</v>
      </c>
      <c r="X6" s="60">
        <v>1938000</v>
      </c>
      <c r="Y6" s="60">
        <v>711584</v>
      </c>
      <c r="Z6" s="140">
        <v>36.72</v>
      </c>
      <c r="AA6" s="62">
        <v>7752000</v>
      </c>
    </row>
    <row r="7" spans="1:27" ht="13.5">
      <c r="A7" s="249" t="s">
        <v>178</v>
      </c>
      <c r="B7" s="182"/>
      <c r="C7" s="155">
        <v>39778964</v>
      </c>
      <c r="D7" s="155"/>
      <c r="E7" s="59">
        <v>35769000</v>
      </c>
      <c r="F7" s="60">
        <v>35769000</v>
      </c>
      <c r="G7" s="60"/>
      <c r="H7" s="60"/>
      <c r="I7" s="60">
        <v>18798080</v>
      </c>
      <c r="J7" s="60">
        <v>18798080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18798080</v>
      </c>
      <c r="X7" s="60">
        <v>8942250</v>
      </c>
      <c r="Y7" s="60">
        <v>9855830</v>
      </c>
      <c r="Z7" s="140">
        <v>110.22</v>
      </c>
      <c r="AA7" s="62">
        <v>35769000</v>
      </c>
    </row>
    <row r="8" spans="1:27" ht="13.5">
      <c r="A8" s="249" t="s">
        <v>179</v>
      </c>
      <c r="B8" s="182"/>
      <c r="C8" s="155"/>
      <c r="D8" s="155"/>
      <c r="E8" s="59">
        <v>14427000</v>
      </c>
      <c r="F8" s="60">
        <v>14427000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3606750</v>
      </c>
      <c r="Y8" s="60">
        <v>-3606750</v>
      </c>
      <c r="Z8" s="140">
        <v>-100</v>
      </c>
      <c r="AA8" s="62">
        <v>14427000</v>
      </c>
    </row>
    <row r="9" spans="1:27" ht="13.5">
      <c r="A9" s="249" t="s">
        <v>180</v>
      </c>
      <c r="B9" s="182"/>
      <c r="C9" s="155">
        <v>1077532</v>
      </c>
      <c r="D9" s="155"/>
      <c r="E9" s="59">
        <v>879000</v>
      </c>
      <c r="F9" s="60">
        <v>879000</v>
      </c>
      <c r="G9" s="60">
        <v>1562</v>
      </c>
      <c r="H9" s="60"/>
      <c r="I9" s="60">
        <v>2939</v>
      </c>
      <c r="J9" s="60">
        <v>4501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4501</v>
      </c>
      <c r="X9" s="60">
        <v>219000</v>
      </c>
      <c r="Y9" s="60">
        <v>-214499</v>
      </c>
      <c r="Z9" s="140">
        <v>-97.94</v>
      </c>
      <c r="AA9" s="62">
        <v>879000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-50451429</v>
      </c>
      <c r="D12" s="155"/>
      <c r="E12" s="59">
        <v>-41809000</v>
      </c>
      <c r="F12" s="60">
        <v>-41809000</v>
      </c>
      <c r="G12" s="60">
        <v>-2966492</v>
      </c>
      <c r="H12" s="60"/>
      <c r="I12" s="60">
        <v>-9696832</v>
      </c>
      <c r="J12" s="60">
        <v>-12663324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-12663324</v>
      </c>
      <c r="X12" s="60">
        <v>-10452000</v>
      </c>
      <c r="Y12" s="60">
        <v>-2211324</v>
      </c>
      <c r="Z12" s="140">
        <v>21.16</v>
      </c>
      <c r="AA12" s="62">
        <v>-41809000</v>
      </c>
    </row>
    <row r="13" spans="1:27" ht="13.5">
      <c r="A13" s="249" t="s">
        <v>40</v>
      </c>
      <c r="B13" s="182"/>
      <c r="C13" s="155">
        <v>-104990</v>
      </c>
      <c r="D13" s="155"/>
      <c r="E13" s="59"/>
      <c r="F13" s="60"/>
      <c r="G13" s="60">
        <v>-10950</v>
      </c>
      <c r="H13" s="60"/>
      <c r="I13" s="60">
        <v>-31639</v>
      </c>
      <c r="J13" s="60">
        <v>-42589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-42589</v>
      </c>
      <c r="X13" s="60"/>
      <c r="Y13" s="60">
        <v>-42589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-1380031</v>
      </c>
      <c r="H14" s="60"/>
      <c r="I14" s="60">
        <v>-4729672</v>
      </c>
      <c r="J14" s="60">
        <v>-6109703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-6109703</v>
      </c>
      <c r="X14" s="60"/>
      <c r="Y14" s="60">
        <v>-6109703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7197000</v>
      </c>
      <c r="D15" s="168">
        <f>SUM(D6:D14)</f>
        <v>0</v>
      </c>
      <c r="E15" s="72">
        <f t="shared" si="0"/>
        <v>17018000</v>
      </c>
      <c r="F15" s="73">
        <f t="shared" si="0"/>
        <v>17018000</v>
      </c>
      <c r="G15" s="73">
        <f t="shared" si="0"/>
        <v>-4009979</v>
      </c>
      <c r="H15" s="73">
        <f t="shared" si="0"/>
        <v>0</v>
      </c>
      <c r="I15" s="73">
        <f t="shared" si="0"/>
        <v>6646528</v>
      </c>
      <c r="J15" s="73">
        <f t="shared" si="0"/>
        <v>2636549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2636549</v>
      </c>
      <c r="X15" s="73">
        <f t="shared" si="0"/>
        <v>4254000</v>
      </c>
      <c r="Y15" s="73">
        <f t="shared" si="0"/>
        <v>-1617451</v>
      </c>
      <c r="Z15" s="170">
        <f>+IF(X15&lt;&gt;0,+(Y15/X15)*100,0)</f>
        <v>-38.02188528443818</v>
      </c>
      <c r="AA15" s="74">
        <f>SUM(AA6:AA14)</f>
        <v>17018000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230000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8504000</v>
      </c>
      <c r="F20" s="159">
        <v>8504000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2125998</v>
      </c>
      <c r="Y20" s="60">
        <v>-2125998</v>
      </c>
      <c r="Z20" s="140">
        <v>-100</v>
      </c>
      <c r="AA20" s="62">
        <v>8504000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-1158000</v>
      </c>
      <c r="J22" s="60">
        <v>-1158000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-1158000</v>
      </c>
      <c r="X22" s="60"/>
      <c r="Y22" s="60">
        <v>-1158000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-17927000</v>
      </c>
      <c r="F24" s="60">
        <v>-17927000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-4481750</v>
      </c>
      <c r="Y24" s="60">
        <v>4481750</v>
      </c>
      <c r="Z24" s="140">
        <v>-100</v>
      </c>
      <c r="AA24" s="62">
        <v>-17927000</v>
      </c>
    </row>
    <row r="25" spans="1:27" ht="13.5">
      <c r="A25" s="250" t="s">
        <v>191</v>
      </c>
      <c r="B25" s="251"/>
      <c r="C25" s="168">
        <f aca="true" t="shared" si="1" ref="C25:Y25">SUM(C19:C24)</f>
        <v>230000</v>
      </c>
      <c r="D25" s="168">
        <f>SUM(D19:D24)</f>
        <v>0</v>
      </c>
      <c r="E25" s="72">
        <f t="shared" si="1"/>
        <v>-9423000</v>
      </c>
      <c r="F25" s="73">
        <f t="shared" si="1"/>
        <v>-9423000</v>
      </c>
      <c r="G25" s="73">
        <f t="shared" si="1"/>
        <v>0</v>
      </c>
      <c r="H25" s="73">
        <f t="shared" si="1"/>
        <v>0</v>
      </c>
      <c r="I25" s="73">
        <f t="shared" si="1"/>
        <v>-1158000</v>
      </c>
      <c r="J25" s="73">
        <f t="shared" si="1"/>
        <v>-1158000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-1158000</v>
      </c>
      <c r="X25" s="73">
        <f t="shared" si="1"/>
        <v>-2355752</v>
      </c>
      <c r="Y25" s="73">
        <f t="shared" si="1"/>
        <v>1197752</v>
      </c>
      <c r="Z25" s="170">
        <f>+IF(X25&lt;&gt;0,+(Y25/X25)*100,0)</f>
        <v>-50.84372208959177</v>
      </c>
      <c r="AA25" s="74">
        <f>SUM(AA19:AA24)</f>
        <v>-9423000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7427000</v>
      </c>
      <c r="D36" s="153">
        <f>+D15+D25+D34</f>
        <v>0</v>
      </c>
      <c r="E36" s="99">
        <f t="shared" si="3"/>
        <v>7595000</v>
      </c>
      <c r="F36" s="100">
        <f t="shared" si="3"/>
        <v>7595000</v>
      </c>
      <c r="G36" s="100">
        <f t="shared" si="3"/>
        <v>-4009979</v>
      </c>
      <c r="H36" s="100">
        <f t="shared" si="3"/>
        <v>0</v>
      </c>
      <c r="I36" s="100">
        <f t="shared" si="3"/>
        <v>5488528</v>
      </c>
      <c r="J36" s="100">
        <f t="shared" si="3"/>
        <v>1478549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1478549</v>
      </c>
      <c r="X36" s="100">
        <f t="shared" si="3"/>
        <v>1898248</v>
      </c>
      <c r="Y36" s="100">
        <f t="shared" si="3"/>
        <v>-419699</v>
      </c>
      <c r="Z36" s="137">
        <f>+IF(X36&lt;&gt;0,+(Y36/X36)*100,0)</f>
        <v>-22.10980862353075</v>
      </c>
      <c r="AA36" s="102">
        <f>+AA15+AA25+AA34</f>
        <v>7595000</v>
      </c>
    </row>
    <row r="37" spans="1:27" ht="13.5">
      <c r="A37" s="249" t="s">
        <v>199</v>
      </c>
      <c r="B37" s="182"/>
      <c r="C37" s="153">
        <v>10831910</v>
      </c>
      <c r="D37" s="153"/>
      <c r="E37" s="99">
        <v>46597000</v>
      </c>
      <c r="F37" s="100">
        <v>46597000</v>
      </c>
      <c r="G37" s="100"/>
      <c r="H37" s="100">
        <v>-4009979</v>
      </c>
      <c r="I37" s="100">
        <v>-4009979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46597000</v>
      </c>
      <c r="Y37" s="100">
        <v>-46597000</v>
      </c>
      <c r="Z37" s="137">
        <v>-100</v>
      </c>
      <c r="AA37" s="102">
        <v>46597000</v>
      </c>
    </row>
    <row r="38" spans="1:27" ht="13.5">
      <c r="A38" s="269" t="s">
        <v>200</v>
      </c>
      <c r="B38" s="256"/>
      <c r="C38" s="257">
        <v>18258910</v>
      </c>
      <c r="D38" s="257"/>
      <c r="E38" s="258">
        <v>54192000</v>
      </c>
      <c r="F38" s="259">
        <v>54192000</v>
      </c>
      <c r="G38" s="259">
        <v>-4009979</v>
      </c>
      <c r="H38" s="259">
        <v>-4009979</v>
      </c>
      <c r="I38" s="259">
        <v>1478549</v>
      </c>
      <c r="J38" s="259">
        <v>1478549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1478549</v>
      </c>
      <c r="X38" s="259">
        <v>48495248</v>
      </c>
      <c r="Y38" s="259">
        <v>-47016699</v>
      </c>
      <c r="Z38" s="260">
        <v>-96.95</v>
      </c>
      <c r="AA38" s="261">
        <v>54192000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6961616</v>
      </c>
      <c r="D5" s="200">
        <f t="shared" si="0"/>
        <v>0</v>
      </c>
      <c r="E5" s="106">
        <f t="shared" si="0"/>
        <v>16366000</v>
      </c>
      <c r="F5" s="106">
        <f t="shared" si="0"/>
        <v>16366000</v>
      </c>
      <c r="G5" s="106">
        <f t="shared" si="0"/>
        <v>1156273</v>
      </c>
      <c r="H5" s="106">
        <f t="shared" si="0"/>
        <v>0</v>
      </c>
      <c r="I5" s="106">
        <f t="shared" si="0"/>
        <v>1507819</v>
      </c>
      <c r="J5" s="106">
        <f t="shared" si="0"/>
        <v>2664092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2664092</v>
      </c>
      <c r="X5" s="106">
        <f t="shared" si="0"/>
        <v>4091500</v>
      </c>
      <c r="Y5" s="106">
        <f t="shared" si="0"/>
        <v>-1427408</v>
      </c>
      <c r="Z5" s="201">
        <f>+IF(X5&lt;&gt;0,+(Y5/X5)*100,0)</f>
        <v>-34.8871562996456</v>
      </c>
      <c r="AA5" s="199">
        <f>SUM(AA11:AA18)</f>
        <v>16366000</v>
      </c>
    </row>
    <row r="6" spans="1:27" ht="13.5">
      <c r="A6" s="291" t="s">
        <v>204</v>
      </c>
      <c r="B6" s="142"/>
      <c r="C6" s="62">
        <v>3341231</v>
      </c>
      <c r="D6" s="156"/>
      <c r="E6" s="60">
        <v>5561000</v>
      </c>
      <c r="F6" s="60">
        <v>5561000</v>
      </c>
      <c r="G6" s="60">
        <v>328086</v>
      </c>
      <c r="H6" s="60"/>
      <c r="I6" s="60">
        <v>236875</v>
      </c>
      <c r="J6" s="60">
        <v>564961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564961</v>
      </c>
      <c r="X6" s="60">
        <v>1390250</v>
      </c>
      <c r="Y6" s="60">
        <v>-825289</v>
      </c>
      <c r="Z6" s="140">
        <v>-59.36</v>
      </c>
      <c r="AA6" s="155">
        <v>5561000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76376</v>
      </c>
      <c r="D10" s="156"/>
      <c r="E10" s="60"/>
      <c r="F10" s="60"/>
      <c r="G10" s="60"/>
      <c r="H10" s="60"/>
      <c r="I10" s="60">
        <v>148123</v>
      </c>
      <c r="J10" s="60">
        <v>148123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148123</v>
      </c>
      <c r="X10" s="60"/>
      <c r="Y10" s="60">
        <v>148123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3417607</v>
      </c>
      <c r="D11" s="294">
        <f t="shared" si="1"/>
        <v>0</v>
      </c>
      <c r="E11" s="295">
        <f t="shared" si="1"/>
        <v>5561000</v>
      </c>
      <c r="F11" s="295">
        <f t="shared" si="1"/>
        <v>5561000</v>
      </c>
      <c r="G11" s="295">
        <f t="shared" si="1"/>
        <v>328086</v>
      </c>
      <c r="H11" s="295">
        <f t="shared" si="1"/>
        <v>0</v>
      </c>
      <c r="I11" s="295">
        <f t="shared" si="1"/>
        <v>384998</v>
      </c>
      <c r="J11" s="295">
        <f t="shared" si="1"/>
        <v>713084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713084</v>
      </c>
      <c r="X11" s="295">
        <f t="shared" si="1"/>
        <v>1390250</v>
      </c>
      <c r="Y11" s="295">
        <f t="shared" si="1"/>
        <v>-677166</v>
      </c>
      <c r="Z11" s="296">
        <f>+IF(X11&lt;&gt;0,+(Y11/X11)*100,0)</f>
        <v>-48.70821794641251</v>
      </c>
      <c r="AA11" s="297">
        <f>SUM(AA6:AA10)</f>
        <v>5561000</v>
      </c>
    </row>
    <row r="12" spans="1:27" ht="13.5">
      <c r="A12" s="298" t="s">
        <v>210</v>
      </c>
      <c r="B12" s="136"/>
      <c r="C12" s="62">
        <v>3341231</v>
      </c>
      <c r="D12" s="156"/>
      <c r="E12" s="60">
        <v>6905000</v>
      </c>
      <c r="F12" s="60">
        <v>6905000</v>
      </c>
      <c r="G12" s="60">
        <v>828187</v>
      </c>
      <c r="H12" s="60"/>
      <c r="I12" s="60">
        <v>1122821</v>
      </c>
      <c r="J12" s="60">
        <v>1951008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1951008</v>
      </c>
      <c r="X12" s="60">
        <v>1726250</v>
      </c>
      <c r="Y12" s="60">
        <v>224758</v>
      </c>
      <c r="Z12" s="140">
        <v>13.02</v>
      </c>
      <c r="AA12" s="155">
        <v>6905000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202778</v>
      </c>
      <c r="D15" s="156"/>
      <c r="E15" s="60">
        <v>3900000</v>
      </c>
      <c r="F15" s="60">
        <v>3900000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975000</v>
      </c>
      <c r="Y15" s="60">
        <v>-975000</v>
      </c>
      <c r="Z15" s="140">
        <v>-100</v>
      </c>
      <c r="AA15" s="155">
        <v>3900000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1561000</v>
      </c>
      <c r="F20" s="100">
        <f t="shared" si="2"/>
        <v>1561000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390250</v>
      </c>
      <c r="Y20" s="100">
        <f t="shared" si="2"/>
        <v>-390250</v>
      </c>
      <c r="Z20" s="137">
        <f>+IF(X20&lt;&gt;0,+(Y20/X20)*100,0)</f>
        <v>-100</v>
      </c>
      <c r="AA20" s="153">
        <f>SUM(AA26:AA33)</f>
        <v>1561000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1561000</v>
      </c>
      <c r="F27" s="60">
        <v>1561000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390250</v>
      </c>
      <c r="Y27" s="60">
        <v>-390250</v>
      </c>
      <c r="Z27" s="140">
        <v>-100</v>
      </c>
      <c r="AA27" s="155">
        <v>1561000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3341231</v>
      </c>
      <c r="D36" s="156">
        <f t="shared" si="4"/>
        <v>0</v>
      </c>
      <c r="E36" s="60">
        <f t="shared" si="4"/>
        <v>5561000</v>
      </c>
      <c r="F36" s="60">
        <f t="shared" si="4"/>
        <v>5561000</v>
      </c>
      <c r="G36" s="60">
        <f t="shared" si="4"/>
        <v>328086</v>
      </c>
      <c r="H36" s="60">
        <f t="shared" si="4"/>
        <v>0</v>
      </c>
      <c r="I36" s="60">
        <f t="shared" si="4"/>
        <v>236875</v>
      </c>
      <c r="J36" s="60">
        <f t="shared" si="4"/>
        <v>564961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564961</v>
      </c>
      <c r="X36" s="60">
        <f t="shared" si="4"/>
        <v>1390250</v>
      </c>
      <c r="Y36" s="60">
        <f t="shared" si="4"/>
        <v>-825289</v>
      </c>
      <c r="Z36" s="140">
        <f aca="true" t="shared" si="5" ref="Z36:Z49">+IF(X36&lt;&gt;0,+(Y36/X36)*100,0)</f>
        <v>-59.362632620032365</v>
      </c>
      <c r="AA36" s="155">
        <f>AA6+AA21</f>
        <v>5561000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76376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148123</v>
      </c>
      <c r="J40" s="60">
        <f t="shared" si="4"/>
        <v>148123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148123</v>
      </c>
      <c r="X40" s="60">
        <f t="shared" si="4"/>
        <v>0</v>
      </c>
      <c r="Y40" s="60">
        <f t="shared" si="4"/>
        <v>148123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3417607</v>
      </c>
      <c r="D41" s="294">
        <f t="shared" si="6"/>
        <v>0</v>
      </c>
      <c r="E41" s="295">
        <f t="shared" si="6"/>
        <v>5561000</v>
      </c>
      <c r="F41" s="295">
        <f t="shared" si="6"/>
        <v>5561000</v>
      </c>
      <c r="G41" s="295">
        <f t="shared" si="6"/>
        <v>328086</v>
      </c>
      <c r="H41" s="295">
        <f t="shared" si="6"/>
        <v>0</v>
      </c>
      <c r="I41" s="295">
        <f t="shared" si="6"/>
        <v>384998</v>
      </c>
      <c r="J41" s="295">
        <f t="shared" si="6"/>
        <v>713084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713084</v>
      </c>
      <c r="X41" s="295">
        <f t="shared" si="6"/>
        <v>1390250</v>
      </c>
      <c r="Y41" s="295">
        <f t="shared" si="6"/>
        <v>-677166</v>
      </c>
      <c r="Z41" s="296">
        <f t="shared" si="5"/>
        <v>-48.70821794641251</v>
      </c>
      <c r="AA41" s="297">
        <f>SUM(AA36:AA40)</f>
        <v>5561000</v>
      </c>
    </row>
    <row r="42" spans="1:27" ht="13.5">
      <c r="A42" s="298" t="s">
        <v>210</v>
      </c>
      <c r="B42" s="136"/>
      <c r="C42" s="95">
        <f aca="true" t="shared" si="7" ref="C42:Y48">C12+C27</f>
        <v>3341231</v>
      </c>
      <c r="D42" s="129">
        <f t="shared" si="7"/>
        <v>0</v>
      </c>
      <c r="E42" s="54">
        <f t="shared" si="7"/>
        <v>8466000</v>
      </c>
      <c r="F42" s="54">
        <f t="shared" si="7"/>
        <v>8466000</v>
      </c>
      <c r="G42" s="54">
        <f t="shared" si="7"/>
        <v>828187</v>
      </c>
      <c r="H42" s="54">
        <f t="shared" si="7"/>
        <v>0</v>
      </c>
      <c r="I42" s="54">
        <f t="shared" si="7"/>
        <v>1122821</v>
      </c>
      <c r="J42" s="54">
        <f t="shared" si="7"/>
        <v>1951008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1951008</v>
      </c>
      <c r="X42" s="54">
        <f t="shared" si="7"/>
        <v>2116500</v>
      </c>
      <c r="Y42" s="54">
        <f t="shared" si="7"/>
        <v>-165492</v>
      </c>
      <c r="Z42" s="184">
        <f t="shared" si="5"/>
        <v>-7.819135364989369</v>
      </c>
      <c r="AA42" s="130">
        <f aca="true" t="shared" si="8" ref="AA42:AA48">AA12+AA27</f>
        <v>8466000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202778</v>
      </c>
      <c r="D45" s="129">
        <f t="shared" si="7"/>
        <v>0</v>
      </c>
      <c r="E45" s="54">
        <f t="shared" si="7"/>
        <v>3900000</v>
      </c>
      <c r="F45" s="54">
        <f t="shared" si="7"/>
        <v>3900000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975000</v>
      </c>
      <c r="Y45" s="54">
        <f t="shared" si="7"/>
        <v>-975000</v>
      </c>
      <c r="Z45" s="184">
        <f t="shared" si="5"/>
        <v>-100</v>
      </c>
      <c r="AA45" s="130">
        <f t="shared" si="8"/>
        <v>3900000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6961616</v>
      </c>
      <c r="D49" s="218">
        <f t="shared" si="9"/>
        <v>0</v>
      </c>
      <c r="E49" s="220">
        <f t="shared" si="9"/>
        <v>17927000</v>
      </c>
      <c r="F49" s="220">
        <f t="shared" si="9"/>
        <v>17927000</v>
      </c>
      <c r="G49" s="220">
        <f t="shared" si="9"/>
        <v>1156273</v>
      </c>
      <c r="H49" s="220">
        <f t="shared" si="9"/>
        <v>0</v>
      </c>
      <c r="I49" s="220">
        <f t="shared" si="9"/>
        <v>1507819</v>
      </c>
      <c r="J49" s="220">
        <f t="shared" si="9"/>
        <v>2664092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2664092</v>
      </c>
      <c r="X49" s="220">
        <f t="shared" si="9"/>
        <v>4481750</v>
      </c>
      <c r="Y49" s="220">
        <f t="shared" si="9"/>
        <v>-1817658</v>
      </c>
      <c r="Z49" s="221">
        <f t="shared" si="5"/>
        <v>-40.556880682769005</v>
      </c>
      <c r="AA49" s="222">
        <f>SUM(AA41:AA48)</f>
        <v>17927000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2507000</v>
      </c>
      <c r="F51" s="54">
        <f t="shared" si="10"/>
        <v>2507000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626750</v>
      </c>
      <c r="Y51" s="54">
        <f t="shared" si="10"/>
        <v>-626750</v>
      </c>
      <c r="Z51" s="184">
        <f>+IF(X51&lt;&gt;0,+(Y51/X51)*100,0)</f>
        <v>-100</v>
      </c>
      <c r="AA51" s="130">
        <f>SUM(AA57:AA61)</f>
        <v>2507000</v>
      </c>
    </row>
    <row r="52" spans="1:27" ht="13.5">
      <c r="A52" s="310" t="s">
        <v>204</v>
      </c>
      <c r="B52" s="142"/>
      <c r="C52" s="62"/>
      <c r="D52" s="156"/>
      <c r="E52" s="60">
        <v>2507000</v>
      </c>
      <c r="F52" s="60">
        <v>2507000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626750</v>
      </c>
      <c r="Y52" s="60">
        <v>-626750</v>
      </c>
      <c r="Z52" s="140">
        <v>-100</v>
      </c>
      <c r="AA52" s="155">
        <v>2507000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2507000</v>
      </c>
      <c r="F57" s="295">
        <f t="shared" si="11"/>
        <v>2507000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626750</v>
      </c>
      <c r="Y57" s="295">
        <f t="shared" si="11"/>
        <v>-626750</v>
      </c>
      <c r="Z57" s="296">
        <f>+IF(X57&lt;&gt;0,+(Y57/X57)*100,0)</f>
        <v>-100</v>
      </c>
      <c r="AA57" s="297">
        <f>SUM(AA52:AA56)</f>
        <v>2507000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15939</v>
      </c>
      <c r="H65" s="60">
        <v>15939</v>
      </c>
      <c r="I65" s="60">
        <v>18689</v>
      </c>
      <c r="J65" s="60">
        <v>50567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50567</v>
      </c>
      <c r="X65" s="60"/>
      <c r="Y65" s="60">
        <v>50567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2506900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2506900</v>
      </c>
      <c r="F69" s="220">
        <f t="shared" si="12"/>
        <v>0</v>
      </c>
      <c r="G69" s="220">
        <f t="shared" si="12"/>
        <v>15939</v>
      </c>
      <c r="H69" s="220">
        <f t="shared" si="12"/>
        <v>15939</v>
      </c>
      <c r="I69" s="220">
        <f t="shared" si="12"/>
        <v>18689</v>
      </c>
      <c r="J69" s="220">
        <f t="shared" si="12"/>
        <v>50567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50567</v>
      </c>
      <c r="X69" s="220">
        <f t="shared" si="12"/>
        <v>0</v>
      </c>
      <c r="Y69" s="220">
        <f t="shared" si="12"/>
        <v>50567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3417607</v>
      </c>
      <c r="D5" s="357">
        <f t="shared" si="0"/>
        <v>0</v>
      </c>
      <c r="E5" s="356">
        <f t="shared" si="0"/>
        <v>5561000</v>
      </c>
      <c r="F5" s="358">
        <f t="shared" si="0"/>
        <v>5561000</v>
      </c>
      <c r="G5" s="358">
        <f t="shared" si="0"/>
        <v>328086</v>
      </c>
      <c r="H5" s="356">
        <f t="shared" si="0"/>
        <v>0</v>
      </c>
      <c r="I5" s="356">
        <f t="shared" si="0"/>
        <v>384998</v>
      </c>
      <c r="J5" s="358">
        <f t="shared" si="0"/>
        <v>713084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713084</v>
      </c>
      <c r="X5" s="356">
        <f t="shared" si="0"/>
        <v>1390250</v>
      </c>
      <c r="Y5" s="358">
        <f t="shared" si="0"/>
        <v>-677166</v>
      </c>
      <c r="Z5" s="359">
        <f>+IF(X5&lt;&gt;0,+(Y5/X5)*100,0)</f>
        <v>-48.70821794641251</v>
      </c>
      <c r="AA5" s="360">
        <f>+AA6+AA8+AA11+AA13+AA15</f>
        <v>5561000</v>
      </c>
    </row>
    <row r="6" spans="1:27" ht="13.5">
      <c r="A6" s="361" t="s">
        <v>204</v>
      </c>
      <c r="B6" s="142"/>
      <c r="C6" s="60">
        <f>+C7</f>
        <v>3341231</v>
      </c>
      <c r="D6" s="340">
        <f aca="true" t="shared" si="1" ref="D6:AA6">+D7</f>
        <v>0</v>
      </c>
      <c r="E6" s="60">
        <f t="shared" si="1"/>
        <v>5561000</v>
      </c>
      <c r="F6" s="59">
        <f t="shared" si="1"/>
        <v>5561000</v>
      </c>
      <c r="G6" s="59">
        <f t="shared" si="1"/>
        <v>328086</v>
      </c>
      <c r="H6" s="60">
        <f t="shared" si="1"/>
        <v>0</v>
      </c>
      <c r="I6" s="60">
        <f t="shared" si="1"/>
        <v>236875</v>
      </c>
      <c r="J6" s="59">
        <f t="shared" si="1"/>
        <v>564961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564961</v>
      </c>
      <c r="X6" s="60">
        <f t="shared" si="1"/>
        <v>1390250</v>
      </c>
      <c r="Y6" s="59">
        <f t="shared" si="1"/>
        <v>-825289</v>
      </c>
      <c r="Z6" s="61">
        <f>+IF(X6&lt;&gt;0,+(Y6/X6)*100,0)</f>
        <v>-59.362632620032365</v>
      </c>
      <c r="AA6" s="62">
        <f t="shared" si="1"/>
        <v>5561000</v>
      </c>
    </row>
    <row r="7" spans="1:27" ht="13.5">
      <c r="A7" s="291" t="s">
        <v>228</v>
      </c>
      <c r="B7" s="142"/>
      <c r="C7" s="60">
        <v>3341231</v>
      </c>
      <c r="D7" s="340"/>
      <c r="E7" s="60">
        <v>5561000</v>
      </c>
      <c r="F7" s="59">
        <v>5561000</v>
      </c>
      <c r="G7" s="59">
        <v>328086</v>
      </c>
      <c r="H7" s="60"/>
      <c r="I7" s="60">
        <v>236875</v>
      </c>
      <c r="J7" s="59">
        <v>564961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564961</v>
      </c>
      <c r="X7" s="60">
        <v>1390250</v>
      </c>
      <c r="Y7" s="59">
        <v>-825289</v>
      </c>
      <c r="Z7" s="61">
        <v>-59.36</v>
      </c>
      <c r="AA7" s="62">
        <v>5561000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76376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148123</v>
      </c>
      <c r="J15" s="59">
        <f t="shared" si="5"/>
        <v>148123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148123</v>
      </c>
      <c r="X15" s="60">
        <f t="shared" si="5"/>
        <v>0</v>
      </c>
      <c r="Y15" s="59">
        <f t="shared" si="5"/>
        <v>148123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76376</v>
      </c>
      <c r="D20" s="340"/>
      <c r="E20" s="60"/>
      <c r="F20" s="59"/>
      <c r="G20" s="59"/>
      <c r="H20" s="60"/>
      <c r="I20" s="60">
        <v>148123</v>
      </c>
      <c r="J20" s="59">
        <v>148123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148123</v>
      </c>
      <c r="X20" s="60"/>
      <c r="Y20" s="59">
        <v>148123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3341231</v>
      </c>
      <c r="D22" s="344">
        <f t="shared" si="6"/>
        <v>0</v>
      </c>
      <c r="E22" s="343">
        <f t="shared" si="6"/>
        <v>6905000</v>
      </c>
      <c r="F22" s="345">
        <f t="shared" si="6"/>
        <v>6905000</v>
      </c>
      <c r="G22" s="345">
        <f t="shared" si="6"/>
        <v>828187</v>
      </c>
      <c r="H22" s="343">
        <f t="shared" si="6"/>
        <v>0</v>
      </c>
      <c r="I22" s="343">
        <f t="shared" si="6"/>
        <v>1122821</v>
      </c>
      <c r="J22" s="345">
        <f t="shared" si="6"/>
        <v>1951008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1951008</v>
      </c>
      <c r="X22" s="343">
        <f t="shared" si="6"/>
        <v>1726250</v>
      </c>
      <c r="Y22" s="345">
        <f t="shared" si="6"/>
        <v>224758</v>
      </c>
      <c r="Z22" s="336">
        <f>+IF(X22&lt;&gt;0,+(Y22/X22)*100,0)</f>
        <v>13.020014482259231</v>
      </c>
      <c r="AA22" s="350">
        <f>SUM(AA23:AA32)</f>
        <v>6905000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770712</v>
      </c>
      <c r="J24" s="59">
        <v>770712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770712</v>
      </c>
      <c r="X24" s="60"/>
      <c r="Y24" s="59">
        <v>770712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1525000</v>
      </c>
      <c r="F25" s="59">
        <v>1525000</v>
      </c>
      <c r="G25" s="59">
        <v>446889</v>
      </c>
      <c r="H25" s="60"/>
      <c r="I25" s="60">
        <v>133486</v>
      </c>
      <c r="J25" s="59">
        <v>580375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580375</v>
      </c>
      <c r="X25" s="60">
        <v>381250</v>
      </c>
      <c r="Y25" s="59">
        <v>199125</v>
      </c>
      <c r="Z25" s="61">
        <v>52.23</v>
      </c>
      <c r="AA25" s="62">
        <v>1525000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4855000</v>
      </c>
      <c r="F27" s="59">
        <v>4855000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1213750</v>
      </c>
      <c r="Y27" s="59">
        <v>-1213750</v>
      </c>
      <c r="Z27" s="61">
        <v>-100</v>
      </c>
      <c r="AA27" s="62">
        <v>4855000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3341231</v>
      </c>
      <c r="D32" s="340"/>
      <c r="E32" s="60">
        <v>525000</v>
      </c>
      <c r="F32" s="59">
        <v>525000</v>
      </c>
      <c r="G32" s="59">
        <v>381298</v>
      </c>
      <c r="H32" s="60"/>
      <c r="I32" s="60">
        <v>218623</v>
      </c>
      <c r="J32" s="59">
        <v>599921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599921</v>
      </c>
      <c r="X32" s="60">
        <v>131250</v>
      </c>
      <c r="Y32" s="59">
        <v>468671</v>
      </c>
      <c r="Z32" s="61">
        <v>357.08</v>
      </c>
      <c r="AA32" s="62">
        <v>525000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202778</v>
      </c>
      <c r="D40" s="344">
        <f t="shared" si="9"/>
        <v>0</v>
      </c>
      <c r="E40" s="343">
        <f t="shared" si="9"/>
        <v>3900000</v>
      </c>
      <c r="F40" s="345">
        <f t="shared" si="9"/>
        <v>3900000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975000</v>
      </c>
      <c r="Y40" s="345">
        <f t="shared" si="9"/>
        <v>-975000</v>
      </c>
      <c r="Z40" s="336">
        <f>+IF(X40&lt;&gt;0,+(Y40/X40)*100,0)</f>
        <v>-100</v>
      </c>
      <c r="AA40" s="350">
        <f>SUM(AA41:AA49)</f>
        <v>3900000</v>
      </c>
    </row>
    <row r="41" spans="1:27" ht="13.5">
      <c r="A41" s="361" t="s">
        <v>247</v>
      </c>
      <c r="B41" s="142"/>
      <c r="C41" s="362"/>
      <c r="D41" s="363"/>
      <c r="E41" s="362">
        <v>180000</v>
      </c>
      <c r="F41" s="364">
        <v>180000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45000</v>
      </c>
      <c r="Y41" s="364">
        <v>-45000</v>
      </c>
      <c r="Z41" s="365">
        <v>-100</v>
      </c>
      <c r="AA41" s="366">
        <v>180000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2200000</v>
      </c>
      <c r="F43" s="370">
        <v>2200000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550000</v>
      </c>
      <c r="Y43" s="370">
        <v>-550000</v>
      </c>
      <c r="Z43" s="371">
        <v>-100</v>
      </c>
      <c r="AA43" s="303">
        <v>2200000</v>
      </c>
    </row>
    <row r="44" spans="1:27" ht="13.5">
      <c r="A44" s="361" t="s">
        <v>250</v>
      </c>
      <c r="B44" s="136"/>
      <c r="C44" s="60">
        <v>20617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182161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1500000</v>
      </c>
      <c r="F48" s="53">
        <v>1500000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375000</v>
      </c>
      <c r="Y48" s="53">
        <v>-375000</v>
      </c>
      <c r="Z48" s="94">
        <v>-100</v>
      </c>
      <c r="AA48" s="95">
        <v>1500000</v>
      </c>
    </row>
    <row r="49" spans="1:27" ht="13.5">
      <c r="A49" s="361" t="s">
        <v>93</v>
      </c>
      <c r="B49" s="136"/>
      <c r="C49" s="54"/>
      <c r="D49" s="368"/>
      <c r="E49" s="54">
        <v>20000</v>
      </c>
      <c r="F49" s="53">
        <v>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</v>
      </c>
      <c r="Y49" s="53">
        <v>-5000</v>
      </c>
      <c r="Z49" s="94">
        <v>-100</v>
      </c>
      <c r="AA49" s="95">
        <v>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6961616</v>
      </c>
      <c r="D60" s="346">
        <f t="shared" si="14"/>
        <v>0</v>
      </c>
      <c r="E60" s="219">
        <f t="shared" si="14"/>
        <v>16366000</v>
      </c>
      <c r="F60" s="264">
        <f t="shared" si="14"/>
        <v>16366000</v>
      </c>
      <c r="G60" s="264">
        <f t="shared" si="14"/>
        <v>1156273</v>
      </c>
      <c r="H60" s="219">
        <f t="shared" si="14"/>
        <v>0</v>
      </c>
      <c r="I60" s="219">
        <f t="shared" si="14"/>
        <v>1507819</v>
      </c>
      <c r="J60" s="264">
        <f t="shared" si="14"/>
        <v>2664092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2664092</v>
      </c>
      <c r="X60" s="219">
        <f t="shared" si="14"/>
        <v>4091500</v>
      </c>
      <c r="Y60" s="264">
        <f t="shared" si="14"/>
        <v>-1427408</v>
      </c>
      <c r="Z60" s="337">
        <f>+IF(X60&lt;&gt;0,+(Y60/X60)*100,0)</f>
        <v>-34.8871562996456</v>
      </c>
      <c r="AA60" s="232">
        <f>+AA57+AA54+AA51+AA40+AA37+AA34+AA22+AA5</f>
        <v>16366000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1561000</v>
      </c>
      <c r="F22" s="345">
        <f t="shared" si="6"/>
        <v>1561000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390250</v>
      </c>
      <c r="Y22" s="345">
        <f t="shared" si="6"/>
        <v>-390250</v>
      </c>
      <c r="Z22" s="336">
        <f>+IF(X22&lt;&gt;0,+(Y22/X22)*100,0)</f>
        <v>-100</v>
      </c>
      <c r="AA22" s="350">
        <f>SUM(AA23:AA32)</f>
        <v>1561000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1561000</v>
      </c>
      <c r="F24" s="59">
        <v>1561000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390250</v>
      </c>
      <c r="Y24" s="59">
        <v>-390250</v>
      </c>
      <c r="Z24" s="61">
        <v>-100</v>
      </c>
      <c r="AA24" s="62">
        <v>1561000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1561000</v>
      </c>
      <c r="F60" s="264">
        <f t="shared" si="14"/>
        <v>1561000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390250</v>
      </c>
      <c r="Y60" s="264">
        <f t="shared" si="14"/>
        <v>-390250</v>
      </c>
      <c r="Z60" s="337">
        <f>+IF(X60&lt;&gt;0,+(Y60/X60)*100,0)</f>
        <v>-100</v>
      </c>
      <c r="AA60" s="232">
        <f>+AA57+AA54+AA51+AA40+AA37+AA34+AA22+AA5</f>
        <v>1561000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2013-11-05T08:57:46Z</dcterms:created>
  <dcterms:modified xsi:type="dcterms:W3CDTF">2013-11-05T08:57:49Z</dcterms:modified>
  <cp:category/>
  <cp:version/>
  <cp:contentType/>
  <cp:contentStatus/>
</cp:coreProperties>
</file>