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<sst xmlns="http://schemas.openxmlformats.org/spreadsheetml/2006/main" count="855" uniqueCount="302">
  <si>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Richmond(KZN227)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</si>
  <si>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</si>
  <si>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</si>
  <si>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</si>
  <si>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</si>
  <si>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</si>
  <si>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</si>
  <si>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</si>
  <si>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</si>
  <si>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</si>
  <si>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</si>
  <si>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</si>
  <si>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</si>
  <si>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</si>
  <si>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</si>
  <si>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</si>
  <si>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</si>
  <si>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</si>
  <si>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</si>
  <si>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</si>
  <si>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</si>
  <si>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</si>
  <si>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</si>
  <si>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</si>
  <si>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</si>
  <si>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</si>
  <si>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</si>
  <si>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</si>
  <si>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</si>
  <si>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</si>
  <si>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</si>
  <si>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</si>
  <si>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</si>
  <si>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</si>
  <si>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</si>
  <si>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</si>
  <si>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</si>
  <si>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</si>
  <si>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</si>
  <si>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</si>
  <si>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</si>
  <si>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</si>
  <si>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</si>
  <si>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</si>
  <si>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</si>
  <si>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</si>
  <si>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</si>
  <si>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</si>
  <si>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</si>
  <si>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</si>
  <si>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</si>
  <si>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</si>
  <si>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</si>
  <si>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</si>
  <si>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</si>
  <si>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</si>
  <si>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</si>
  <si>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</si>
  <si>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</si>
  <si>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</si>
  <si>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</si>
  <si>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</si>
  <si>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</si>
  <si>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</si>
  <si>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</si>
  <si>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</si>
  <si>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</si>
  <si>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</si>
  <si>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</si>
  <si>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</si>
  <si>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Richmond(KZN227)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</si>
  <si>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</si>
  <si>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</si>
  <si>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</si>
  <si>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</si>
  <si>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</si>
  <si>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</si>
  <si>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</si>
  <si>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</si>
  <si>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</si>
  <si>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</si>
  <si>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</si>
  <si>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</si>
  <si>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</si>
  <si>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</si>
  <si>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</si>
  <si>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</si>
  <si>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</si>
  <si>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</si>
  <si>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</si>
  <si>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</si>
  <si>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</si>
  <si>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</si>
  <si>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</si>
  <si>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</si>
  <si>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</si>
  <si>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</si>
  <si>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</si>
  <si>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</si>
  <si>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</si>
  <si>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Richmond(KZN227)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</si>
  <si>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</si>
  <si>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</si>
  <si>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</si>
  <si>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</si>
  <si>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</si>
  <si>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</si>
  <si>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</si>
  <si>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</si>
  <si>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</si>
  <si>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</si>
  <si>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</si>
  <si>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</si>
  <si>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</si>
  <si>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</si>
  <si>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</si>
  <si>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</si>
  <si>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</si>
  <si>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</si>
  <si>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</si>
  <si>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</si>
  <si>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</si>
  <si>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</si>
  <si>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</si>
  <si>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</si>
  <si>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</si>
  <si>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</si>
  <si>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</si>
  <si>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</si>
  <si>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Richmond(KZN227)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</si>
  <si>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</si>
  <si>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</si>
  <si>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</si>
  <si>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</si>
  <si>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</si>
  <si>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</si>
  <si>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</si>
  <si>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</si>
  <si>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</si>
  <si>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</si>
  <si>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Richmond(KZN227)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</si>
  <si>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</si>
  <si>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</si>
  <si>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</si>
  <si>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</si>
  <si>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</si>
  <si>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</si>
  <si>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</si>
  <si>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</si>
  <si>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</si>
  <si>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</si>
  <si>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</si>
  <si>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</si>
  <si>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</si>
  <si>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</si>
  <si>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</si>
  <si>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</si>
  <si>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</si>
  <si>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</si>
  <si>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</si>
  <si>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</si>
  <si>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</si>
  <si>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</si>
  <si>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</si>
  <si>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</si>
  <si>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</si>
  <si>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</si>
  <si>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</si>
  <si>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</si>
  <si>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</si>
  <si>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</si>
  <si>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</si>
  <si>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</si>
  <si>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</si>
  <si>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Richmond(KZN227)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</si>
  <si>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</si>
  <si>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</si>
  <si>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</si>
  <si>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</si>
  <si>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</si>
  <si>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</si>
  <si>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</si>
  <si>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</si>
  <si>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</si>
  <si>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</si>
  <si>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</si>
  <si>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</si>
  <si>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</si>
  <si>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</si>
  <si>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</si>
  <si>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</si>
  <si>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</si>
  <si>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</si>
  <si>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</si>
  <si>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</si>
  <si>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</si>
  <si>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</si>
  <si>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</si>
  <si>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</si>
  <si>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</si>
  <si>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</si>
  <si>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Richmond(KZN227)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</si>
  <si>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</si>
  <si>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</si>
  <si>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</si>
  <si>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</si>
  <si>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</si>
  <si>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</si>
  <si>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</si>
  <si>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</si>
  <si>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</si>
  <si>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</si>
  <si>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</si>
  <si>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</si>
  <si>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</si>
  <si>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</si>
  <si>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</si>
  <si>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</si>
  <si>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</si>
  <si>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</si>
  <si>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</si>
  <si>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</si>
  <si>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</si>
  <si>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</si>
  <si>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</si>
  <si>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</si>
  <si>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Richmond(KZN227)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</si>
  <si>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</si>
  <si>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</si>
  <si>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</si>
  <si>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</si>
  <si>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</si>
  <si>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</si>
  <si>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</si>
  <si>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</si>
  <si>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</si>
  <si>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</si>
  <si>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</si>
  <si>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</si>
  <si>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</si>
  <si>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</si>
  <si>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</si>
  <si>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</si>
  <si>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</si>
  <si>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</si>
  <si>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</si>
  <si>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</si>
  <si>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</si>
  <si>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</si>
  <si>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</si>
  <si>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</si>
  <si>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</si>
  <si>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</si>
  <si>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</si>
  <si>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</si>
  <si>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</si>
  <si>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</si>
  <si>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</si>
  <si>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</si>
  <si>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</si>
  <si>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</si>
  <si>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</si>
  <si>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Richmond(KZN227)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</si>
  <si>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</si>
  <si>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</si>
  <si>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Richmond(KZN227)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</si>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</sst>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8600000</v>
      </c>
      <c r="E5" s="60">
        <v>8600000</v>
      </c>
      <c r="F5" s="60">
        <v>40251</v>
      </c>
      <c r="G5" s="60">
        <v>5671289</v>
      </c>
      <c r="H5" s="60">
        <v>462607</v>
      </c>
      <c r="I5" s="60">
        <v>6174147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6174147</v>
      </c>
      <c r="W5" s="60">
        <v>2150000</v>
      </c>
      <c r="X5" s="60">
        <v>4024147</v>
      </c>
      <c r="Y5" s="61">
        <v>187.17</v>
      </c>
      <c r="Z5" s="62">
        <v>8600000</v>
      </c>
    </row>
    <row r="6" spans="1:26" ht="13.5">
      <c r="A6" s="58" t="s">
        <v>32</v>
      </c>
      <c r="B6" s="19">
        <v>0</v>
      </c>
      <c r="C6" s="19">
        <v>0</v>
      </c>
      <c r="D6" s="59">
        <v>488820</v>
      </c>
      <c r="E6" s="60">
        <v>488820</v>
      </c>
      <c r="F6" s="60">
        <v>39710</v>
      </c>
      <c r="G6" s="60">
        <v>36015</v>
      </c>
      <c r="H6" s="60">
        <v>36015</v>
      </c>
      <c r="I6" s="60">
        <v>111740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111740</v>
      </c>
      <c r="W6" s="60">
        <v>122205</v>
      </c>
      <c r="X6" s="60">
        <v>-10465</v>
      </c>
      <c r="Y6" s="61">
        <v>-8.56</v>
      </c>
      <c r="Z6" s="62">
        <v>488820</v>
      </c>
    </row>
    <row r="7" spans="1:26" ht="13.5">
      <c r="A7" s="58" t="s">
        <v>33</v>
      </c>
      <c r="B7" s="19">
        <v>0</v>
      </c>
      <c r="C7" s="19">
        <v>0</v>
      </c>
      <c r="D7" s="59">
        <v>1700000</v>
      </c>
      <c r="E7" s="60">
        <v>1700000</v>
      </c>
      <c r="F7" s="60">
        <v>176665</v>
      </c>
      <c r="G7" s="60">
        <v>173343</v>
      </c>
      <c r="H7" s="60">
        <v>133084</v>
      </c>
      <c r="I7" s="60">
        <v>483092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483092</v>
      </c>
      <c r="W7" s="60">
        <v>425000</v>
      </c>
      <c r="X7" s="60">
        <v>58092</v>
      </c>
      <c r="Y7" s="61">
        <v>13.67</v>
      </c>
      <c r="Z7" s="62">
        <v>1700000</v>
      </c>
    </row>
    <row r="8" spans="1:26" ht="13.5">
      <c r="A8" s="58" t="s">
        <v>34</v>
      </c>
      <c r="B8" s="19">
        <v>0</v>
      </c>
      <c r="C8" s="19">
        <v>0</v>
      </c>
      <c r="D8" s="59">
        <v>39047250</v>
      </c>
      <c r="E8" s="60">
        <v>39047250</v>
      </c>
      <c r="F8" s="60">
        <v>7740387</v>
      </c>
      <c r="G8" s="60">
        <v>878744</v>
      </c>
      <c r="H8" s="60">
        <v>1250109</v>
      </c>
      <c r="I8" s="60">
        <v>9869240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9869240</v>
      </c>
      <c r="W8" s="60">
        <v>9761813</v>
      </c>
      <c r="X8" s="60">
        <v>107427</v>
      </c>
      <c r="Y8" s="61">
        <v>1.1</v>
      </c>
      <c r="Z8" s="62">
        <v>39047250</v>
      </c>
    </row>
    <row r="9" spans="1:26" ht="13.5">
      <c r="A9" s="58" t="s">
        <v>35</v>
      </c>
      <c r="B9" s="19">
        <v>0</v>
      </c>
      <c r="C9" s="19">
        <v>0</v>
      </c>
      <c r="D9" s="59">
        <v>2502438</v>
      </c>
      <c r="E9" s="60">
        <v>2502438</v>
      </c>
      <c r="F9" s="60">
        <v>164652</v>
      </c>
      <c r="G9" s="60">
        <v>319004</v>
      </c>
      <c r="H9" s="60">
        <v>557105</v>
      </c>
      <c r="I9" s="60">
        <v>1040761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1040761</v>
      </c>
      <c r="W9" s="60">
        <v>625610</v>
      </c>
      <c r="X9" s="60">
        <v>415151</v>
      </c>
      <c r="Y9" s="61">
        <v>66.36</v>
      </c>
      <c r="Z9" s="62">
        <v>2502438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52338508</v>
      </c>
      <c r="E10" s="66">
        <f t="shared" si="0"/>
        <v>52338508</v>
      </c>
      <c r="F10" s="66">
        <f t="shared" si="0"/>
        <v>8161665</v>
      </c>
      <c r="G10" s="66">
        <f t="shared" si="0"/>
        <v>7078395</v>
      </c>
      <c r="H10" s="66">
        <f t="shared" si="0"/>
        <v>2438920</v>
      </c>
      <c r="I10" s="66">
        <f t="shared" si="0"/>
        <v>17678980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17678980</v>
      </c>
      <c r="W10" s="66">
        <f t="shared" si="0"/>
        <v>13084628</v>
      </c>
      <c r="X10" s="66">
        <f t="shared" si="0"/>
        <v>4594352</v>
      </c>
      <c r="Y10" s="67">
        <f>+IF(W10&lt;&gt;0,(X10/W10)*100,0)</f>
        <v>35.112591660993345</v>
      </c>
      <c r="Z10" s="68">
        <f t="shared" si="0"/>
        <v>52338508</v>
      </c>
    </row>
    <row r="11" spans="1:26" ht="13.5">
      <c r="A11" s="58" t="s">
        <v>37</v>
      </c>
      <c r="B11" s="19">
        <v>0</v>
      </c>
      <c r="C11" s="19">
        <v>0</v>
      </c>
      <c r="D11" s="59">
        <v>27178028</v>
      </c>
      <c r="E11" s="60">
        <v>27178028</v>
      </c>
      <c r="F11" s="60">
        <v>1735629</v>
      </c>
      <c r="G11" s="60">
        <v>1810792</v>
      </c>
      <c r="H11" s="60">
        <v>2117957</v>
      </c>
      <c r="I11" s="60">
        <v>5664378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5664378</v>
      </c>
      <c r="W11" s="60">
        <v>6794507</v>
      </c>
      <c r="X11" s="60">
        <v>-1130129</v>
      </c>
      <c r="Y11" s="61">
        <v>-16.63</v>
      </c>
      <c r="Z11" s="62">
        <v>27178028</v>
      </c>
    </row>
    <row r="12" spans="1:26" ht="13.5">
      <c r="A12" s="58" t="s">
        <v>38</v>
      </c>
      <c r="B12" s="19">
        <v>0</v>
      </c>
      <c r="C12" s="19">
        <v>0</v>
      </c>
      <c r="D12" s="59">
        <v>3908226</v>
      </c>
      <c r="E12" s="60">
        <v>3908226</v>
      </c>
      <c r="F12" s="60">
        <v>289763</v>
      </c>
      <c r="G12" s="60">
        <v>289763</v>
      </c>
      <c r="H12" s="60">
        <v>289763</v>
      </c>
      <c r="I12" s="60">
        <v>869289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869289</v>
      </c>
      <c r="W12" s="60">
        <v>977057</v>
      </c>
      <c r="X12" s="60">
        <v>-107768</v>
      </c>
      <c r="Y12" s="61">
        <v>-11.03</v>
      </c>
      <c r="Z12" s="62">
        <v>3908226</v>
      </c>
    </row>
    <row r="13" spans="1:26" ht="13.5">
      <c r="A13" s="58" t="s">
        <v>278</v>
      </c>
      <c r="B13" s="19">
        <v>0</v>
      </c>
      <c r="C13" s="19">
        <v>0</v>
      </c>
      <c r="D13" s="59">
        <v>5583778</v>
      </c>
      <c r="E13" s="60">
        <v>5583778</v>
      </c>
      <c r="F13" s="60">
        <v>0</v>
      </c>
      <c r="G13" s="60">
        <v>0</v>
      </c>
      <c r="H13" s="60">
        <v>1150284</v>
      </c>
      <c r="I13" s="60">
        <v>1150284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1150284</v>
      </c>
      <c r="W13" s="60">
        <v>1395945</v>
      </c>
      <c r="X13" s="60">
        <v>-245661</v>
      </c>
      <c r="Y13" s="61">
        <v>-17.6</v>
      </c>
      <c r="Z13" s="62">
        <v>5583778</v>
      </c>
    </row>
    <row r="14" spans="1:26" ht="13.5">
      <c r="A14" s="58" t="s">
        <v>40</v>
      </c>
      <c r="B14" s="19">
        <v>0</v>
      </c>
      <c r="C14" s="19">
        <v>0</v>
      </c>
      <c r="D14" s="59">
        <v>1300</v>
      </c>
      <c r="E14" s="60">
        <v>1300</v>
      </c>
      <c r="F14" s="60">
        <v>5757</v>
      </c>
      <c r="G14" s="60">
        <v>114</v>
      </c>
      <c r="H14" s="60">
        <v>10110</v>
      </c>
      <c r="I14" s="60">
        <v>15981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15981</v>
      </c>
      <c r="W14" s="60">
        <v>325</v>
      </c>
      <c r="X14" s="60">
        <v>15656</v>
      </c>
      <c r="Y14" s="61">
        <v>4817.23</v>
      </c>
      <c r="Z14" s="62">
        <v>1300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510000</v>
      </c>
      <c r="E16" s="60">
        <v>510000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127500</v>
      </c>
      <c r="X16" s="60">
        <v>-127500</v>
      </c>
      <c r="Y16" s="61">
        <v>-100</v>
      </c>
      <c r="Z16" s="62">
        <v>510000</v>
      </c>
    </row>
    <row r="17" spans="1:26" ht="13.5">
      <c r="A17" s="58" t="s">
        <v>43</v>
      </c>
      <c r="B17" s="19">
        <v>0</v>
      </c>
      <c r="C17" s="19">
        <v>0</v>
      </c>
      <c r="D17" s="59">
        <v>20393093</v>
      </c>
      <c r="E17" s="60">
        <v>20393093</v>
      </c>
      <c r="F17" s="60">
        <v>1271093</v>
      </c>
      <c r="G17" s="60">
        <v>1451736</v>
      </c>
      <c r="H17" s="60">
        <v>1599957</v>
      </c>
      <c r="I17" s="60">
        <v>4322786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4322786</v>
      </c>
      <c r="W17" s="60">
        <v>5098273</v>
      </c>
      <c r="X17" s="60">
        <v>-775487</v>
      </c>
      <c r="Y17" s="61">
        <v>-15.21</v>
      </c>
      <c r="Z17" s="62">
        <v>20393093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57574425</v>
      </c>
      <c r="E18" s="73">
        <f t="shared" si="1"/>
        <v>57574425</v>
      </c>
      <c r="F18" s="73">
        <f t="shared" si="1"/>
        <v>3302242</v>
      </c>
      <c r="G18" s="73">
        <f t="shared" si="1"/>
        <v>3552405</v>
      </c>
      <c r="H18" s="73">
        <f t="shared" si="1"/>
        <v>5168071</v>
      </c>
      <c r="I18" s="73">
        <f t="shared" si="1"/>
        <v>12022718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12022718</v>
      </c>
      <c r="W18" s="73">
        <f t="shared" si="1"/>
        <v>14393607</v>
      </c>
      <c r="X18" s="73">
        <f t="shared" si="1"/>
        <v>-2370889</v>
      </c>
      <c r="Y18" s="67">
        <f>+IF(W18&lt;&gt;0,(X18/W18)*100,0)</f>
        <v>-16.471819746085885</v>
      </c>
      <c r="Z18" s="74">
        <f t="shared" si="1"/>
        <v>57574425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-5235917</v>
      </c>
      <c r="E19" s="77">
        <f t="shared" si="2"/>
        <v>-5235917</v>
      </c>
      <c r="F19" s="77">
        <f t="shared" si="2"/>
        <v>4859423</v>
      </c>
      <c r="G19" s="77">
        <f t="shared" si="2"/>
        <v>3525990</v>
      </c>
      <c r="H19" s="77">
        <f t="shared" si="2"/>
        <v>-2729151</v>
      </c>
      <c r="I19" s="77">
        <f t="shared" si="2"/>
        <v>5656262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5656262</v>
      </c>
      <c r="W19" s="77">
        <f>IF(E10=E18,0,W10-W18)</f>
        <v>-1308979</v>
      </c>
      <c r="X19" s="77">
        <f t="shared" si="2"/>
        <v>6965241</v>
      </c>
      <c r="Y19" s="78">
        <f>+IF(W19&lt;&gt;0,(X19/W19)*100,0)</f>
        <v>-532.1125090624067</v>
      </c>
      <c r="Z19" s="79">
        <f t="shared" si="2"/>
        <v>-5235917</v>
      </c>
    </row>
    <row r="20" spans="1:26" ht="13.5">
      <c r="A20" s="58" t="s">
        <v>46</v>
      </c>
      <c r="B20" s="19">
        <v>0</v>
      </c>
      <c r="C20" s="19">
        <v>0</v>
      </c>
      <c r="D20" s="59">
        <v>15812750</v>
      </c>
      <c r="E20" s="60">
        <v>15812750</v>
      </c>
      <c r="F20" s="60">
        <v>0</v>
      </c>
      <c r="G20" s="60">
        <v>0</v>
      </c>
      <c r="H20" s="60">
        <v>3331208</v>
      </c>
      <c r="I20" s="60">
        <v>3331208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3331208</v>
      </c>
      <c r="W20" s="60">
        <v>3953188</v>
      </c>
      <c r="X20" s="60">
        <v>-621980</v>
      </c>
      <c r="Y20" s="61">
        <v>-15.73</v>
      </c>
      <c r="Z20" s="62">
        <v>15812750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10576833</v>
      </c>
      <c r="E22" s="88">
        <f t="shared" si="3"/>
        <v>10576833</v>
      </c>
      <c r="F22" s="88">
        <f t="shared" si="3"/>
        <v>4859423</v>
      </c>
      <c r="G22" s="88">
        <f t="shared" si="3"/>
        <v>3525990</v>
      </c>
      <c r="H22" s="88">
        <f t="shared" si="3"/>
        <v>602057</v>
      </c>
      <c r="I22" s="88">
        <f t="shared" si="3"/>
        <v>8987470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8987470</v>
      </c>
      <c r="W22" s="88">
        <f t="shared" si="3"/>
        <v>2644209</v>
      </c>
      <c r="X22" s="88">
        <f t="shared" si="3"/>
        <v>6343261</v>
      </c>
      <c r="Y22" s="89">
        <f>+IF(W22&lt;&gt;0,(X22/W22)*100,0)</f>
        <v>239.89257278830834</v>
      </c>
      <c r="Z22" s="90">
        <f t="shared" si="3"/>
        <v>10576833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10576833</v>
      </c>
      <c r="E24" s="77">
        <f t="shared" si="4"/>
        <v>10576833</v>
      </c>
      <c r="F24" s="77">
        <f t="shared" si="4"/>
        <v>4859423</v>
      </c>
      <c r="G24" s="77">
        <f t="shared" si="4"/>
        <v>3525990</v>
      </c>
      <c r="H24" s="77">
        <f t="shared" si="4"/>
        <v>602057</v>
      </c>
      <c r="I24" s="77">
        <f t="shared" si="4"/>
        <v>8987470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8987470</v>
      </c>
      <c r="W24" s="77">
        <f t="shared" si="4"/>
        <v>2644209</v>
      </c>
      <c r="X24" s="77">
        <f t="shared" si="4"/>
        <v>6343261</v>
      </c>
      <c r="Y24" s="78">
        <f>+IF(W24&lt;&gt;0,(X24/W24)*100,0)</f>
        <v>239.89257278830834</v>
      </c>
      <c r="Z24" s="79">
        <f t="shared" si="4"/>
        <v>10576833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21207384</v>
      </c>
      <c r="C27" s="22">
        <v>0</v>
      </c>
      <c r="D27" s="99">
        <v>19315250</v>
      </c>
      <c r="E27" s="100">
        <v>19315250</v>
      </c>
      <c r="F27" s="100">
        <v>297006</v>
      </c>
      <c r="G27" s="100">
        <v>657759</v>
      </c>
      <c r="H27" s="100">
        <v>2257053</v>
      </c>
      <c r="I27" s="100">
        <v>3211818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3211818</v>
      </c>
      <c r="W27" s="100">
        <v>4828813</v>
      </c>
      <c r="X27" s="100">
        <v>-1616995</v>
      </c>
      <c r="Y27" s="101">
        <v>-33.49</v>
      </c>
      <c r="Z27" s="102">
        <v>19315250</v>
      </c>
    </row>
    <row r="28" spans="1:26" ht="13.5">
      <c r="A28" s="103" t="s">
        <v>46</v>
      </c>
      <c r="B28" s="19">
        <v>19175074</v>
      </c>
      <c r="C28" s="19">
        <v>0</v>
      </c>
      <c r="D28" s="59">
        <v>15814000</v>
      </c>
      <c r="E28" s="60">
        <v>15814000</v>
      </c>
      <c r="F28" s="60">
        <v>258831</v>
      </c>
      <c r="G28" s="60">
        <v>650575</v>
      </c>
      <c r="H28" s="60">
        <v>2229410</v>
      </c>
      <c r="I28" s="60">
        <v>3138816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3138816</v>
      </c>
      <c r="W28" s="60">
        <v>3953500</v>
      </c>
      <c r="X28" s="60">
        <v>-814684</v>
      </c>
      <c r="Y28" s="61">
        <v>-20.61</v>
      </c>
      <c r="Z28" s="62">
        <v>15814000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2032310</v>
      </c>
      <c r="C31" s="19">
        <v>0</v>
      </c>
      <c r="D31" s="59">
        <v>3501250</v>
      </c>
      <c r="E31" s="60">
        <v>3501250</v>
      </c>
      <c r="F31" s="60">
        <v>38175</v>
      </c>
      <c r="G31" s="60">
        <v>7184</v>
      </c>
      <c r="H31" s="60">
        <v>27643</v>
      </c>
      <c r="I31" s="60">
        <v>73002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73002</v>
      </c>
      <c r="W31" s="60">
        <v>875313</v>
      </c>
      <c r="X31" s="60">
        <v>-802311</v>
      </c>
      <c r="Y31" s="61">
        <v>-91.66</v>
      </c>
      <c r="Z31" s="62">
        <v>3501250</v>
      </c>
    </row>
    <row r="32" spans="1:26" ht="13.5">
      <c r="A32" s="70" t="s">
        <v>54</v>
      </c>
      <c r="B32" s="22">
        <f>SUM(B28:B31)</f>
        <v>21207384</v>
      </c>
      <c r="C32" s="22">
        <f>SUM(C28:C31)</f>
        <v>0</v>
      </c>
      <c r="D32" s="99">
        <f aca="true" t="shared" si="5" ref="D32:Z32">SUM(D28:D31)</f>
        <v>19315250</v>
      </c>
      <c r="E32" s="100">
        <f t="shared" si="5"/>
        <v>19315250</v>
      </c>
      <c r="F32" s="100">
        <f t="shared" si="5"/>
        <v>297006</v>
      </c>
      <c r="G32" s="100">
        <f t="shared" si="5"/>
        <v>657759</v>
      </c>
      <c r="H32" s="100">
        <f t="shared" si="5"/>
        <v>2257053</v>
      </c>
      <c r="I32" s="100">
        <f t="shared" si="5"/>
        <v>3211818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3211818</v>
      </c>
      <c r="W32" s="100">
        <f t="shared" si="5"/>
        <v>4828813</v>
      </c>
      <c r="X32" s="100">
        <f t="shared" si="5"/>
        <v>-1616995</v>
      </c>
      <c r="Y32" s="101">
        <f>+IF(W32&lt;&gt;0,(X32/W32)*100,0)</f>
        <v>-33.48638682011501</v>
      </c>
      <c r="Z32" s="102">
        <f t="shared" si="5"/>
        <v>19315250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33536000</v>
      </c>
      <c r="E35" s="60">
        <v>33536000</v>
      </c>
      <c r="F35" s="60">
        <v>62362051</v>
      </c>
      <c r="G35" s="60">
        <v>65514465</v>
      </c>
      <c r="H35" s="60">
        <v>64880746</v>
      </c>
      <c r="I35" s="60">
        <v>64880746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64880746</v>
      </c>
      <c r="W35" s="60">
        <v>8384000</v>
      </c>
      <c r="X35" s="60">
        <v>56496746</v>
      </c>
      <c r="Y35" s="61">
        <v>673.86</v>
      </c>
      <c r="Z35" s="62">
        <v>33536000</v>
      </c>
    </row>
    <row r="36" spans="1:26" ht="13.5">
      <c r="A36" s="58" t="s">
        <v>57</v>
      </c>
      <c r="B36" s="19">
        <v>0</v>
      </c>
      <c r="C36" s="19">
        <v>0</v>
      </c>
      <c r="D36" s="59">
        <v>136455000</v>
      </c>
      <c r="E36" s="60">
        <v>136455000</v>
      </c>
      <c r="F36" s="60">
        <v>10818221</v>
      </c>
      <c r="G36" s="60">
        <v>71100333</v>
      </c>
      <c r="H36" s="60">
        <v>74312151</v>
      </c>
      <c r="I36" s="60">
        <v>74312151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74312151</v>
      </c>
      <c r="W36" s="60">
        <v>34113750</v>
      </c>
      <c r="X36" s="60">
        <v>40198401</v>
      </c>
      <c r="Y36" s="61">
        <v>117.84</v>
      </c>
      <c r="Z36" s="62">
        <v>136455000</v>
      </c>
    </row>
    <row r="37" spans="1:26" ht="13.5">
      <c r="A37" s="58" t="s">
        <v>58</v>
      </c>
      <c r="B37" s="19">
        <v>0</v>
      </c>
      <c r="C37" s="19">
        <v>0</v>
      </c>
      <c r="D37" s="59">
        <v>1310000</v>
      </c>
      <c r="E37" s="60">
        <v>1310000</v>
      </c>
      <c r="F37" s="60">
        <v>12393175</v>
      </c>
      <c r="G37" s="60">
        <v>11069741</v>
      </c>
      <c r="H37" s="60">
        <v>13041797</v>
      </c>
      <c r="I37" s="60">
        <v>13041797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13041797</v>
      </c>
      <c r="W37" s="60">
        <v>327500</v>
      </c>
      <c r="X37" s="60">
        <v>12714297</v>
      </c>
      <c r="Y37" s="61">
        <v>3882.23</v>
      </c>
      <c r="Z37" s="62">
        <v>1310000</v>
      </c>
    </row>
    <row r="38" spans="1:26" ht="13.5">
      <c r="A38" s="58" t="s">
        <v>59</v>
      </c>
      <c r="B38" s="19">
        <v>0</v>
      </c>
      <c r="C38" s="19">
        <v>0</v>
      </c>
      <c r="D38" s="59">
        <v>10207000</v>
      </c>
      <c r="E38" s="60">
        <v>10207000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2551750</v>
      </c>
      <c r="X38" s="60">
        <v>-2551750</v>
      </c>
      <c r="Y38" s="61">
        <v>-100</v>
      </c>
      <c r="Z38" s="62">
        <v>10207000</v>
      </c>
    </row>
    <row r="39" spans="1:26" ht="13.5">
      <c r="A39" s="58" t="s">
        <v>60</v>
      </c>
      <c r="B39" s="19">
        <v>0</v>
      </c>
      <c r="C39" s="19">
        <v>0</v>
      </c>
      <c r="D39" s="59">
        <v>158474000</v>
      </c>
      <c r="E39" s="60">
        <v>158474000</v>
      </c>
      <c r="F39" s="60">
        <v>60787097</v>
      </c>
      <c r="G39" s="60">
        <v>125545057</v>
      </c>
      <c r="H39" s="60">
        <v>126151100</v>
      </c>
      <c r="I39" s="60">
        <v>126151100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126151100</v>
      </c>
      <c r="W39" s="60">
        <v>39618500</v>
      </c>
      <c r="X39" s="60">
        <v>86532600</v>
      </c>
      <c r="Y39" s="61">
        <v>218.41</v>
      </c>
      <c r="Z39" s="62">
        <v>158474000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14430002</v>
      </c>
      <c r="E42" s="60">
        <v>14430002</v>
      </c>
      <c r="F42" s="60">
        <v>2113238</v>
      </c>
      <c r="G42" s="60">
        <v>-422888</v>
      </c>
      <c r="H42" s="60">
        <v>-1158209</v>
      </c>
      <c r="I42" s="60">
        <v>532141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532141</v>
      </c>
      <c r="W42" s="60">
        <v>5188748</v>
      </c>
      <c r="X42" s="60">
        <v>-4656607</v>
      </c>
      <c r="Y42" s="61">
        <v>-89.74</v>
      </c>
      <c r="Z42" s="62">
        <v>14430002</v>
      </c>
    </row>
    <row r="43" spans="1:26" ht="13.5">
      <c r="A43" s="58" t="s">
        <v>63</v>
      </c>
      <c r="B43" s="19">
        <v>0</v>
      </c>
      <c r="C43" s="19">
        <v>0</v>
      </c>
      <c r="D43" s="59">
        <v>-19315000</v>
      </c>
      <c r="E43" s="60">
        <v>-19315000</v>
      </c>
      <c r="F43" s="60">
        <v>2202995</v>
      </c>
      <c r="G43" s="60">
        <v>-657758</v>
      </c>
      <c r="H43" s="60">
        <v>-2257054</v>
      </c>
      <c r="I43" s="60">
        <v>-711817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-711817</v>
      </c>
      <c r="W43" s="60">
        <v>-5794500</v>
      </c>
      <c r="X43" s="60">
        <v>5082683</v>
      </c>
      <c r="Y43" s="61">
        <v>-87.72</v>
      </c>
      <c r="Z43" s="62">
        <v>-19315000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25298002</v>
      </c>
      <c r="E45" s="100">
        <v>25298002</v>
      </c>
      <c r="F45" s="100">
        <v>5151937</v>
      </c>
      <c r="G45" s="100">
        <v>4071291</v>
      </c>
      <c r="H45" s="100">
        <v>656028</v>
      </c>
      <c r="I45" s="100">
        <v>656028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656028</v>
      </c>
      <c r="W45" s="100">
        <v>29577248</v>
      </c>
      <c r="X45" s="100">
        <v>-28921220</v>
      </c>
      <c r="Y45" s="101">
        <v>-97.78</v>
      </c>
      <c r="Z45" s="102">
        <v>25298002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146840</v>
      </c>
      <c r="C49" s="52">
        <v>0</v>
      </c>
      <c r="D49" s="129">
        <v>4959040</v>
      </c>
      <c r="E49" s="54">
        <v>59284</v>
      </c>
      <c r="F49" s="54">
        <v>0</v>
      </c>
      <c r="G49" s="54">
        <v>0</v>
      </c>
      <c r="H49" s="54">
        <v>0</v>
      </c>
      <c r="I49" s="54">
        <v>77446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180550</v>
      </c>
      <c r="W49" s="54">
        <v>183234</v>
      </c>
      <c r="X49" s="54">
        <v>5691399</v>
      </c>
      <c r="Y49" s="54">
        <v>0</v>
      </c>
      <c r="Z49" s="130">
        <v>11297793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73.66133120219203</v>
      </c>
      <c r="E58" s="7">
        <f t="shared" si="6"/>
        <v>73.66133120219203</v>
      </c>
      <c r="F58" s="7">
        <f t="shared" si="6"/>
        <v>433.8552621328971</v>
      </c>
      <c r="G58" s="7">
        <f t="shared" si="6"/>
        <v>11.8068750319169</v>
      </c>
      <c r="H58" s="7">
        <f t="shared" si="6"/>
        <v>75.60285567149093</v>
      </c>
      <c r="I58" s="7">
        <f t="shared" si="6"/>
        <v>20.12011992631982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20.12011992631982</v>
      </c>
      <c r="W58" s="7">
        <f t="shared" si="6"/>
        <v>122.43388514670626</v>
      </c>
      <c r="X58" s="7">
        <f t="shared" si="6"/>
        <v>0</v>
      </c>
      <c r="Y58" s="7">
        <f t="shared" si="6"/>
        <v>0</v>
      </c>
      <c r="Z58" s="8">
        <f t="shared" si="6"/>
        <v>73.66133120219203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71.80482926829268</v>
      </c>
      <c r="E59" s="10">
        <f t="shared" si="7"/>
        <v>71.80482926829268</v>
      </c>
      <c r="F59" s="10">
        <f t="shared" si="7"/>
        <v>0</v>
      </c>
      <c r="G59" s="10">
        <f t="shared" si="7"/>
        <v>11.2363738715741</v>
      </c>
      <c r="H59" s="10">
        <f t="shared" si="7"/>
        <v>77.0975887814433</v>
      </c>
      <c r="I59" s="10">
        <f t="shared" si="7"/>
        <v>19.03607891533553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19.03607891533553</v>
      </c>
      <c r="W59" s="10">
        <f t="shared" si="7"/>
        <v>123.90224390243903</v>
      </c>
      <c r="X59" s="10">
        <f t="shared" si="7"/>
        <v>0</v>
      </c>
      <c r="Y59" s="10">
        <f t="shared" si="7"/>
        <v>0</v>
      </c>
      <c r="Z59" s="11">
        <f t="shared" si="7"/>
        <v>71.80482926829268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100.65054621333005</v>
      </c>
      <c r="E60" s="13">
        <f t="shared" si="7"/>
        <v>100.65054621333005</v>
      </c>
      <c r="F60" s="13">
        <f t="shared" si="7"/>
        <v>69.2822966507177</v>
      </c>
      <c r="G60" s="13">
        <f t="shared" si="7"/>
        <v>104.81466055810078</v>
      </c>
      <c r="H60" s="13">
        <f t="shared" si="7"/>
        <v>82.94599472442037</v>
      </c>
      <c r="I60" s="13">
        <f t="shared" si="7"/>
        <v>85.13871487381421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85.13871487381421</v>
      </c>
      <c r="W60" s="13">
        <f t="shared" si="7"/>
        <v>100.65054621333005</v>
      </c>
      <c r="X60" s="13">
        <f t="shared" si="7"/>
        <v>0</v>
      </c>
      <c r="Y60" s="13">
        <f t="shared" si="7"/>
        <v>0</v>
      </c>
      <c r="Z60" s="14">
        <f t="shared" si="7"/>
        <v>100.65054621333005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100.65054621333005</v>
      </c>
      <c r="E64" s="13">
        <f t="shared" si="7"/>
        <v>100.65054621333005</v>
      </c>
      <c r="F64" s="13">
        <f t="shared" si="7"/>
        <v>69.2822966507177</v>
      </c>
      <c r="G64" s="13">
        <f t="shared" si="7"/>
        <v>104.81466055810078</v>
      </c>
      <c r="H64" s="13">
        <f t="shared" si="7"/>
        <v>82.94599472442037</v>
      </c>
      <c r="I64" s="13">
        <f t="shared" si="7"/>
        <v>85.13871487381421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85.13871487381421</v>
      </c>
      <c r="W64" s="13">
        <f t="shared" si="7"/>
        <v>100.65054621333005</v>
      </c>
      <c r="X64" s="13">
        <f t="shared" si="7"/>
        <v>0</v>
      </c>
      <c r="Y64" s="13">
        <f t="shared" si="7"/>
        <v>0</v>
      </c>
      <c r="Z64" s="14">
        <f t="shared" si="7"/>
        <v>100.65054621333005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102.59333143345684</v>
      </c>
      <c r="E66" s="16">
        <f t="shared" si="7"/>
        <v>102.59333143345684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102.59333143345684</v>
      </c>
      <c r="X66" s="16">
        <f t="shared" si="7"/>
        <v>0</v>
      </c>
      <c r="Y66" s="16">
        <f t="shared" si="7"/>
        <v>0</v>
      </c>
      <c r="Z66" s="17">
        <f t="shared" si="7"/>
        <v>102.59333143345684</v>
      </c>
    </row>
    <row r="67" spans="1:26" ht="13.5" hidden="1">
      <c r="A67" s="41" t="s">
        <v>285</v>
      </c>
      <c r="B67" s="24"/>
      <c r="C67" s="24"/>
      <c r="D67" s="25">
        <v>8759000</v>
      </c>
      <c r="E67" s="26">
        <v>8759000</v>
      </c>
      <c r="F67" s="26">
        <v>51348</v>
      </c>
      <c r="G67" s="26">
        <v>5678810</v>
      </c>
      <c r="H67" s="26">
        <v>467981</v>
      </c>
      <c r="I67" s="26">
        <v>6198139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6198139</v>
      </c>
      <c r="W67" s="26">
        <v>2189750</v>
      </c>
      <c r="X67" s="26"/>
      <c r="Y67" s="25"/>
      <c r="Z67" s="27">
        <v>8759000</v>
      </c>
    </row>
    <row r="68" spans="1:26" ht="13.5" hidden="1">
      <c r="A68" s="37" t="s">
        <v>31</v>
      </c>
      <c r="B68" s="19"/>
      <c r="C68" s="19"/>
      <c r="D68" s="20">
        <v>8200000</v>
      </c>
      <c r="E68" s="21">
        <v>8200000</v>
      </c>
      <c r="F68" s="21"/>
      <c r="G68" s="21">
        <v>5631185</v>
      </c>
      <c r="H68" s="21">
        <v>420161</v>
      </c>
      <c r="I68" s="21">
        <v>6051346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6051346</v>
      </c>
      <c r="W68" s="21">
        <v>2050000</v>
      </c>
      <c r="X68" s="21"/>
      <c r="Y68" s="20"/>
      <c r="Z68" s="23">
        <v>8200000</v>
      </c>
    </row>
    <row r="69" spans="1:26" ht="13.5" hidden="1">
      <c r="A69" s="38" t="s">
        <v>32</v>
      </c>
      <c r="B69" s="19"/>
      <c r="C69" s="19"/>
      <c r="D69" s="20">
        <v>488820</v>
      </c>
      <c r="E69" s="21">
        <v>488820</v>
      </c>
      <c r="F69" s="21">
        <v>39710</v>
      </c>
      <c r="G69" s="21">
        <v>36015</v>
      </c>
      <c r="H69" s="21">
        <v>36015</v>
      </c>
      <c r="I69" s="21">
        <v>111740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111740</v>
      </c>
      <c r="W69" s="21">
        <v>122205</v>
      </c>
      <c r="X69" s="21"/>
      <c r="Y69" s="20"/>
      <c r="Z69" s="23">
        <v>488820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488820</v>
      </c>
      <c r="E73" s="21">
        <v>488820</v>
      </c>
      <c r="F73" s="21">
        <v>39710</v>
      </c>
      <c r="G73" s="21">
        <v>36015</v>
      </c>
      <c r="H73" s="21">
        <v>36015</v>
      </c>
      <c r="I73" s="21">
        <v>111740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111740</v>
      </c>
      <c r="W73" s="21">
        <v>122205</v>
      </c>
      <c r="X73" s="21"/>
      <c r="Y73" s="20"/>
      <c r="Z73" s="23">
        <v>488820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70180</v>
      </c>
      <c r="E75" s="30">
        <v>70180</v>
      </c>
      <c r="F75" s="30">
        <v>11638</v>
      </c>
      <c r="G75" s="30">
        <v>11610</v>
      </c>
      <c r="H75" s="30">
        <v>11805</v>
      </c>
      <c r="I75" s="30">
        <v>35053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35053</v>
      </c>
      <c r="W75" s="30">
        <v>17545</v>
      </c>
      <c r="X75" s="30"/>
      <c r="Y75" s="29"/>
      <c r="Z75" s="31">
        <v>70180</v>
      </c>
    </row>
    <row r="76" spans="1:26" ht="13.5" hidden="1">
      <c r="A76" s="42" t="s">
        <v>286</v>
      </c>
      <c r="B76" s="32"/>
      <c r="C76" s="32"/>
      <c r="D76" s="33">
        <v>6451996</v>
      </c>
      <c r="E76" s="34">
        <v>6451996</v>
      </c>
      <c r="F76" s="34">
        <v>222776</v>
      </c>
      <c r="G76" s="34">
        <v>670490</v>
      </c>
      <c r="H76" s="34">
        <v>353807</v>
      </c>
      <c r="I76" s="34">
        <v>1247073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1247073</v>
      </c>
      <c r="W76" s="34">
        <v>2680996</v>
      </c>
      <c r="X76" s="34"/>
      <c r="Y76" s="33"/>
      <c r="Z76" s="35">
        <v>6451996</v>
      </c>
    </row>
    <row r="77" spans="1:26" ht="13.5" hidden="1">
      <c r="A77" s="37" t="s">
        <v>31</v>
      </c>
      <c r="B77" s="19"/>
      <c r="C77" s="19"/>
      <c r="D77" s="20">
        <v>5887996</v>
      </c>
      <c r="E77" s="21">
        <v>5887996</v>
      </c>
      <c r="F77" s="21">
        <v>195264</v>
      </c>
      <c r="G77" s="21">
        <v>632741</v>
      </c>
      <c r="H77" s="21">
        <v>323934</v>
      </c>
      <c r="I77" s="21">
        <v>1151939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1151939</v>
      </c>
      <c r="W77" s="21">
        <v>2539996</v>
      </c>
      <c r="X77" s="21"/>
      <c r="Y77" s="20"/>
      <c r="Z77" s="23">
        <v>5887996</v>
      </c>
    </row>
    <row r="78" spans="1:26" ht="13.5" hidden="1">
      <c r="A78" s="38" t="s">
        <v>32</v>
      </c>
      <c r="B78" s="19"/>
      <c r="C78" s="19"/>
      <c r="D78" s="20">
        <v>492000</v>
      </c>
      <c r="E78" s="21">
        <v>492000</v>
      </c>
      <c r="F78" s="21">
        <v>27512</v>
      </c>
      <c r="G78" s="21">
        <v>37749</v>
      </c>
      <c r="H78" s="21">
        <v>29873</v>
      </c>
      <c r="I78" s="21">
        <v>95134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95134</v>
      </c>
      <c r="W78" s="21">
        <v>123000</v>
      </c>
      <c r="X78" s="21"/>
      <c r="Y78" s="20"/>
      <c r="Z78" s="23">
        <v>492000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492000</v>
      </c>
      <c r="E82" s="21">
        <v>492000</v>
      </c>
      <c r="F82" s="21">
        <v>27512</v>
      </c>
      <c r="G82" s="21">
        <v>37749</v>
      </c>
      <c r="H82" s="21">
        <v>29873</v>
      </c>
      <c r="I82" s="21">
        <v>95134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95134</v>
      </c>
      <c r="W82" s="21">
        <v>123000</v>
      </c>
      <c r="X82" s="21"/>
      <c r="Y82" s="20"/>
      <c r="Z82" s="23">
        <v>492000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72000</v>
      </c>
      <c r="E84" s="30">
        <v>72000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18000</v>
      </c>
      <c r="X84" s="30"/>
      <c r="Y84" s="29"/>
      <c r="Z84" s="31">
        <v>72000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6741000</v>
      </c>
      <c r="F5" s="358">
        <f t="shared" si="0"/>
        <v>6741000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1685250</v>
      </c>
      <c r="Y5" s="358">
        <f t="shared" si="0"/>
        <v>-1685250</v>
      </c>
      <c r="Z5" s="359">
        <f>+IF(X5&lt;&gt;0,+(Y5/X5)*100,0)</f>
        <v>-100</v>
      </c>
      <c r="AA5" s="360">
        <f>+AA6+AA8+AA11+AA13+AA15</f>
        <v>6741000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6741000</v>
      </c>
      <c r="F6" s="59">
        <f t="shared" si="1"/>
        <v>6741000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1685250</v>
      </c>
      <c r="Y6" s="59">
        <f t="shared" si="1"/>
        <v>-1685250</v>
      </c>
      <c r="Z6" s="61">
        <f>+IF(X6&lt;&gt;0,+(Y6/X6)*100,0)</f>
        <v>-100</v>
      </c>
      <c r="AA6" s="62">
        <f t="shared" si="1"/>
        <v>6741000</v>
      </c>
    </row>
    <row r="7" spans="1:27" ht="13.5">
      <c r="A7" s="291" t="s">
        <v>228</v>
      </c>
      <c r="B7" s="142"/>
      <c r="C7" s="60"/>
      <c r="D7" s="340"/>
      <c r="E7" s="60">
        <v>6741000</v>
      </c>
      <c r="F7" s="59">
        <v>6741000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1685250</v>
      </c>
      <c r="Y7" s="59">
        <v>-1685250</v>
      </c>
      <c r="Z7" s="61">
        <v>-100</v>
      </c>
      <c r="AA7" s="62">
        <v>6741000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6741000</v>
      </c>
      <c r="F60" s="264">
        <f t="shared" si="14"/>
        <v>6741000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1685250</v>
      </c>
      <c r="Y60" s="264">
        <f t="shared" si="14"/>
        <v>-1685250</v>
      </c>
      <c r="Z60" s="337">
        <f>+IF(X60&lt;&gt;0,+(Y60/X60)*100,0)</f>
        <v>-100</v>
      </c>
      <c r="AA60" s="232">
        <f>+AA57+AA54+AA51+AA40+AA37+AA34+AA22+AA5</f>
        <v>6741000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45652180</v>
      </c>
      <c r="F5" s="100">
        <f t="shared" si="0"/>
        <v>45652180</v>
      </c>
      <c r="G5" s="100">
        <f t="shared" si="0"/>
        <v>7963581</v>
      </c>
      <c r="H5" s="100">
        <f t="shared" si="0"/>
        <v>6232204</v>
      </c>
      <c r="I5" s="100">
        <f t="shared" si="0"/>
        <v>970682</v>
      </c>
      <c r="J5" s="100">
        <f t="shared" si="0"/>
        <v>15166467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15166467</v>
      </c>
      <c r="X5" s="100">
        <f t="shared" si="0"/>
        <v>11413045</v>
      </c>
      <c r="Y5" s="100">
        <f t="shared" si="0"/>
        <v>3753422</v>
      </c>
      <c r="Z5" s="137">
        <f>+IF(X5&lt;&gt;0,+(Y5/X5)*100,0)</f>
        <v>32.88712171028854</v>
      </c>
      <c r="AA5" s="153">
        <f>SUM(AA6:AA8)</f>
        <v>45652180</v>
      </c>
    </row>
    <row r="6" spans="1:27" ht="13.5">
      <c r="A6" s="138" t="s">
        <v>75</v>
      </c>
      <c r="B6" s="136"/>
      <c r="C6" s="155"/>
      <c r="D6" s="155"/>
      <c r="E6" s="156">
        <v>2197000</v>
      </c>
      <c r="F6" s="60">
        <v>2197000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549250</v>
      </c>
      <c r="Y6" s="60">
        <v>-549250</v>
      </c>
      <c r="Z6" s="140">
        <v>-100</v>
      </c>
      <c r="AA6" s="155">
        <v>2197000</v>
      </c>
    </row>
    <row r="7" spans="1:27" ht="13.5">
      <c r="A7" s="138" t="s">
        <v>76</v>
      </c>
      <c r="B7" s="136"/>
      <c r="C7" s="157"/>
      <c r="D7" s="157"/>
      <c r="E7" s="158">
        <v>42515180</v>
      </c>
      <c r="F7" s="159">
        <v>42515180</v>
      </c>
      <c r="G7" s="159">
        <v>7963381</v>
      </c>
      <c r="H7" s="159">
        <v>6027845</v>
      </c>
      <c r="I7" s="159">
        <v>964300</v>
      </c>
      <c r="J7" s="159">
        <v>14955526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14955526</v>
      </c>
      <c r="X7" s="159">
        <v>10628795</v>
      </c>
      <c r="Y7" s="159">
        <v>4326731</v>
      </c>
      <c r="Z7" s="141">
        <v>40.71</v>
      </c>
      <c r="AA7" s="157">
        <v>42515180</v>
      </c>
    </row>
    <row r="8" spans="1:27" ht="13.5">
      <c r="A8" s="138" t="s">
        <v>77</v>
      </c>
      <c r="B8" s="136"/>
      <c r="C8" s="155"/>
      <c r="D8" s="155"/>
      <c r="E8" s="156">
        <v>940000</v>
      </c>
      <c r="F8" s="60">
        <v>940000</v>
      </c>
      <c r="G8" s="60">
        <v>200</v>
      </c>
      <c r="H8" s="60">
        <v>204359</v>
      </c>
      <c r="I8" s="60">
        <v>6382</v>
      </c>
      <c r="J8" s="60">
        <v>210941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210941</v>
      </c>
      <c r="X8" s="60">
        <v>235000</v>
      </c>
      <c r="Y8" s="60">
        <v>-24059</v>
      </c>
      <c r="Z8" s="140">
        <v>-10.24</v>
      </c>
      <c r="AA8" s="155">
        <v>940000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3146258</v>
      </c>
      <c r="F9" s="100">
        <f t="shared" si="1"/>
        <v>3146258</v>
      </c>
      <c r="G9" s="100">
        <f t="shared" si="1"/>
        <v>111173</v>
      </c>
      <c r="H9" s="100">
        <f t="shared" si="1"/>
        <v>775047</v>
      </c>
      <c r="I9" s="100">
        <f t="shared" si="1"/>
        <v>993771</v>
      </c>
      <c r="J9" s="100">
        <f t="shared" si="1"/>
        <v>1879991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1879991</v>
      </c>
      <c r="X9" s="100">
        <f t="shared" si="1"/>
        <v>786565</v>
      </c>
      <c r="Y9" s="100">
        <f t="shared" si="1"/>
        <v>1093426</v>
      </c>
      <c r="Z9" s="137">
        <f>+IF(X9&lt;&gt;0,+(Y9/X9)*100,0)</f>
        <v>139.01279614526453</v>
      </c>
      <c r="AA9" s="153">
        <f>SUM(AA10:AA14)</f>
        <v>3146258</v>
      </c>
    </row>
    <row r="10" spans="1:27" ht="13.5">
      <c r="A10" s="138" t="s">
        <v>79</v>
      </c>
      <c r="B10" s="136"/>
      <c r="C10" s="155"/>
      <c r="D10" s="155"/>
      <c r="E10" s="156">
        <v>2146258</v>
      </c>
      <c r="F10" s="60">
        <v>2146258</v>
      </c>
      <c r="G10" s="60">
        <v>69026</v>
      </c>
      <c r="H10" s="60">
        <v>73036</v>
      </c>
      <c r="I10" s="60">
        <v>729268</v>
      </c>
      <c r="J10" s="60">
        <v>871330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871330</v>
      </c>
      <c r="X10" s="60">
        <v>536565</v>
      </c>
      <c r="Y10" s="60">
        <v>334765</v>
      </c>
      <c r="Z10" s="140">
        <v>62.39</v>
      </c>
      <c r="AA10" s="155">
        <v>2146258</v>
      </c>
    </row>
    <row r="11" spans="1:27" ht="13.5">
      <c r="A11" s="138" t="s">
        <v>80</v>
      </c>
      <c r="B11" s="136"/>
      <c r="C11" s="155"/>
      <c r="D11" s="155"/>
      <c r="E11" s="156">
        <v>408000</v>
      </c>
      <c r="F11" s="60">
        <v>408000</v>
      </c>
      <c r="G11" s="60">
        <v>403</v>
      </c>
      <c r="H11" s="60">
        <v>135320</v>
      </c>
      <c r="I11" s="60">
        <v>244666</v>
      </c>
      <c r="J11" s="60">
        <v>380389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380389</v>
      </c>
      <c r="X11" s="60">
        <v>102000</v>
      </c>
      <c r="Y11" s="60">
        <v>278389</v>
      </c>
      <c r="Z11" s="140">
        <v>272.93</v>
      </c>
      <c r="AA11" s="155">
        <v>408000</v>
      </c>
    </row>
    <row r="12" spans="1:27" ht="13.5">
      <c r="A12" s="138" t="s">
        <v>81</v>
      </c>
      <c r="B12" s="136"/>
      <c r="C12" s="155"/>
      <c r="D12" s="155"/>
      <c r="E12" s="156">
        <v>592000</v>
      </c>
      <c r="F12" s="60">
        <v>592000</v>
      </c>
      <c r="G12" s="60">
        <v>41744</v>
      </c>
      <c r="H12" s="60">
        <v>26714</v>
      </c>
      <c r="I12" s="60">
        <v>19837</v>
      </c>
      <c r="J12" s="60">
        <v>88295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88295</v>
      </c>
      <c r="X12" s="60">
        <v>148000</v>
      </c>
      <c r="Y12" s="60">
        <v>-59705</v>
      </c>
      <c r="Z12" s="140">
        <v>-40.34</v>
      </c>
      <c r="AA12" s="155">
        <v>592000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>
        <v>539977</v>
      </c>
      <c r="I13" s="60"/>
      <c r="J13" s="60">
        <v>539977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539977</v>
      </c>
      <c r="X13" s="60"/>
      <c r="Y13" s="60">
        <v>539977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18088000</v>
      </c>
      <c r="F15" s="100">
        <f t="shared" si="2"/>
        <v>18088000</v>
      </c>
      <c r="G15" s="100">
        <f t="shared" si="2"/>
        <v>43006</v>
      </c>
      <c r="H15" s="100">
        <f t="shared" si="2"/>
        <v>29900</v>
      </c>
      <c r="I15" s="100">
        <f t="shared" si="2"/>
        <v>3765412</v>
      </c>
      <c r="J15" s="100">
        <f t="shared" si="2"/>
        <v>3838318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3838318</v>
      </c>
      <c r="X15" s="100">
        <f t="shared" si="2"/>
        <v>4522000</v>
      </c>
      <c r="Y15" s="100">
        <f t="shared" si="2"/>
        <v>-683682</v>
      </c>
      <c r="Z15" s="137">
        <f>+IF(X15&lt;&gt;0,+(Y15/X15)*100,0)</f>
        <v>-15.119018133569217</v>
      </c>
      <c r="AA15" s="153">
        <f>SUM(AA16:AA18)</f>
        <v>18088000</v>
      </c>
    </row>
    <row r="16" spans="1:27" ht="13.5">
      <c r="A16" s="138" t="s">
        <v>85</v>
      </c>
      <c r="B16" s="136"/>
      <c r="C16" s="155"/>
      <c r="D16" s="155"/>
      <c r="E16" s="156">
        <v>17688000</v>
      </c>
      <c r="F16" s="60">
        <v>17688000</v>
      </c>
      <c r="G16" s="60">
        <v>1100</v>
      </c>
      <c r="H16" s="60">
        <v>600</v>
      </c>
      <c r="I16" s="60">
        <v>3738983</v>
      </c>
      <c r="J16" s="60">
        <v>3740683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3740683</v>
      </c>
      <c r="X16" s="60">
        <v>4422000</v>
      </c>
      <c r="Y16" s="60">
        <v>-681317</v>
      </c>
      <c r="Z16" s="140">
        <v>-15.41</v>
      </c>
      <c r="AA16" s="155">
        <v>17688000</v>
      </c>
    </row>
    <row r="17" spans="1:27" ht="13.5">
      <c r="A17" s="138" t="s">
        <v>86</v>
      </c>
      <c r="B17" s="136"/>
      <c r="C17" s="155"/>
      <c r="D17" s="155"/>
      <c r="E17" s="156">
        <v>400000</v>
      </c>
      <c r="F17" s="60">
        <v>400000</v>
      </c>
      <c r="G17" s="60">
        <v>41906</v>
      </c>
      <c r="H17" s="60">
        <v>29300</v>
      </c>
      <c r="I17" s="60">
        <v>26429</v>
      </c>
      <c r="J17" s="60">
        <v>97635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97635</v>
      </c>
      <c r="X17" s="60">
        <v>100000</v>
      </c>
      <c r="Y17" s="60">
        <v>-2365</v>
      </c>
      <c r="Z17" s="140">
        <v>-2.37</v>
      </c>
      <c r="AA17" s="155">
        <v>400000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1264820</v>
      </c>
      <c r="F19" s="100">
        <f t="shared" si="3"/>
        <v>1264820</v>
      </c>
      <c r="G19" s="100">
        <f t="shared" si="3"/>
        <v>43905</v>
      </c>
      <c r="H19" s="100">
        <f t="shared" si="3"/>
        <v>41244</v>
      </c>
      <c r="I19" s="100">
        <f t="shared" si="3"/>
        <v>40263</v>
      </c>
      <c r="J19" s="100">
        <f t="shared" si="3"/>
        <v>125412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125412</v>
      </c>
      <c r="X19" s="100">
        <f t="shared" si="3"/>
        <v>316205</v>
      </c>
      <c r="Y19" s="100">
        <f t="shared" si="3"/>
        <v>-190793</v>
      </c>
      <c r="Z19" s="137">
        <f>+IF(X19&lt;&gt;0,+(Y19/X19)*100,0)</f>
        <v>-60.33838807102987</v>
      </c>
      <c r="AA19" s="153">
        <f>SUM(AA20:AA23)</f>
        <v>1264820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1264820</v>
      </c>
      <c r="F23" s="60">
        <v>1264820</v>
      </c>
      <c r="G23" s="60">
        <v>43905</v>
      </c>
      <c r="H23" s="60">
        <v>41244</v>
      </c>
      <c r="I23" s="60">
        <v>40263</v>
      </c>
      <c r="J23" s="60">
        <v>125412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125412</v>
      </c>
      <c r="X23" s="60">
        <v>316205</v>
      </c>
      <c r="Y23" s="60">
        <v>-190793</v>
      </c>
      <c r="Z23" s="140">
        <v>-60.34</v>
      </c>
      <c r="AA23" s="155">
        <v>1264820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68151258</v>
      </c>
      <c r="F25" s="73">
        <f t="shared" si="4"/>
        <v>68151258</v>
      </c>
      <c r="G25" s="73">
        <f t="shared" si="4"/>
        <v>8161665</v>
      </c>
      <c r="H25" s="73">
        <f t="shared" si="4"/>
        <v>7078395</v>
      </c>
      <c r="I25" s="73">
        <f t="shared" si="4"/>
        <v>5770128</v>
      </c>
      <c r="J25" s="73">
        <f t="shared" si="4"/>
        <v>21010188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21010188</v>
      </c>
      <c r="X25" s="73">
        <f t="shared" si="4"/>
        <v>17037815</v>
      </c>
      <c r="Y25" s="73">
        <f t="shared" si="4"/>
        <v>3972373</v>
      </c>
      <c r="Z25" s="170">
        <f>+IF(X25&lt;&gt;0,+(Y25/X25)*100,0)</f>
        <v>23.315037755721608</v>
      </c>
      <c r="AA25" s="168">
        <f>+AA5+AA9+AA15+AA19+AA24</f>
        <v>68151258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22609251</v>
      </c>
      <c r="F28" s="100">
        <f t="shared" si="5"/>
        <v>22609251</v>
      </c>
      <c r="G28" s="100">
        <f t="shared" si="5"/>
        <v>1088329</v>
      </c>
      <c r="H28" s="100">
        <f t="shared" si="5"/>
        <v>1573476</v>
      </c>
      <c r="I28" s="100">
        <f t="shared" si="5"/>
        <v>1781972</v>
      </c>
      <c r="J28" s="100">
        <f t="shared" si="5"/>
        <v>4443777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4443777</v>
      </c>
      <c r="X28" s="100">
        <f t="shared" si="5"/>
        <v>5652313</v>
      </c>
      <c r="Y28" s="100">
        <f t="shared" si="5"/>
        <v>-1208536</v>
      </c>
      <c r="Z28" s="137">
        <f>+IF(X28&lt;&gt;0,+(Y28/X28)*100,0)</f>
        <v>-21.381264625649713</v>
      </c>
      <c r="AA28" s="153">
        <f>SUM(AA29:AA31)</f>
        <v>22609251</v>
      </c>
    </row>
    <row r="29" spans="1:27" ht="13.5">
      <c r="A29" s="138" t="s">
        <v>75</v>
      </c>
      <c r="B29" s="136"/>
      <c r="C29" s="155"/>
      <c r="D29" s="155"/>
      <c r="E29" s="156">
        <v>8155611</v>
      </c>
      <c r="F29" s="60">
        <v>8155611</v>
      </c>
      <c r="G29" s="60">
        <v>444669</v>
      </c>
      <c r="H29" s="60">
        <v>553700</v>
      </c>
      <c r="I29" s="60">
        <v>562419</v>
      </c>
      <c r="J29" s="60">
        <v>1560788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1560788</v>
      </c>
      <c r="X29" s="60">
        <v>2038903</v>
      </c>
      <c r="Y29" s="60">
        <v>-478115</v>
      </c>
      <c r="Z29" s="140">
        <v>-23.45</v>
      </c>
      <c r="AA29" s="155">
        <v>8155611</v>
      </c>
    </row>
    <row r="30" spans="1:27" ht="13.5">
      <c r="A30" s="138" t="s">
        <v>76</v>
      </c>
      <c r="B30" s="136"/>
      <c r="C30" s="157"/>
      <c r="D30" s="157"/>
      <c r="E30" s="158">
        <v>7831340</v>
      </c>
      <c r="F30" s="159">
        <v>7831340</v>
      </c>
      <c r="G30" s="159">
        <v>332374</v>
      </c>
      <c r="H30" s="159">
        <v>479116</v>
      </c>
      <c r="I30" s="159">
        <v>818875</v>
      </c>
      <c r="J30" s="159">
        <v>1630365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1630365</v>
      </c>
      <c r="X30" s="159">
        <v>1957835</v>
      </c>
      <c r="Y30" s="159">
        <v>-327470</v>
      </c>
      <c r="Z30" s="141">
        <v>-16.73</v>
      </c>
      <c r="AA30" s="157">
        <v>7831340</v>
      </c>
    </row>
    <row r="31" spans="1:27" ht="13.5">
      <c r="A31" s="138" t="s">
        <v>77</v>
      </c>
      <c r="B31" s="136"/>
      <c r="C31" s="155"/>
      <c r="D31" s="155"/>
      <c r="E31" s="156">
        <v>6622300</v>
      </c>
      <c r="F31" s="60">
        <v>6622300</v>
      </c>
      <c r="G31" s="60">
        <v>311286</v>
      </c>
      <c r="H31" s="60">
        <v>540660</v>
      </c>
      <c r="I31" s="60">
        <v>400678</v>
      </c>
      <c r="J31" s="60">
        <v>1252624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1252624</v>
      </c>
      <c r="X31" s="60">
        <v>1655575</v>
      </c>
      <c r="Y31" s="60">
        <v>-402951</v>
      </c>
      <c r="Z31" s="140">
        <v>-24.34</v>
      </c>
      <c r="AA31" s="155">
        <v>6622300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15255626</v>
      </c>
      <c r="F32" s="100">
        <f t="shared" si="6"/>
        <v>15255626</v>
      </c>
      <c r="G32" s="100">
        <f t="shared" si="6"/>
        <v>1421154</v>
      </c>
      <c r="H32" s="100">
        <f t="shared" si="6"/>
        <v>1014876</v>
      </c>
      <c r="I32" s="100">
        <f t="shared" si="6"/>
        <v>1770909</v>
      </c>
      <c r="J32" s="100">
        <f t="shared" si="6"/>
        <v>4206939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4206939</v>
      </c>
      <c r="X32" s="100">
        <f t="shared" si="6"/>
        <v>3813907</v>
      </c>
      <c r="Y32" s="100">
        <f t="shared" si="6"/>
        <v>393032</v>
      </c>
      <c r="Z32" s="137">
        <f>+IF(X32&lt;&gt;0,+(Y32/X32)*100,0)</f>
        <v>10.305232927808675</v>
      </c>
      <c r="AA32" s="153">
        <f>SUM(AA33:AA37)</f>
        <v>15255626</v>
      </c>
    </row>
    <row r="33" spans="1:27" ht="13.5">
      <c r="A33" s="138" t="s">
        <v>79</v>
      </c>
      <c r="B33" s="136"/>
      <c r="C33" s="155"/>
      <c r="D33" s="155"/>
      <c r="E33" s="156">
        <v>9548751</v>
      </c>
      <c r="F33" s="60">
        <v>9548751</v>
      </c>
      <c r="G33" s="60">
        <v>506834</v>
      </c>
      <c r="H33" s="60">
        <v>577865</v>
      </c>
      <c r="I33" s="60">
        <v>939013</v>
      </c>
      <c r="J33" s="60">
        <v>2023712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2023712</v>
      </c>
      <c r="X33" s="60">
        <v>2387188</v>
      </c>
      <c r="Y33" s="60">
        <v>-363476</v>
      </c>
      <c r="Z33" s="140">
        <v>-15.23</v>
      </c>
      <c r="AA33" s="155">
        <v>9548751</v>
      </c>
    </row>
    <row r="34" spans="1:27" ht="13.5">
      <c r="A34" s="138" t="s">
        <v>80</v>
      </c>
      <c r="B34" s="136"/>
      <c r="C34" s="155"/>
      <c r="D34" s="155"/>
      <c r="E34" s="156">
        <v>1396230</v>
      </c>
      <c r="F34" s="60">
        <v>1396230</v>
      </c>
      <c r="G34" s="60">
        <v>81357</v>
      </c>
      <c r="H34" s="60">
        <v>83967</v>
      </c>
      <c r="I34" s="60">
        <v>107793</v>
      </c>
      <c r="J34" s="60">
        <v>273117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273117</v>
      </c>
      <c r="X34" s="60">
        <v>349058</v>
      </c>
      <c r="Y34" s="60">
        <v>-75941</v>
      </c>
      <c r="Z34" s="140">
        <v>-21.76</v>
      </c>
      <c r="AA34" s="155">
        <v>1396230</v>
      </c>
    </row>
    <row r="35" spans="1:27" ht="13.5">
      <c r="A35" s="138" t="s">
        <v>81</v>
      </c>
      <c r="B35" s="136"/>
      <c r="C35" s="155"/>
      <c r="D35" s="155"/>
      <c r="E35" s="156">
        <v>4310645</v>
      </c>
      <c r="F35" s="60">
        <v>4310645</v>
      </c>
      <c r="G35" s="60">
        <v>292985</v>
      </c>
      <c r="H35" s="60">
        <v>353044</v>
      </c>
      <c r="I35" s="60">
        <v>379666</v>
      </c>
      <c r="J35" s="60">
        <v>1025695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1025695</v>
      </c>
      <c r="X35" s="60">
        <v>1077661</v>
      </c>
      <c r="Y35" s="60">
        <v>-51966</v>
      </c>
      <c r="Z35" s="140">
        <v>-4.82</v>
      </c>
      <c r="AA35" s="155">
        <v>4310645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>
        <v>539978</v>
      </c>
      <c r="H36" s="60"/>
      <c r="I36" s="60">
        <v>344437</v>
      </c>
      <c r="J36" s="60">
        <v>884415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884415</v>
      </c>
      <c r="X36" s="60"/>
      <c r="Y36" s="60">
        <v>884415</v>
      </c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16620355</v>
      </c>
      <c r="F38" s="100">
        <f t="shared" si="7"/>
        <v>16620355</v>
      </c>
      <c r="G38" s="100">
        <f t="shared" si="7"/>
        <v>627336</v>
      </c>
      <c r="H38" s="100">
        <f t="shared" si="7"/>
        <v>781391</v>
      </c>
      <c r="I38" s="100">
        <f t="shared" si="7"/>
        <v>1322634</v>
      </c>
      <c r="J38" s="100">
        <f t="shared" si="7"/>
        <v>2731361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2731361</v>
      </c>
      <c r="X38" s="100">
        <f t="shared" si="7"/>
        <v>4155089</v>
      </c>
      <c r="Y38" s="100">
        <f t="shared" si="7"/>
        <v>-1423728</v>
      </c>
      <c r="Z38" s="137">
        <f>+IF(X38&lt;&gt;0,+(Y38/X38)*100,0)</f>
        <v>-34.26468121380793</v>
      </c>
      <c r="AA38" s="153">
        <f>SUM(AA39:AA41)</f>
        <v>16620355</v>
      </c>
    </row>
    <row r="39" spans="1:27" ht="13.5">
      <c r="A39" s="138" t="s">
        <v>85</v>
      </c>
      <c r="B39" s="136"/>
      <c r="C39" s="155"/>
      <c r="D39" s="155"/>
      <c r="E39" s="156">
        <v>7757610</v>
      </c>
      <c r="F39" s="60">
        <v>7757610</v>
      </c>
      <c r="G39" s="60">
        <v>321545</v>
      </c>
      <c r="H39" s="60">
        <v>351562</v>
      </c>
      <c r="I39" s="60">
        <v>566239</v>
      </c>
      <c r="J39" s="60">
        <v>1239346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1239346</v>
      </c>
      <c r="X39" s="60">
        <v>1939403</v>
      </c>
      <c r="Y39" s="60">
        <v>-700057</v>
      </c>
      <c r="Z39" s="140">
        <v>-36.1</v>
      </c>
      <c r="AA39" s="155">
        <v>7757610</v>
      </c>
    </row>
    <row r="40" spans="1:27" ht="13.5">
      <c r="A40" s="138" t="s">
        <v>86</v>
      </c>
      <c r="B40" s="136"/>
      <c r="C40" s="155"/>
      <c r="D40" s="155"/>
      <c r="E40" s="156">
        <v>8862745</v>
      </c>
      <c r="F40" s="60">
        <v>8862745</v>
      </c>
      <c r="G40" s="60">
        <v>305791</v>
      </c>
      <c r="H40" s="60">
        <v>429829</v>
      </c>
      <c r="I40" s="60">
        <v>756395</v>
      </c>
      <c r="J40" s="60">
        <v>1492015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1492015</v>
      </c>
      <c r="X40" s="60">
        <v>2215686</v>
      </c>
      <c r="Y40" s="60">
        <v>-723671</v>
      </c>
      <c r="Z40" s="140">
        <v>-32.66</v>
      </c>
      <c r="AA40" s="155">
        <v>8862745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3089193</v>
      </c>
      <c r="F42" s="100">
        <f t="shared" si="8"/>
        <v>3089193</v>
      </c>
      <c r="G42" s="100">
        <f t="shared" si="8"/>
        <v>165423</v>
      </c>
      <c r="H42" s="100">
        <f t="shared" si="8"/>
        <v>182662</v>
      </c>
      <c r="I42" s="100">
        <f t="shared" si="8"/>
        <v>292556</v>
      </c>
      <c r="J42" s="100">
        <f t="shared" si="8"/>
        <v>640641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640641</v>
      </c>
      <c r="X42" s="100">
        <f t="shared" si="8"/>
        <v>772298</v>
      </c>
      <c r="Y42" s="100">
        <f t="shared" si="8"/>
        <v>-131657</v>
      </c>
      <c r="Z42" s="137">
        <f>+IF(X42&lt;&gt;0,+(Y42/X42)*100,0)</f>
        <v>-17.047435057451914</v>
      </c>
      <c r="AA42" s="153">
        <f>SUM(AA43:AA46)</f>
        <v>3089193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3089193</v>
      </c>
      <c r="F46" s="60">
        <v>3089193</v>
      </c>
      <c r="G46" s="60">
        <v>165423</v>
      </c>
      <c r="H46" s="60">
        <v>182662</v>
      </c>
      <c r="I46" s="60">
        <v>292556</v>
      </c>
      <c r="J46" s="60">
        <v>640641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640641</v>
      </c>
      <c r="X46" s="60">
        <v>772298</v>
      </c>
      <c r="Y46" s="60">
        <v>-131657</v>
      </c>
      <c r="Z46" s="140">
        <v>-17.05</v>
      </c>
      <c r="AA46" s="155">
        <v>3089193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57574425</v>
      </c>
      <c r="F48" s="73">
        <f t="shared" si="9"/>
        <v>57574425</v>
      </c>
      <c r="G48" s="73">
        <f t="shared" si="9"/>
        <v>3302242</v>
      </c>
      <c r="H48" s="73">
        <f t="shared" si="9"/>
        <v>3552405</v>
      </c>
      <c r="I48" s="73">
        <f t="shared" si="9"/>
        <v>5168071</v>
      </c>
      <c r="J48" s="73">
        <f t="shared" si="9"/>
        <v>12022718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12022718</v>
      </c>
      <c r="X48" s="73">
        <f t="shared" si="9"/>
        <v>14393607</v>
      </c>
      <c r="Y48" s="73">
        <f t="shared" si="9"/>
        <v>-2370889</v>
      </c>
      <c r="Z48" s="170">
        <f>+IF(X48&lt;&gt;0,+(Y48/X48)*100,0)</f>
        <v>-16.471819746085885</v>
      </c>
      <c r="AA48" s="168">
        <f>+AA28+AA32+AA38+AA42+AA47</f>
        <v>57574425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10576833</v>
      </c>
      <c r="F49" s="173">
        <f t="shared" si="10"/>
        <v>10576833</v>
      </c>
      <c r="G49" s="173">
        <f t="shared" si="10"/>
        <v>4859423</v>
      </c>
      <c r="H49" s="173">
        <f t="shared" si="10"/>
        <v>3525990</v>
      </c>
      <c r="I49" s="173">
        <f t="shared" si="10"/>
        <v>602057</v>
      </c>
      <c r="J49" s="173">
        <f t="shared" si="10"/>
        <v>8987470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8987470</v>
      </c>
      <c r="X49" s="173">
        <f>IF(F25=F48,0,X25-X48)</f>
        <v>2644208</v>
      </c>
      <c r="Y49" s="173">
        <f t="shared" si="10"/>
        <v>6343262</v>
      </c>
      <c r="Z49" s="174">
        <f>+IF(X49&lt;&gt;0,+(Y49/X49)*100,0)</f>
        <v>239.89270133060637</v>
      </c>
      <c r="AA49" s="171">
        <f>+AA25-AA48</f>
        <v>10576833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8200000</v>
      </c>
      <c r="F5" s="60">
        <v>8200000</v>
      </c>
      <c r="G5" s="60">
        <v>0</v>
      </c>
      <c r="H5" s="60">
        <v>5631185</v>
      </c>
      <c r="I5" s="60">
        <v>420161</v>
      </c>
      <c r="J5" s="60">
        <v>6051346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6051346</v>
      </c>
      <c r="X5" s="60">
        <v>2050000</v>
      </c>
      <c r="Y5" s="60">
        <v>4001346</v>
      </c>
      <c r="Z5" s="140">
        <v>195.19</v>
      </c>
      <c r="AA5" s="155">
        <v>8200000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400000</v>
      </c>
      <c r="F6" s="60">
        <v>400000</v>
      </c>
      <c r="G6" s="60">
        <v>40251</v>
      </c>
      <c r="H6" s="60">
        <v>40104</v>
      </c>
      <c r="I6" s="60">
        <v>42446</v>
      </c>
      <c r="J6" s="60">
        <v>122801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122801</v>
      </c>
      <c r="X6" s="60">
        <v>100000</v>
      </c>
      <c r="Y6" s="60">
        <v>22801</v>
      </c>
      <c r="Z6" s="140">
        <v>22.8</v>
      </c>
      <c r="AA6" s="155">
        <v>400000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488820</v>
      </c>
      <c r="F10" s="54">
        <v>488820</v>
      </c>
      <c r="G10" s="54">
        <v>39710</v>
      </c>
      <c r="H10" s="54">
        <v>36015</v>
      </c>
      <c r="I10" s="54">
        <v>36015</v>
      </c>
      <c r="J10" s="54">
        <v>111740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111740</v>
      </c>
      <c r="X10" s="54">
        <v>122205</v>
      </c>
      <c r="Y10" s="54">
        <v>-10465</v>
      </c>
      <c r="Z10" s="184">
        <v>-8.56</v>
      </c>
      <c r="AA10" s="130">
        <v>488820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1089768</v>
      </c>
      <c r="F12" s="60">
        <v>1089768</v>
      </c>
      <c r="G12" s="60">
        <v>49406</v>
      </c>
      <c r="H12" s="60">
        <v>183924</v>
      </c>
      <c r="I12" s="60">
        <v>294440</v>
      </c>
      <c r="J12" s="60">
        <v>527770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527770</v>
      </c>
      <c r="X12" s="60">
        <v>272442</v>
      </c>
      <c r="Y12" s="60">
        <v>255328</v>
      </c>
      <c r="Z12" s="140">
        <v>93.72</v>
      </c>
      <c r="AA12" s="155">
        <v>1089768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1700000</v>
      </c>
      <c r="F13" s="60">
        <v>1700000</v>
      </c>
      <c r="G13" s="60">
        <v>176665</v>
      </c>
      <c r="H13" s="60">
        <v>173343</v>
      </c>
      <c r="I13" s="60">
        <v>133084</v>
      </c>
      <c r="J13" s="60">
        <v>483092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483092</v>
      </c>
      <c r="X13" s="60">
        <v>425000</v>
      </c>
      <c r="Y13" s="60">
        <v>58092</v>
      </c>
      <c r="Z13" s="140">
        <v>13.67</v>
      </c>
      <c r="AA13" s="155">
        <v>1700000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70180</v>
      </c>
      <c r="F14" s="60">
        <v>70180</v>
      </c>
      <c r="G14" s="60">
        <v>11638</v>
      </c>
      <c r="H14" s="60">
        <v>11610</v>
      </c>
      <c r="I14" s="60">
        <v>11805</v>
      </c>
      <c r="J14" s="60">
        <v>35053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35053</v>
      </c>
      <c r="X14" s="60">
        <v>17545</v>
      </c>
      <c r="Y14" s="60">
        <v>17508</v>
      </c>
      <c r="Z14" s="140">
        <v>99.79</v>
      </c>
      <c r="AA14" s="155">
        <v>70180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252500</v>
      </c>
      <c r="F16" s="60">
        <v>252500</v>
      </c>
      <c r="G16" s="60">
        <v>187</v>
      </c>
      <c r="H16" s="60">
        <v>135</v>
      </c>
      <c r="I16" s="60">
        <v>246</v>
      </c>
      <c r="J16" s="60">
        <v>568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568</v>
      </c>
      <c r="X16" s="60">
        <v>63125</v>
      </c>
      <c r="Y16" s="60">
        <v>-62557</v>
      </c>
      <c r="Z16" s="140">
        <v>-99.1</v>
      </c>
      <c r="AA16" s="155">
        <v>252500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336000</v>
      </c>
      <c r="F17" s="60">
        <v>336000</v>
      </c>
      <c r="G17" s="60">
        <v>42244</v>
      </c>
      <c r="H17" s="60">
        <v>23745</v>
      </c>
      <c r="I17" s="60">
        <v>28581</v>
      </c>
      <c r="J17" s="60">
        <v>94570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94570</v>
      </c>
      <c r="X17" s="60">
        <v>84000</v>
      </c>
      <c r="Y17" s="60">
        <v>10570</v>
      </c>
      <c r="Z17" s="140">
        <v>12.58</v>
      </c>
      <c r="AA17" s="155">
        <v>336000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400000</v>
      </c>
      <c r="F18" s="60">
        <v>400000</v>
      </c>
      <c r="G18" s="60">
        <v>41906</v>
      </c>
      <c r="H18" s="60">
        <v>29300</v>
      </c>
      <c r="I18" s="60">
        <v>26429</v>
      </c>
      <c r="J18" s="60">
        <v>97635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97635</v>
      </c>
      <c r="X18" s="60">
        <v>100000</v>
      </c>
      <c r="Y18" s="60">
        <v>-2365</v>
      </c>
      <c r="Z18" s="140">
        <v>-2.37</v>
      </c>
      <c r="AA18" s="155">
        <v>400000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39047250</v>
      </c>
      <c r="F19" s="60">
        <v>39047250</v>
      </c>
      <c r="G19" s="60">
        <v>7740387</v>
      </c>
      <c r="H19" s="60">
        <v>878744</v>
      </c>
      <c r="I19" s="60">
        <v>1250109</v>
      </c>
      <c r="J19" s="60">
        <v>9869240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9869240</v>
      </c>
      <c r="X19" s="60">
        <v>9761813</v>
      </c>
      <c r="Y19" s="60">
        <v>107427</v>
      </c>
      <c r="Z19" s="140">
        <v>1.1</v>
      </c>
      <c r="AA19" s="155">
        <v>39047250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353990</v>
      </c>
      <c r="F20" s="54">
        <v>353990</v>
      </c>
      <c r="G20" s="54">
        <v>19271</v>
      </c>
      <c r="H20" s="54">
        <v>70290</v>
      </c>
      <c r="I20" s="54">
        <v>70172</v>
      </c>
      <c r="J20" s="54">
        <v>159733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159733</v>
      </c>
      <c r="X20" s="54">
        <v>88498</v>
      </c>
      <c r="Y20" s="54">
        <v>71235</v>
      </c>
      <c r="Z20" s="184">
        <v>80.49</v>
      </c>
      <c r="AA20" s="130">
        <v>353990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125432</v>
      </c>
      <c r="J21" s="60">
        <v>125432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125432</v>
      </c>
      <c r="X21" s="60">
        <v>0</v>
      </c>
      <c r="Y21" s="60">
        <v>125432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52338508</v>
      </c>
      <c r="F22" s="190">
        <f t="shared" si="0"/>
        <v>52338508</v>
      </c>
      <c r="G22" s="190">
        <f t="shared" si="0"/>
        <v>8161665</v>
      </c>
      <c r="H22" s="190">
        <f t="shared" si="0"/>
        <v>7078395</v>
      </c>
      <c r="I22" s="190">
        <f t="shared" si="0"/>
        <v>2438920</v>
      </c>
      <c r="J22" s="190">
        <f t="shared" si="0"/>
        <v>17678980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17678980</v>
      </c>
      <c r="X22" s="190">
        <f t="shared" si="0"/>
        <v>13084628</v>
      </c>
      <c r="Y22" s="190">
        <f t="shared" si="0"/>
        <v>4594352</v>
      </c>
      <c r="Z22" s="191">
        <f>+IF(X22&lt;&gt;0,+(Y22/X22)*100,0)</f>
        <v>35.112591660993345</v>
      </c>
      <c r="AA22" s="188">
        <f>SUM(AA5:AA21)</f>
        <v>52338508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27178028</v>
      </c>
      <c r="F25" s="60">
        <v>27178028</v>
      </c>
      <c r="G25" s="60">
        <v>1735629</v>
      </c>
      <c r="H25" s="60">
        <v>1810792</v>
      </c>
      <c r="I25" s="60">
        <v>2117957</v>
      </c>
      <c r="J25" s="60">
        <v>5664378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5664378</v>
      </c>
      <c r="X25" s="60">
        <v>6794507</v>
      </c>
      <c r="Y25" s="60">
        <v>-1130129</v>
      </c>
      <c r="Z25" s="140">
        <v>-16.63</v>
      </c>
      <c r="AA25" s="155">
        <v>27178028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3908226</v>
      </c>
      <c r="F26" s="60">
        <v>3908226</v>
      </c>
      <c r="G26" s="60">
        <v>289763</v>
      </c>
      <c r="H26" s="60">
        <v>289763</v>
      </c>
      <c r="I26" s="60">
        <v>289763</v>
      </c>
      <c r="J26" s="60">
        <v>869289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869289</v>
      </c>
      <c r="X26" s="60">
        <v>977057</v>
      </c>
      <c r="Y26" s="60">
        <v>-107768</v>
      </c>
      <c r="Z26" s="140">
        <v>-11.03</v>
      </c>
      <c r="AA26" s="155">
        <v>3908226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5583778</v>
      </c>
      <c r="F28" s="60">
        <v>5583778</v>
      </c>
      <c r="G28" s="60">
        <v>0</v>
      </c>
      <c r="H28" s="60">
        <v>0</v>
      </c>
      <c r="I28" s="60">
        <v>1150284</v>
      </c>
      <c r="J28" s="60">
        <v>1150284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1150284</v>
      </c>
      <c r="X28" s="60">
        <v>1395945</v>
      </c>
      <c r="Y28" s="60">
        <v>-245661</v>
      </c>
      <c r="Z28" s="140">
        <v>-17.6</v>
      </c>
      <c r="AA28" s="155">
        <v>5583778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1300</v>
      </c>
      <c r="F29" s="60">
        <v>1300</v>
      </c>
      <c r="G29" s="60">
        <v>5757</v>
      </c>
      <c r="H29" s="60">
        <v>114</v>
      </c>
      <c r="I29" s="60">
        <v>10110</v>
      </c>
      <c r="J29" s="60">
        <v>15981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15981</v>
      </c>
      <c r="X29" s="60">
        <v>325</v>
      </c>
      <c r="Y29" s="60">
        <v>15656</v>
      </c>
      <c r="Z29" s="140">
        <v>4817.23</v>
      </c>
      <c r="AA29" s="155">
        <v>1300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4366015</v>
      </c>
      <c r="F32" s="60">
        <v>4366015</v>
      </c>
      <c r="G32" s="60">
        <v>318974</v>
      </c>
      <c r="H32" s="60">
        <v>305047</v>
      </c>
      <c r="I32" s="60">
        <v>312995</v>
      </c>
      <c r="J32" s="60">
        <v>937016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937016</v>
      </c>
      <c r="X32" s="60">
        <v>1091504</v>
      </c>
      <c r="Y32" s="60">
        <v>-154488</v>
      </c>
      <c r="Z32" s="140">
        <v>-14.15</v>
      </c>
      <c r="AA32" s="155">
        <v>4366015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510000</v>
      </c>
      <c r="F33" s="60">
        <v>510000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127500</v>
      </c>
      <c r="Y33" s="60">
        <v>-127500</v>
      </c>
      <c r="Z33" s="140">
        <v>-100</v>
      </c>
      <c r="AA33" s="155">
        <v>510000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16027078</v>
      </c>
      <c r="F34" s="60">
        <v>16027078</v>
      </c>
      <c r="G34" s="60">
        <v>952119</v>
      </c>
      <c r="H34" s="60">
        <v>1146689</v>
      </c>
      <c r="I34" s="60">
        <v>1286962</v>
      </c>
      <c r="J34" s="60">
        <v>3385770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3385770</v>
      </c>
      <c r="X34" s="60">
        <v>4006770</v>
      </c>
      <c r="Y34" s="60">
        <v>-621000</v>
      </c>
      <c r="Z34" s="140">
        <v>-15.5</v>
      </c>
      <c r="AA34" s="155">
        <v>16027078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57574425</v>
      </c>
      <c r="F36" s="190">
        <f t="shared" si="1"/>
        <v>57574425</v>
      </c>
      <c r="G36" s="190">
        <f t="shared" si="1"/>
        <v>3302242</v>
      </c>
      <c r="H36" s="190">
        <f t="shared" si="1"/>
        <v>3552405</v>
      </c>
      <c r="I36" s="190">
        <f t="shared" si="1"/>
        <v>5168071</v>
      </c>
      <c r="J36" s="190">
        <f t="shared" si="1"/>
        <v>12022718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12022718</v>
      </c>
      <c r="X36" s="190">
        <f t="shared" si="1"/>
        <v>14393608</v>
      </c>
      <c r="Y36" s="190">
        <f t="shared" si="1"/>
        <v>-2370890</v>
      </c>
      <c r="Z36" s="191">
        <f>+IF(X36&lt;&gt;0,+(Y36/X36)*100,0)</f>
        <v>-16.47182554922991</v>
      </c>
      <c r="AA36" s="188">
        <f>SUM(AA25:AA35)</f>
        <v>57574425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-5235917</v>
      </c>
      <c r="F38" s="106">
        <f t="shared" si="2"/>
        <v>-5235917</v>
      </c>
      <c r="G38" s="106">
        <f t="shared" si="2"/>
        <v>4859423</v>
      </c>
      <c r="H38" s="106">
        <f t="shared" si="2"/>
        <v>3525990</v>
      </c>
      <c r="I38" s="106">
        <f t="shared" si="2"/>
        <v>-2729151</v>
      </c>
      <c r="J38" s="106">
        <f t="shared" si="2"/>
        <v>5656262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5656262</v>
      </c>
      <c r="X38" s="106">
        <f>IF(F22=F36,0,X22-X36)</f>
        <v>-1308980</v>
      </c>
      <c r="Y38" s="106">
        <f t="shared" si="2"/>
        <v>6965242</v>
      </c>
      <c r="Z38" s="201">
        <f>+IF(X38&lt;&gt;0,+(Y38/X38)*100,0)</f>
        <v>-532.1121789484943</v>
      </c>
      <c r="AA38" s="199">
        <f>+AA22-AA36</f>
        <v>-5235917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15812750</v>
      </c>
      <c r="F39" s="60">
        <v>15812750</v>
      </c>
      <c r="G39" s="60">
        <v>0</v>
      </c>
      <c r="H39" s="60">
        <v>0</v>
      </c>
      <c r="I39" s="60">
        <v>3331208</v>
      </c>
      <c r="J39" s="60">
        <v>3331208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3331208</v>
      </c>
      <c r="X39" s="60">
        <v>3953188</v>
      </c>
      <c r="Y39" s="60">
        <v>-621980</v>
      </c>
      <c r="Z39" s="140">
        <v>-15.73</v>
      </c>
      <c r="AA39" s="155">
        <v>15812750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10576833</v>
      </c>
      <c r="F42" s="88">
        <f t="shared" si="3"/>
        <v>10576833</v>
      </c>
      <c r="G42" s="88">
        <f t="shared" si="3"/>
        <v>4859423</v>
      </c>
      <c r="H42" s="88">
        <f t="shared" si="3"/>
        <v>3525990</v>
      </c>
      <c r="I42" s="88">
        <f t="shared" si="3"/>
        <v>602057</v>
      </c>
      <c r="J42" s="88">
        <f t="shared" si="3"/>
        <v>8987470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8987470</v>
      </c>
      <c r="X42" s="88">
        <f t="shared" si="3"/>
        <v>2644208</v>
      </c>
      <c r="Y42" s="88">
        <f t="shared" si="3"/>
        <v>6343262</v>
      </c>
      <c r="Z42" s="208">
        <f>+IF(X42&lt;&gt;0,+(Y42/X42)*100,0)</f>
        <v>239.89270133060637</v>
      </c>
      <c r="AA42" s="206">
        <f>SUM(AA38:AA41)</f>
        <v>10576833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10576833</v>
      </c>
      <c r="F44" s="77">
        <f t="shared" si="4"/>
        <v>10576833</v>
      </c>
      <c r="G44" s="77">
        <f t="shared" si="4"/>
        <v>4859423</v>
      </c>
      <c r="H44" s="77">
        <f t="shared" si="4"/>
        <v>3525990</v>
      </c>
      <c r="I44" s="77">
        <f t="shared" si="4"/>
        <v>602057</v>
      </c>
      <c r="J44" s="77">
        <f t="shared" si="4"/>
        <v>8987470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8987470</v>
      </c>
      <c r="X44" s="77">
        <f t="shared" si="4"/>
        <v>2644208</v>
      </c>
      <c r="Y44" s="77">
        <f t="shared" si="4"/>
        <v>6343262</v>
      </c>
      <c r="Z44" s="212">
        <f>+IF(X44&lt;&gt;0,+(Y44/X44)*100,0)</f>
        <v>239.89270133060637</v>
      </c>
      <c r="AA44" s="210">
        <f>+AA42-AA43</f>
        <v>10576833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10576833</v>
      </c>
      <c r="F46" s="88">
        <f t="shared" si="5"/>
        <v>10576833</v>
      </c>
      <c r="G46" s="88">
        <f t="shared" si="5"/>
        <v>4859423</v>
      </c>
      <c r="H46" s="88">
        <f t="shared" si="5"/>
        <v>3525990</v>
      </c>
      <c r="I46" s="88">
        <f t="shared" si="5"/>
        <v>602057</v>
      </c>
      <c r="J46" s="88">
        <f t="shared" si="5"/>
        <v>8987470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8987470</v>
      </c>
      <c r="X46" s="88">
        <f t="shared" si="5"/>
        <v>2644208</v>
      </c>
      <c r="Y46" s="88">
        <f t="shared" si="5"/>
        <v>6343262</v>
      </c>
      <c r="Z46" s="208">
        <f>+IF(X46&lt;&gt;0,+(Y46/X46)*100,0)</f>
        <v>239.89270133060637</v>
      </c>
      <c r="AA46" s="206">
        <f>SUM(AA44:AA45)</f>
        <v>10576833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10576833</v>
      </c>
      <c r="F48" s="219">
        <f t="shared" si="6"/>
        <v>10576833</v>
      </c>
      <c r="G48" s="219">
        <f t="shared" si="6"/>
        <v>4859423</v>
      </c>
      <c r="H48" s="220">
        <f t="shared" si="6"/>
        <v>3525990</v>
      </c>
      <c r="I48" s="220">
        <f t="shared" si="6"/>
        <v>602057</v>
      </c>
      <c r="J48" s="220">
        <f t="shared" si="6"/>
        <v>8987470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8987470</v>
      </c>
      <c r="X48" s="220">
        <f t="shared" si="6"/>
        <v>2644208</v>
      </c>
      <c r="Y48" s="220">
        <f t="shared" si="6"/>
        <v>6343262</v>
      </c>
      <c r="Z48" s="221">
        <f>+IF(X48&lt;&gt;0,+(Y48/X48)*100,0)</f>
        <v>239.89270133060637</v>
      </c>
      <c r="AA48" s="222">
        <f>SUM(AA46:AA47)</f>
        <v>10576833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240025</v>
      </c>
      <c r="D5" s="153">
        <f>SUM(D6:D8)</f>
        <v>0</v>
      </c>
      <c r="E5" s="154">
        <f t="shared" si="0"/>
        <v>217250</v>
      </c>
      <c r="F5" s="100">
        <f t="shared" si="0"/>
        <v>217250</v>
      </c>
      <c r="G5" s="100">
        <f t="shared" si="0"/>
        <v>0</v>
      </c>
      <c r="H5" s="100">
        <f t="shared" si="0"/>
        <v>0</v>
      </c>
      <c r="I5" s="100">
        <f t="shared" si="0"/>
        <v>21548</v>
      </c>
      <c r="J5" s="100">
        <f t="shared" si="0"/>
        <v>21548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21548</v>
      </c>
      <c r="X5" s="100">
        <f t="shared" si="0"/>
        <v>54313</v>
      </c>
      <c r="Y5" s="100">
        <f t="shared" si="0"/>
        <v>-32765</v>
      </c>
      <c r="Z5" s="137">
        <f>+IF(X5&lt;&gt;0,+(Y5/X5)*100,0)</f>
        <v>-60.326257065527585</v>
      </c>
      <c r="AA5" s="153">
        <f>SUM(AA6:AA8)</f>
        <v>217250</v>
      </c>
    </row>
    <row r="6" spans="1:27" ht="13.5">
      <c r="A6" s="138" t="s">
        <v>75</v>
      </c>
      <c r="B6" s="136"/>
      <c r="C6" s="155">
        <v>49460</v>
      </c>
      <c r="D6" s="155"/>
      <c r="E6" s="156">
        <v>48000</v>
      </c>
      <c r="F6" s="60">
        <v>48000</v>
      </c>
      <c r="G6" s="60"/>
      <c r="H6" s="60"/>
      <c r="I6" s="60">
        <v>5530</v>
      </c>
      <c r="J6" s="60">
        <v>5530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5530</v>
      </c>
      <c r="X6" s="60">
        <v>12000</v>
      </c>
      <c r="Y6" s="60">
        <v>-6470</v>
      </c>
      <c r="Z6" s="140">
        <v>-53.92</v>
      </c>
      <c r="AA6" s="62">
        <v>48000</v>
      </c>
    </row>
    <row r="7" spans="1:27" ht="13.5">
      <c r="A7" s="138" t="s">
        <v>76</v>
      </c>
      <c r="B7" s="136"/>
      <c r="C7" s="157">
        <v>20356</v>
      </c>
      <c r="D7" s="157"/>
      <c r="E7" s="158">
        <v>17000</v>
      </c>
      <c r="F7" s="159">
        <v>17000</v>
      </c>
      <c r="G7" s="159"/>
      <c r="H7" s="159"/>
      <c r="I7" s="159">
        <v>3268</v>
      </c>
      <c r="J7" s="159">
        <v>3268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3268</v>
      </c>
      <c r="X7" s="159">
        <v>4250</v>
      </c>
      <c r="Y7" s="159">
        <v>-982</v>
      </c>
      <c r="Z7" s="141">
        <v>-23.11</v>
      </c>
      <c r="AA7" s="225">
        <v>17000</v>
      </c>
    </row>
    <row r="8" spans="1:27" ht="13.5">
      <c r="A8" s="138" t="s">
        <v>77</v>
      </c>
      <c r="B8" s="136"/>
      <c r="C8" s="155">
        <v>170209</v>
      </c>
      <c r="D8" s="155"/>
      <c r="E8" s="156">
        <v>152250</v>
      </c>
      <c r="F8" s="60">
        <v>152250</v>
      </c>
      <c r="G8" s="60"/>
      <c r="H8" s="60"/>
      <c r="I8" s="60">
        <v>12750</v>
      </c>
      <c r="J8" s="60">
        <v>12750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12750</v>
      </c>
      <c r="X8" s="60">
        <v>38063</v>
      </c>
      <c r="Y8" s="60">
        <v>-25313</v>
      </c>
      <c r="Z8" s="140">
        <v>-66.5</v>
      </c>
      <c r="AA8" s="62">
        <v>152250</v>
      </c>
    </row>
    <row r="9" spans="1:27" ht="13.5">
      <c r="A9" s="135" t="s">
        <v>78</v>
      </c>
      <c r="B9" s="136"/>
      <c r="C9" s="153">
        <f aca="true" t="shared" si="1" ref="C9:Y9">SUM(C10:C14)</f>
        <v>3237244</v>
      </c>
      <c r="D9" s="153">
        <f>SUM(D10:D14)</f>
        <v>0</v>
      </c>
      <c r="E9" s="154">
        <f t="shared" si="1"/>
        <v>2347000</v>
      </c>
      <c r="F9" s="100">
        <f t="shared" si="1"/>
        <v>2347000</v>
      </c>
      <c r="G9" s="100">
        <f t="shared" si="1"/>
        <v>0</v>
      </c>
      <c r="H9" s="100">
        <f t="shared" si="1"/>
        <v>148192</v>
      </c>
      <c r="I9" s="100">
        <f t="shared" si="1"/>
        <v>392822</v>
      </c>
      <c r="J9" s="100">
        <f t="shared" si="1"/>
        <v>541014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541014</v>
      </c>
      <c r="X9" s="100">
        <f t="shared" si="1"/>
        <v>586750</v>
      </c>
      <c r="Y9" s="100">
        <f t="shared" si="1"/>
        <v>-45736</v>
      </c>
      <c r="Z9" s="137">
        <f>+IF(X9&lt;&gt;0,+(Y9/X9)*100,0)</f>
        <v>-7.794801874733702</v>
      </c>
      <c r="AA9" s="102">
        <f>SUM(AA10:AA14)</f>
        <v>2347000</v>
      </c>
    </row>
    <row r="10" spans="1:27" ht="13.5">
      <c r="A10" s="138" t="s">
        <v>79</v>
      </c>
      <c r="B10" s="136"/>
      <c r="C10" s="155">
        <v>579319</v>
      </c>
      <c r="D10" s="155"/>
      <c r="E10" s="156">
        <v>1799000</v>
      </c>
      <c r="F10" s="60">
        <v>1799000</v>
      </c>
      <c r="G10" s="60"/>
      <c r="H10" s="60">
        <v>7184</v>
      </c>
      <c r="I10" s="60">
        <v>4605</v>
      </c>
      <c r="J10" s="60">
        <v>11789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11789</v>
      </c>
      <c r="X10" s="60">
        <v>449750</v>
      </c>
      <c r="Y10" s="60">
        <v>-437961</v>
      </c>
      <c r="Z10" s="140">
        <v>-97.38</v>
      </c>
      <c r="AA10" s="62">
        <v>1799000</v>
      </c>
    </row>
    <row r="11" spans="1:27" ht="13.5">
      <c r="A11" s="138" t="s">
        <v>80</v>
      </c>
      <c r="B11" s="136"/>
      <c r="C11" s="155">
        <v>1799550</v>
      </c>
      <c r="D11" s="155"/>
      <c r="E11" s="156">
        <v>410000</v>
      </c>
      <c r="F11" s="60">
        <v>410000</v>
      </c>
      <c r="G11" s="60"/>
      <c r="H11" s="60"/>
      <c r="I11" s="60">
        <v>388217</v>
      </c>
      <c r="J11" s="60">
        <v>388217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388217</v>
      </c>
      <c r="X11" s="60">
        <v>102500</v>
      </c>
      <c r="Y11" s="60">
        <v>285717</v>
      </c>
      <c r="Z11" s="140">
        <v>278.75</v>
      </c>
      <c r="AA11" s="62">
        <v>410000</v>
      </c>
    </row>
    <row r="12" spans="1:27" ht="13.5">
      <c r="A12" s="138" t="s">
        <v>81</v>
      </c>
      <c r="B12" s="136"/>
      <c r="C12" s="155">
        <v>858375</v>
      </c>
      <c r="D12" s="155"/>
      <c r="E12" s="156">
        <v>138000</v>
      </c>
      <c r="F12" s="60">
        <v>138000</v>
      </c>
      <c r="G12" s="60"/>
      <c r="H12" s="60">
        <v>141008</v>
      </c>
      <c r="I12" s="60"/>
      <c r="J12" s="60">
        <v>141008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141008</v>
      </c>
      <c r="X12" s="60">
        <v>34500</v>
      </c>
      <c r="Y12" s="60">
        <v>106508</v>
      </c>
      <c r="Z12" s="140">
        <v>308.72</v>
      </c>
      <c r="AA12" s="62">
        <v>138000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17730115</v>
      </c>
      <c r="D15" s="153">
        <f>SUM(D16:D18)</f>
        <v>0</v>
      </c>
      <c r="E15" s="154">
        <f t="shared" si="2"/>
        <v>15231000</v>
      </c>
      <c r="F15" s="100">
        <f t="shared" si="2"/>
        <v>15231000</v>
      </c>
      <c r="G15" s="100">
        <f t="shared" si="2"/>
        <v>297006</v>
      </c>
      <c r="H15" s="100">
        <f t="shared" si="2"/>
        <v>509567</v>
      </c>
      <c r="I15" s="100">
        <f t="shared" si="2"/>
        <v>1842683</v>
      </c>
      <c r="J15" s="100">
        <f t="shared" si="2"/>
        <v>2649256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2649256</v>
      </c>
      <c r="X15" s="100">
        <f t="shared" si="2"/>
        <v>3807750</v>
      </c>
      <c r="Y15" s="100">
        <f t="shared" si="2"/>
        <v>-1158494</v>
      </c>
      <c r="Z15" s="137">
        <f>+IF(X15&lt;&gt;0,+(Y15/X15)*100,0)</f>
        <v>-30.42463397019237</v>
      </c>
      <c r="AA15" s="102">
        <f>SUM(AA16:AA18)</f>
        <v>15231000</v>
      </c>
    </row>
    <row r="16" spans="1:27" ht="13.5">
      <c r="A16" s="138" t="s">
        <v>85</v>
      </c>
      <c r="B16" s="136"/>
      <c r="C16" s="155">
        <v>117679</v>
      </c>
      <c r="D16" s="155"/>
      <c r="E16" s="156">
        <v>57000</v>
      </c>
      <c r="F16" s="60">
        <v>57000</v>
      </c>
      <c r="G16" s="60"/>
      <c r="H16" s="60"/>
      <c r="I16" s="60">
        <v>1490</v>
      </c>
      <c r="J16" s="60">
        <v>1490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1490</v>
      </c>
      <c r="X16" s="60">
        <v>14250</v>
      </c>
      <c r="Y16" s="60">
        <v>-12760</v>
      </c>
      <c r="Z16" s="140">
        <v>-89.54</v>
      </c>
      <c r="AA16" s="62">
        <v>57000</v>
      </c>
    </row>
    <row r="17" spans="1:27" ht="13.5">
      <c r="A17" s="138" t="s">
        <v>86</v>
      </c>
      <c r="B17" s="136"/>
      <c r="C17" s="155">
        <v>17612436</v>
      </c>
      <c r="D17" s="155"/>
      <c r="E17" s="156">
        <v>15174000</v>
      </c>
      <c r="F17" s="60">
        <v>15174000</v>
      </c>
      <c r="G17" s="60">
        <v>297006</v>
      </c>
      <c r="H17" s="60">
        <v>509567</v>
      </c>
      <c r="I17" s="60">
        <v>1841193</v>
      </c>
      <c r="J17" s="60">
        <v>2647766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2647766</v>
      </c>
      <c r="X17" s="60">
        <v>3793500</v>
      </c>
      <c r="Y17" s="60">
        <v>-1145734</v>
      </c>
      <c r="Z17" s="140">
        <v>-30.2</v>
      </c>
      <c r="AA17" s="62">
        <v>15174000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1520000</v>
      </c>
      <c r="F19" s="100">
        <f t="shared" si="3"/>
        <v>1520000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380000</v>
      </c>
      <c r="Y19" s="100">
        <f t="shared" si="3"/>
        <v>-380000</v>
      </c>
      <c r="Z19" s="137">
        <f>+IF(X19&lt;&gt;0,+(Y19/X19)*100,0)</f>
        <v>-100</v>
      </c>
      <c r="AA19" s="102">
        <f>SUM(AA20:AA23)</f>
        <v>1520000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1520000</v>
      </c>
      <c r="F23" s="60">
        <v>1520000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380000</v>
      </c>
      <c r="Y23" s="60">
        <v>-380000</v>
      </c>
      <c r="Z23" s="140">
        <v>-100</v>
      </c>
      <c r="AA23" s="62">
        <v>1520000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21207384</v>
      </c>
      <c r="D25" s="217">
        <f>+D5+D9+D15+D19+D24</f>
        <v>0</v>
      </c>
      <c r="E25" s="230">
        <f t="shared" si="4"/>
        <v>19315250</v>
      </c>
      <c r="F25" s="219">
        <f t="shared" si="4"/>
        <v>19315250</v>
      </c>
      <c r="G25" s="219">
        <f t="shared" si="4"/>
        <v>297006</v>
      </c>
      <c r="H25" s="219">
        <f t="shared" si="4"/>
        <v>657759</v>
      </c>
      <c r="I25" s="219">
        <f t="shared" si="4"/>
        <v>2257053</v>
      </c>
      <c r="J25" s="219">
        <f t="shared" si="4"/>
        <v>3211818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3211818</v>
      </c>
      <c r="X25" s="219">
        <f t="shared" si="4"/>
        <v>4828813</v>
      </c>
      <c r="Y25" s="219">
        <f t="shared" si="4"/>
        <v>-1616995</v>
      </c>
      <c r="Z25" s="231">
        <f>+IF(X25&lt;&gt;0,+(Y25/X25)*100,0)</f>
        <v>-33.48638682011501</v>
      </c>
      <c r="AA25" s="232">
        <f>+AA5+AA9+AA15+AA19+AA24</f>
        <v>19315250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17766938</v>
      </c>
      <c r="D28" s="155"/>
      <c r="E28" s="156">
        <v>15814000</v>
      </c>
      <c r="F28" s="60">
        <v>15814000</v>
      </c>
      <c r="G28" s="60">
        <v>258831</v>
      </c>
      <c r="H28" s="60">
        <v>650575</v>
      </c>
      <c r="I28" s="60">
        <v>2229410</v>
      </c>
      <c r="J28" s="60">
        <v>3138816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3138816</v>
      </c>
      <c r="X28" s="60">
        <v>3953500</v>
      </c>
      <c r="Y28" s="60">
        <v>-814684</v>
      </c>
      <c r="Z28" s="140">
        <v>-20.61</v>
      </c>
      <c r="AA28" s="155">
        <v>15814000</v>
      </c>
    </row>
    <row r="29" spans="1:27" ht="13.5">
      <c r="A29" s="234" t="s">
        <v>134</v>
      </c>
      <c r="B29" s="136"/>
      <c r="C29" s="155">
        <v>1408136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19175074</v>
      </c>
      <c r="D32" s="210">
        <f>SUM(D28:D31)</f>
        <v>0</v>
      </c>
      <c r="E32" s="211">
        <f t="shared" si="5"/>
        <v>15814000</v>
      </c>
      <c r="F32" s="77">
        <f t="shared" si="5"/>
        <v>15814000</v>
      </c>
      <c r="G32" s="77">
        <f t="shared" si="5"/>
        <v>258831</v>
      </c>
      <c r="H32" s="77">
        <f t="shared" si="5"/>
        <v>650575</v>
      </c>
      <c r="I32" s="77">
        <f t="shared" si="5"/>
        <v>2229410</v>
      </c>
      <c r="J32" s="77">
        <f t="shared" si="5"/>
        <v>3138816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3138816</v>
      </c>
      <c r="X32" s="77">
        <f t="shared" si="5"/>
        <v>3953500</v>
      </c>
      <c r="Y32" s="77">
        <f t="shared" si="5"/>
        <v>-814684</v>
      </c>
      <c r="Z32" s="212">
        <f>+IF(X32&lt;&gt;0,+(Y32/X32)*100,0)</f>
        <v>-20.606652333375493</v>
      </c>
      <c r="AA32" s="79">
        <f>SUM(AA28:AA31)</f>
        <v>15814000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2032310</v>
      </c>
      <c r="D35" s="155"/>
      <c r="E35" s="156">
        <v>3501250</v>
      </c>
      <c r="F35" s="60">
        <v>3501250</v>
      </c>
      <c r="G35" s="60">
        <v>38175</v>
      </c>
      <c r="H35" s="60">
        <v>7184</v>
      </c>
      <c r="I35" s="60">
        <v>27643</v>
      </c>
      <c r="J35" s="60">
        <v>73002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73002</v>
      </c>
      <c r="X35" s="60">
        <v>875313</v>
      </c>
      <c r="Y35" s="60">
        <v>-802311</v>
      </c>
      <c r="Z35" s="140">
        <v>-91.66</v>
      </c>
      <c r="AA35" s="62">
        <v>3501250</v>
      </c>
    </row>
    <row r="36" spans="1:27" ht="13.5">
      <c r="A36" s="238" t="s">
        <v>139</v>
      </c>
      <c r="B36" s="149"/>
      <c r="C36" s="222">
        <f aca="true" t="shared" si="6" ref="C36:Y36">SUM(C32:C35)</f>
        <v>21207384</v>
      </c>
      <c r="D36" s="222">
        <f>SUM(D32:D35)</f>
        <v>0</v>
      </c>
      <c r="E36" s="218">
        <f t="shared" si="6"/>
        <v>19315250</v>
      </c>
      <c r="F36" s="220">
        <f t="shared" si="6"/>
        <v>19315250</v>
      </c>
      <c r="G36" s="220">
        <f t="shared" si="6"/>
        <v>297006</v>
      </c>
      <c r="H36" s="220">
        <f t="shared" si="6"/>
        <v>657759</v>
      </c>
      <c r="I36" s="220">
        <f t="shared" si="6"/>
        <v>2257053</v>
      </c>
      <c r="J36" s="220">
        <f t="shared" si="6"/>
        <v>3211818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3211818</v>
      </c>
      <c r="X36" s="220">
        <f t="shared" si="6"/>
        <v>4828813</v>
      </c>
      <c r="Y36" s="220">
        <f t="shared" si="6"/>
        <v>-1616995</v>
      </c>
      <c r="Z36" s="221">
        <f>+IF(X36&lt;&gt;0,+(Y36/X36)*100,0)</f>
        <v>-33.48638682011501</v>
      </c>
      <c r="AA36" s="239">
        <f>SUM(AA32:AA35)</f>
        <v>19315250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556000</v>
      </c>
      <c r="F6" s="60">
        <v>556000</v>
      </c>
      <c r="G6" s="60">
        <v>5877310</v>
      </c>
      <c r="H6" s="60">
        <v>4652576</v>
      </c>
      <c r="I6" s="60">
        <v>741620</v>
      </c>
      <c r="J6" s="60">
        <v>741620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741620</v>
      </c>
      <c r="X6" s="60">
        <v>139000</v>
      </c>
      <c r="Y6" s="60">
        <v>602620</v>
      </c>
      <c r="Z6" s="140">
        <v>433.54</v>
      </c>
      <c r="AA6" s="62">
        <v>556000</v>
      </c>
    </row>
    <row r="7" spans="1:27" ht="13.5">
      <c r="A7" s="249" t="s">
        <v>144</v>
      </c>
      <c r="B7" s="182"/>
      <c r="C7" s="155"/>
      <c r="D7" s="155"/>
      <c r="E7" s="59">
        <v>30000000</v>
      </c>
      <c r="F7" s="60">
        <v>30000000</v>
      </c>
      <c r="G7" s="60">
        <v>46887524</v>
      </c>
      <c r="H7" s="60">
        <v>46203398</v>
      </c>
      <c r="I7" s="60">
        <v>43991692</v>
      </c>
      <c r="J7" s="60">
        <v>43991692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43991692</v>
      </c>
      <c r="X7" s="60">
        <v>7500000</v>
      </c>
      <c r="Y7" s="60">
        <v>36491692</v>
      </c>
      <c r="Z7" s="140">
        <v>486.56</v>
      </c>
      <c r="AA7" s="62">
        <v>30000000</v>
      </c>
    </row>
    <row r="8" spans="1:27" ht="13.5">
      <c r="A8" s="249" t="s">
        <v>145</v>
      </c>
      <c r="B8" s="182"/>
      <c r="C8" s="155"/>
      <c r="D8" s="155"/>
      <c r="E8" s="59">
        <v>1568000</v>
      </c>
      <c r="F8" s="60">
        <v>1568000</v>
      </c>
      <c r="G8" s="60">
        <v>5125886</v>
      </c>
      <c r="H8" s="60">
        <v>9945162</v>
      </c>
      <c r="I8" s="60">
        <v>9851211</v>
      </c>
      <c r="J8" s="60">
        <v>9851211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9851211</v>
      </c>
      <c r="X8" s="60">
        <v>392000</v>
      </c>
      <c r="Y8" s="60">
        <v>9459211</v>
      </c>
      <c r="Z8" s="140">
        <v>2413.06</v>
      </c>
      <c r="AA8" s="62">
        <v>1568000</v>
      </c>
    </row>
    <row r="9" spans="1:27" ht="13.5">
      <c r="A9" s="249" t="s">
        <v>146</v>
      </c>
      <c r="B9" s="182"/>
      <c r="C9" s="155"/>
      <c r="D9" s="155"/>
      <c r="E9" s="59">
        <v>1226000</v>
      </c>
      <c r="F9" s="60">
        <v>1226000</v>
      </c>
      <c r="G9" s="60">
        <v>4446123</v>
      </c>
      <c r="H9" s="60">
        <v>4686028</v>
      </c>
      <c r="I9" s="60">
        <v>10271103</v>
      </c>
      <c r="J9" s="60">
        <v>10271103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10271103</v>
      </c>
      <c r="X9" s="60">
        <v>306500</v>
      </c>
      <c r="Y9" s="60">
        <v>9964603</v>
      </c>
      <c r="Z9" s="140">
        <v>3251.09</v>
      </c>
      <c r="AA9" s="62">
        <v>1226000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186000</v>
      </c>
      <c r="F11" s="60">
        <v>186000</v>
      </c>
      <c r="G11" s="60">
        <v>25208</v>
      </c>
      <c r="H11" s="60">
        <v>27301</v>
      </c>
      <c r="I11" s="60">
        <v>25120</v>
      </c>
      <c r="J11" s="60">
        <v>25120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25120</v>
      </c>
      <c r="X11" s="60">
        <v>46500</v>
      </c>
      <c r="Y11" s="60">
        <v>-21380</v>
      </c>
      <c r="Z11" s="140">
        <v>-45.98</v>
      </c>
      <c r="AA11" s="62">
        <v>186000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33536000</v>
      </c>
      <c r="F12" s="73">
        <f t="shared" si="0"/>
        <v>33536000</v>
      </c>
      <c r="G12" s="73">
        <f t="shared" si="0"/>
        <v>62362051</v>
      </c>
      <c r="H12" s="73">
        <f t="shared" si="0"/>
        <v>65514465</v>
      </c>
      <c r="I12" s="73">
        <f t="shared" si="0"/>
        <v>64880746</v>
      </c>
      <c r="J12" s="73">
        <f t="shared" si="0"/>
        <v>64880746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64880746</v>
      </c>
      <c r="X12" s="73">
        <f t="shared" si="0"/>
        <v>8384000</v>
      </c>
      <c r="Y12" s="73">
        <f t="shared" si="0"/>
        <v>56496746</v>
      </c>
      <c r="Z12" s="170">
        <f>+IF(X12&lt;&gt;0,+(Y12/X12)*100,0)</f>
        <v>673.8638597328245</v>
      </c>
      <c r="AA12" s="74">
        <f>SUM(AA6:AA11)</f>
        <v>33536000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4115000</v>
      </c>
      <c r="F17" s="60">
        <v>4115000</v>
      </c>
      <c r="G17" s="60">
        <v>98054</v>
      </c>
      <c r="H17" s="60">
        <v>4114852</v>
      </c>
      <c r="I17" s="60">
        <v>4114852</v>
      </c>
      <c r="J17" s="60">
        <v>4114852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4114852</v>
      </c>
      <c r="X17" s="60">
        <v>1028750</v>
      </c>
      <c r="Y17" s="60">
        <v>3086102</v>
      </c>
      <c r="Z17" s="140">
        <v>299.99</v>
      </c>
      <c r="AA17" s="62">
        <v>4115000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126150000</v>
      </c>
      <c r="F19" s="60">
        <v>126150000</v>
      </c>
      <c r="G19" s="60">
        <v>10632993</v>
      </c>
      <c r="H19" s="60">
        <v>66843618</v>
      </c>
      <c r="I19" s="60">
        <v>70055436</v>
      </c>
      <c r="J19" s="60">
        <v>70055436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70055436</v>
      </c>
      <c r="X19" s="60">
        <v>31537500</v>
      </c>
      <c r="Y19" s="60">
        <v>38517936</v>
      </c>
      <c r="Z19" s="140">
        <v>122.13</v>
      </c>
      <c r="AA19" s="62">
        <v>126150000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24000</v>
      </c>
      <c r="F22" s="60">
        <v>24000</v>
      </c>
      <c r="G22" s="60">
        <v>33772</v>
      </c>
      <c r="H22" s="60">
        <v>13783</v>
      </c>
      <c r="I22" s="60">
        <v>13783</v>
      </c>
      <c r="J22" s="60">
        <v>13783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13783</v>
      </c>
      <c r="X22" s="60">
        <v>6000</v>
      </c>
      <c r="Y22" s="60">
        <v>7783</v>
      </c>
      <c r="Z22" s="140">
        <v>129.72</v>
      </c>
      <c r="AA22" s="62">
        <v>24000</v>
      </c>
    </row>
    <row r="23" spans="1:27" ht="13.5">
      <c r="A23" s="249" t="s">
        <v>158</v>
      </c>
      <c r="B23" s="182"/>
      <c r="C23" s="155"/>
      <c r="D23" s="155"/>
      <c r="E23" s="59">
        <v>6166000</v>
      </c>
      <c r="F23" s="60">
        <v>6166000</v>
      </c>
      <c r="G23" s="159">
        <v>53402</v>
      </c>
      <c r="H23" s="159">
        <v>128080</v>
      </c>
      <c r="I23" s="159">
        <v>128080</v>
      </c>
      <c r="J23" s="60">
        <v>128080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128080</v>
      </c>
      <c r="X23" s="60">
        <v>1541500</v>
      </c>
      <c r="Y23" s="159">
        <v>-1413420</v>
      </c>
      <c r="Z23" s="141">
        <v>-91.69</v>
      </c>
      <c r="AA23" s="225">
        <v>6166000</v>
      </c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136455000</v>
      </c>
      <c r="F24" s="77">
        <f t="shared" si="1"/>
        <v>136455000</v>
      </c>
      <c r="G24" s="77">
        <f t="shared" si="1"/>
        <v>10818221</v>
      </c>
      <c r="H24" s="77">
        <f t="shared" si="1"/>
        <v>71100333</v>
      </c>
      <c r="I24" s="77">
        <f t="shared" si="1"/>
        <v>74312151</v>
      </c>
      <c r="J24" s="77">
        <f t="shared" si="1"/>
        <v>74312151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74312151</v>
      </c>
      <c r="X24" s="77">
        <f t="shared" si="1"/>
        <v>34113750</v>
      </c>
      <c r="Y24" s="77">
        <f t="shared" si="1"/>
        <v>40198401</v>
      </c>
      <c r="Z24" s="212">
        <f>+IF(X24&lt;&gt;0,+(Y24/X24)*100,0)</f>
        <v>117.83635923930966</v>
      </c>
      <c r="AA24" s="79">
        <f>SUM(AA15:AA23)</f>
        <v>136455000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169991000</v>
      </c>
      <c r="F25" s="73">
        <f t="shared" si="2"/>
        <v>169991000</v>
      </c>
      <c r="G25" s="73">
        <f t="shared" si="2"/>
        <v>73180272</v>
      </c>
      <c r="H25" s="73">
        <f t="shared" si="2"/>
        <v>136614798</v>
      </c>
      <c r="I25" s="73">
        <f t="shared" si="2"/>
        <v>139192897</v>
      </c>
      <c r="J25" s="73">
        <f t="shared" si="2"/>
        <v>139192897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139192897</v>
      </c>
      <c r="X25" s="73">
        <f t="shared" si="2"/>
        <v>42497750</v>
      </c>
      <c r="Y25" s="73">
        <f t="shared" si="2"/>
        <v>96695147</v>
      </c>
      <c r="Z25" s="170">
        <f>+IF(X25&lt;&gt;0,+(Y25/X25)*100,0)</f>
        <v>227.53003864910494</v>
      </c>
      <c r="AA25" s="74">
        <f>+AA12+AA24</f>
        <v>169991000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1310000</v>
      </c>
      <c r="F32" s="60">
        <v>1310000</v>
      </c>
      <c r="G32" s="60">
        <v>12393175</v>
      </c>
      <c r="H32" s="60">
        <v>11069741</v>
      </c>
      <c r="I32" s="60">
        <v>13041797</v>
      </c>
      <c r="J32" s="60">
        <v>13041797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13041797</v>
      </c>
      <c r="X32" s="60">
        <v>327500</v>
      </c>
      <c r="Y32" s="60">
        <v>12714297</v>
      </c>
      <c r="Z32" s="140">
        <v>3882.23</v>
      </c>
      <c r="AA32" s="62">
        <v>1310000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1310000</v>
      </c>
      <c r="F34" s="73">
        <f t="shared" si="3"/>
        <v>1310000</v>
      </c>
      <c r="G34" s="73">
        <f t="shared" si="3"/>
        <v>12393175</v>
      </c>
      <c r="H34" s="73">
        <f t="shared" si="3"/>
        <v>11069741</v>
      </c>
      <c r="I34" s="73">
        <f t="shared" si="3"/>
        <v>13041797</v>
      </c>
      <c r="J34" s="73">
        <f t="shared" si="3"/>
        <v>13041797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13041797</v>
      </c>
      <c r="X34" s="73">
        <f t="shared" si="3"/>
        <v>327500</v>
      </c>
      <c r="Y34" s="73">
        <f t="shared" si="3"/>
        <v>12714297</v>
      </c>
      <c r="Z34" s="170">
        <f>+IF(X34&lt;&gt;0,+(Y34/X34)*100,0)</f>
        <v>3882.2280916030536</v>
      </c>
      <c r="AA34" s="74">
        <f>SUM(AA29:AA33)</f>
        <v>1310000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10207000</v>
      </c>
      <c r="F38" s="60">
        <v>10207000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2551750</v>
      </c>
      <c r="Y38" s="60">
        <v>-2551750</v>
      </c>
      <c r="Z38" s="140">
        <v>-100</v>
      </c>
      <c r="AA38" s="62">
        <v>10207000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10207000</v>
      </c>
      <c r="F39" s="77">
        <f t="shared" si="4"/>
        <v>10207000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2551750</v>
      </c>
      <c r="Y39" s="77">
        <f t="shared" si="4"/>
        <v>-2551750</v>
      </c>
      <c r="Z39" s="212">
        <f>+IF(X39&lt;&gt;0,+(Y39/X39)*100,0)</f>
        <v>-100</v>
      </c>
      <c r="AA39" s="79">
        <f>SUM(AA37:AA38)</f>
        <v>10207000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11517000</v>
      </c>
      <c r="F40" s="73">
        <f t="shared" si="5"/>
        <v>11517000</v>
      </c>
      <c r="G40" s="73">
        <f t="shared" si="5"/>
        <v>12393175</v>
      </c>
      <c r="H40" s="73">
        <f t="shared" si="5"/>
        <v>11069741</v>
      </c>
      <c r="I40" s="73">
        <f t="shared" si="5"/>
        <v>13041797</v>
      </c>
      <c r="J40" s="73">
        <f t="shared" si="5"/>
        <v>13041797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13041797</v>
      </c>
      <c r="X40" s="73">
        <f t="shared" si="5"/>
        <v>2879250</v>
      </c>
      <c r="Y40" s="73">
        <f t="shared" si="5"/>
        <v>10162547</v>
      </c>
      <c r="Z40" s="170">
        <f>+IF(X40&lt;&gt;0,+(Y40/X40)*100,0)</f>
        <v>352.95813145784496</v>
      </c>
      <c r="AA40" s="74">
        <f>+AA34+AA39</f>
        <v>11517000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158474000</v>
      </c>
      <c r="F42" s="259">
        <f t="shared" si="6"/>
        <v>158474000</v>
      </c>
      <c r="G42" s="259">
        <f t="shared" si="6"/>
        <v>60787097</v>
      </c>
      <c r="H42" s="259">
        <f t="shared" si="6"/>
        <v>125545057</v>
      </c>
      <c r="I42" s="259">
        <f t="shared" si="6"/>
        <v>126151100</v>
      </c>
      <c r="J42" s="259">
        <f t="shared" si="6"/>
        <v>126151100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126151100</v>
      </c>
      <c r="X42" s="259">
        <f t="shared" si="6"/>
        <v>39618500</v>
      </c>
      <c r="Y42" s="259">
        <f t="shared" si="6"/>
        <v>86532600</v>
      </c>
      <c r="Z42" s="260">
        <f>+IF(X42&lt;&gt;0,+(Y42/X42)*100,0)</f>
        <v>218.41462952913412</v>
      </c>
      <c r="AA42" s="261">
        <f>+AA25-AA40</f>
        <v>158474000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158474000</v>
      </c>
      <c r="F45" s="60">
        <v>158474000</v>
      </c>
      <c r="G45" s="60">
        <v>60538097</v>
      </c>
      <c r="H45" s="60">
        <v>125295190</v>
      </c>
      <c r="I45" s="60">
        <v>125900363</v>
      </c>
      <c r="J45" s="60">
        <v>125900363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125900363</v>
      </c>
      <c r="X45" s="60">
        <v>39618500</v>
      </c>
      <c r="Y45" s="60">
        <v>86281863</v>
      </c>
      <c r="Z45" s="139">
        <v>217.78</v>
      </c>
      <c r="AA45" s="62">
        <v>158474000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249000</v>
      </c>
      <c r="H46" s="60">
        <v>249867</v>
      </c>
      <c r="I46" s="60">
        <v>250737</v>
      </c>
      <c r="J46" s="60">
        <v>250737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250737</v>
      </c>
      <c r="X46" s="60"/>
      <c r="Y46" s="60">
        <v>250737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158474000</v>
      </c>
      <c r="F48" s="219">
        <f t="shared" si="7"/>
        <v>158474000</v>
      </c>
      <c r="G48" s="219">
        <f t="shared" si="7"/>
        <v>60787097</v>
      </c>
      <c r="H48" s="219">
        <f t="shared" si="7"/>
        <v>125545057</v>
      </c>
      <c r="I48" s="219">
        <f t="shared" si="7"/>
        <v>126151100</v>
      </c>
      <c r="J48" s="219">
        <f t="shared" si="7"/>
        <v>126151100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126151100</v>
      </c>
      <c r="X48" s="219">
        <f t="shared" si="7"/>
        <v>39618500</v>
      </c>
      <c r="Y48" s="219">
        <f t="shared" si="7"/>
        <v>86532600</v>
      </c>
      <c r="Z48" s="265">
        <f>+IF(X48&lt;&gt;0,+(Y48/X48)*100,0)</f>
        <v>218.41462952913412</v>
      </c>
      <c r="AA48" s="232">
        <f>SUM(AA45:AA47)</f>
        <v>158474000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9199996</v>
      </c>
      <c r="F6" s="60">
        <v>9199996</v>
      </c>
      <c r="G6" s="60">
        <v>840170</v>
      </c>
      <c r="H6" s="60">
        <v>1295461</v>
      </c>
      <c r="I6" s="60">
        <v>773707</v>
      </c>
      <c r="J6" s="60">
        <v>2909338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2909338</v>
      </c>
      <c r="X6" s="60">
        <v>3367996</v>
      </c>
      <c r="Y6" s="60">
        <v>-458658</v>
      </c>
      <c r="Z6" s="140">
        <v>-13.62</v>
      </c>
      <c r="AA6" s="62">
        <v>9199996</v>
      </c>
    </row>
    <row r="7" spans="1:27" ht="13.5">
      <c r="A7" s="249" t="s">
        <v>178</v>
      </c>
      <c r="B7" s="182"/>
      <c r="C7" s="155"/>
      <c r="D7" s="155"/>
      <c r="E7" s="59">
        <v>39048000</v>
      </c>
      <c r="F7" s="60">
        <v>39048000</v>
      </c>
      <c r="G7" s="60">
        <v>9390387</v>
      </c>
      <c r="H7" s="60">
        <v>886458</v>
      </c>
      <c r="I7" s="60">
        <v>1250110</v>
      </c>
      <c r="J7" s="60">
        <v>11526955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11526955</v>
      </c>
      <c r="X7" s="60">
        <v>9762000</v>
      </c>
      <c r="Y7" s="60">
        <v>1764955</v>
      </c>
      <c r="Z7" s="140">
        <v>18.08</v>
      </c>
      <c r="AA7" s="62">
        <v>39048000</v>
      </c>
    </row>
    <row r="8" spans="1:27" ht="13.5">
      <c r="A8" s="249" t="s">
        <v>179</v>
      </c>
      <c r="B8" s="182"/>
      <c r="C8" s="155"/>
      <c r="D8" s="155"/>
      <c r="E8" s="59">
        <v>15813000</v>
      </c>
      <c r="F8" s="60">
        <v>15813000</v>
      </c>
      <c r="G8" s="60">
        <v>4707000</v>
      </c>
      <c r="H8" s="60"/>
      <c r="I8" s="60"/>
      <c r="J8" s="60">
        <v>4707000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4707000</v>
      </c>
      <c r="X8" s="60">
        <v>4389000</v>
      </c>
      <c r="Y8" s="60">
        <v>318000</v>
      </c>
      <c r="Z8" s="140">
        <v>7.25</v>
      </c>
      <c r="AA8" s="62">
        <v>15813000</v>
      </c>
    </row>
    <row r="9" spans="1:27" ht="13.5">
      <c r="A9" s="249" t="s">
        <v>180</v>
      </c>
      <c r="B9" s="182"/>
      <c r="C9" s="155"/>
      <c r="D9" s="155"/>
      <c r="E9" s="59">
        <v>1772004</v>
      </c>
      <c r="F9" s="60">
        <v>1772004</v>
      </c>
      <c r="G9" s="60">
        <v>176665</v>
      </c>
      <c r="H9" s="60">
        <v>173342</v>
      </c>
      <c r="I9" s="60">
        <v>133084</v>
      </c>
      <c r="J9" s="60">
        <v>483091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483091</v>
      </c>
      <c r="X9" s="60">
        <v>443001</v>
      </c>
      <c r="Y9" s="60">
        <v>40090</v>
      </c>
      <c r="Z9" s="140">
        <v>9.05</v>
      </c>
      <c r="AA9" s="62">
        <v>1772004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-51327002</v>
      </c>
      <c r="F12" s="60">
        <v>-51327002</v>
      </c>
      <c r="G12" s="60">
        <v>-12995226</v>
      </c>
      <c r="H12" s="60">
        <v>-2778035</v>
      </c>
      <c r="I12" s="60">
        <v>-3305000</v>
      </c>
      <c r="J12" s="60">
        <v>-19078261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-19078261</v>
      </c>
      <c r="X12" s="60">
        <v>-12754250</v>
      </c>
      <c r="Y12" s="60">
        <v>-6324011</v>
      </c>
      <c r="Z12" s="140">
        <v>49.58</v>
      </c>
      <c r="AA12" s="62">
        <v>-51327002</v>
      </c>
    </row>
    <row r="13" spans="1:27" ht="13.5">
      <c r="A13" s="249" t="s">
        <v>40</v>
      </c>
      <c r="B13" s="182"/>
      <c r="C13" s="155"/>
      <c r="D13" s="155"/>
      <c r="E13" s="59">
        <v>-75996</v>
      </c>
      <c r="F13" s="60">
        <v>-75996</v>
      </c>
      <c r="G13" s="60">
        <v>-5758</v>
      </c>
      <c r="H13" s="60">
        <v>-114</v>
      </c>
      <c r="I13" s="60">
        <v>-10110</v>
      </c>
      <c r="J13" s="60">
        <v>-15982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-15982</v>
      </c>
      <c r="X13" s="60">
        <v>-18999</v>
      </c>
      <c r="Y13" s="60">
        <v>3017</v>
      </c>
      <c r="Z13" s="140">
        <v>-15.88</v>
      </c>
      <c r="AA13" s="62">
        <v>-75996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14430002</v>
      </c>
      <c r="F15" s="73">
        <f t="shared" si="0"/>
        <v>14430002</v>
      </c>
      <c r="G15" s="73">
        <f t="shared" si="0"/>
        <v>2113238</v>
      </c>
      <c r="H15" s="73">
        <f t="shared" si="0"/>
        <v>-422888</v>
      </c>
      <c r="I15" s="73">
        <f t="shared" si="0"/>
        <v>-1158209</v>
      </c>
      <c r="J15" s="73">
        <f t="shared" si="0"/>
        <v>532141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532141</v>
      </c>
      <c r="X15" s="73">
        <f t="shared" si="0"/>
        <v>5188748</v>
      </c>
      <c r="Y15" s="73">
        <f t="shared" si="0"/>
        <v>-4656607</v>
      </c>
      <c r="Z15" s="170">
        <f>+IF(X15&lt;&gt;0,+(Y15/X15)*100,0)</f>
        <v>-89.74432753334716</v>
      </c>
      <c r="AA15" s="74">
        <f>SUM(AA6:AA14)</f>
        <v>14430002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2500000</v>
      </c>
      <c r="H22" s="60"/>
      <c r="I22" s="60"/>
      <c r="J22" s="60">
        <v>2500000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2500000</v>
      </c>
      <c r="X22" s="60"/>
      <c r="Y22" s="60">
        <v>2500000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-19315000</v>
      </c>
      <c r="F24" s="60">
        <v>-19315000</v>
      </c>
      <c r="G24" s="60">
        <v>-297005</v>
      </c>
      <c r="H24" s="60">
        <v>-657758</v>
      </c>
      <c r="I24" s="60">
        <v>-2257054</v>
      </c>
      <c r="J24" s="60">
        <v>-3211817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-3211817</v>
      </c>
      <c r="X24" s="60">
        <v>-5794500</v>
      </c>
      <c r="Y24" s="60">
        <v>2582683</v>
      </c>
      <c r="Z24" s="140">
        <v>-44.57</v>
      </c>
      <c r="AA24" s="62">
        <v>-19315000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-19315000</v>
      </c>
      <c r="F25" s="73">
        <f t="shared" si="1"/>
        <v>-19315000</v>
      </c>
      <c r="G25" s="73">
        <f t="shared" si="1"/>
        <v>2202995</v>
      </c>
      <c r="H25" s="73">
        <f t="shared" si="1"/>
        <v>-657758</v>
      </c>
      <c r="I25" s="73">
        <f t="shared" si="1"/>
        <v>-2257054</v>
      </c>
      <c r="J25" s="73">
        <f t="shared" si="1"/>
        <v>-711817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-711817</v>
      </c>
      <c r="X25" s="73">
        <f t="shared" si="1"/>
        <v>-5794500</v>
      </c>
      <c r="Y25" s="73">
        <f t="shared" si="1"/>
        <v>5082683</v>
      </c>
      <c r="Z25" s="170">
        <f>+IF(X25&lt;&gt;0,+(Y25/X25)*100,0)</f>
        <v>-87.71564414531021</v>
      </c>
      <c r="AA25" s="74">
        <f>SUM(AA19:AA24)</f>
        <v>-19315000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-4884998</v>
      </c>
      <c r="F36" s="100">
        <f t="shared" si="3"/>
        <v>-4884998</v>
      </c>
      <c r="G36" s="100">
        <f t="shared" si="3"/>
        <v>4316233</v>
      </c>
      <c r="H36" s="100">
        <f t="shared" si="3"/>
        <v>-1080646</v>
      </c>
      <c r="I36" s="100">
        <f t="shared" si="3"/>
        <v>-3415263</v>
      </c>
      <c r="J36" s="100">
        <f t="shared" si="3"/>
        <v>-179676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-179676</v>
      </c>
      <c r="X36" s="100">
        <f t="shared" si="3"/>
        <v>-605752</v>
      </c>
      <c r="Y36" s="100">
        <f t="shared" si="3"/>
        <v>426076</v>
      </c>
      <c r="Z36" s="137">
        <f>+IF(X36&lt;&gt;0,+(Y36/X36)*100,0)</f>
        <v>-70.33835629102339</v>
      </c>
      <c r="AA36" s="102">
        <f>+AA15+AA25+AA34</f>
        <v>-4884998</v>
      </c>
    </row>
    <row r="37" spans="1:27" ht="13.5">
      <c r="A37" s="249" t="s">
        <v>199</v>
      </c>
      <c r="B37" s="182"/>
      <c r="C37" s="153"/>
      <c r="D37" s="153"/>
      <c r="E37" s="99">
        <v>30183000</v>
      </c>
      <c r="F37" s="100">
        <v>30183000</v>
      </c>
      <c r="G37" s="100">
        <v>835704</v>
      </c>
      <c r="H37" s="100">
        <v>5151937</v>
      </c>
      <c r="I37" s="100">
        <v>4071291</v>
      </c>
      <c r="J37" s="100">
        <v>835704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835704</v>
      </c>
      <c r="X37" s="100">
        <v>30183000</v>
      </c>
      <c r="Y37" s="100">
        <v>-29347296</v>
      </c>
      <c r="Z37" s="137">
        <v>-97.23</v>
      </c>
      <c r="AA37" s="102">
        <v>30183000</v>
      </c>
    </row>
    <row r="38" spans="1:27" ht="13.5">
      <c r="A38" s="269" t="s">
        <v>200</v>
      </c>
      <c r="B38" s="256"/>
      <c r="C38" s="257"/>
      <c r="D38" s="257"/>
      <c r="E38" s="258">
        <v>25298002</v>
      </c>
      <c r="F38" s="259">
        <v>25298002</v>
      </c>
      <c r="G38" s="259">
        <v>5151937</v>
      </c>
      <c r="H38" s="259">
        <v>4071291</v>
      </c>
      <c r="I38" s="259">
        <v>656028</v>
      </c>
      <c r="J38" s="259">
        <v>656028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656028</v>
      </c>
      <c r="X38" s="259">
        <v>29577248</v>
      </c>
      <c r="Y38" s="259">
        <v>-28921220</v>
      </c>
      <c r="Z38" s="260">
        <v>-97.78</v>
      </c>
      <c r="AA38" s="261">
        <v>25298002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21082653</v>
      </c>
      <c r="D5" s="200">
        <f t="shared" si="0"/>
        <v>0</v>
      </c>
      <c r="E5" s="106">
        <f t="shared" si="0"/>
        <v>12912250</v>
      </c>
      <c r="F5" s="106">
        <f t="shared" si="0"/>
        <v>12912250</v>
      </c>
      <c r="G5" s="106">
        <f t="shared" si="0"/>
        <v>297006</v>
      </c>
      <c r="H5" s="106">
        <f t="shared" si="0"/>
        <v>657759</v>
      </c>
      <c r="I5" s="106">
        <f t="shared" si="0"/>
        <v>2257053</v>
      </c>
      <c r="J5" s="106">
        <f t="shared" si="0"/>
        <v>3211818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3211818</v>
      </c>
      <c r="X5" s="106">
        <f t="shared" si="0"/>
        <v>3228063</v>
      </c>
      <c r="Y5" s="106">
        <f t="shared" si="0"/>
        <v>-16245</v>
      </c>
      <c r="Z5" s="201">
        <f>+IF(X5&lt;&gt;0,+(Y5/X5)*100,0)</f>
        <v>-0.5032429664476809</v>
      </c>
      <c r="AA5" s="199">
        <f>SUM(AA11:AA18)</f>
        <v>12912250</v>
      </c>
    </row>
    <row r="6" spans="1:27" ht="13.5">
      <c r="A6" s="291" t="s">
        <v>204</v>
      </c>
      <c r="B6" s="142"/>
      <c r="C6" s="62">
        <v>16387791</v>
      </c>
      <c r="D6" s="156"/>
      <c r="E6" s="60">
        <v>8001000</v>
      </c>
      <c r="F6" s="60">
        <v>8001000</v>
      </c>
      <c r="G6" s="60">
        <v>297006</v>
      </c>
      <c r="H6" s="60">
        <v>509567</v>
      </c>
      <c r="I6" s="60">
        <v>1841193</v>
      </c>
      <c r="J6" s="60">
        <v>2647766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2647766</v>
      </c>
      <c r="X6" s="60">
        <v>2000250</v>
      </c>
      <c r="Y6" s="60">
        <v>647516</v>
      </c>
      <c r="Z6" s="140">
        <v>32.37</v>
      </c>
      <c r="AA6" s="155">
        <v>8001000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646353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17034144</v>
      </c>
      <c r="D11" s="294">
        <f t="shared" si="1"/>
        <v>0</v>
      </c>
      <c r="E11" s="295">
        <f t="shared" si="1"/>
        <v>8001000</v>
      </c>
      <c r="F11" s="295">
        <f t="shared" si="1"/>
        <v>8001000</v>
      </c>
      <c r="G11" s="295">
        <f t="shared" si="1"/>
        <v>297006</v>
      </c>
      <c r="H11" s="295">
        <f t="shared" si="1"/>
        <v>509567</v>
      </c>
      <c r="I11" s="295">
        <f t="shared" si="1"/>
        <v>1841193</v>
      </c>
      <c r="J11" s="295">
        <f t="shared" si="1"/>
        <v>2647766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2647766</v>
      </c>
      <c r="X11" s="295">
        <f t="shared" si="1"/>
        <v>2000250</v>
      </c>
      <c r="Y11" s="295">
        <f t="shared" si="1"/>
        <v>647516</v>
      </c>
      <c r="Z11" s="296">
        <f>+IF(X11&lt;&gt;0,+(Y11/X11)*100,0)</f>
        <v>32.37175353080865</v>
      </c>
      <c r="AA11" s="297">
        <f>SUM(AA6:AA10)</f>
        <v>8001000</v>
      </c>
    </row>
    <row r="12" spans="1:27" ht="13.5">
      <c r="A12" s="298" t="s">
        <v>210</v>
      </c>
      <c r="B12" s="136"/>
      <c r="C12" s="62">
        <v>2071040</v>
      </c>
      <c r="D12" s="156"/>
      <c r="E12" s="60">
        <v>1505000</v>
      </c>
      <c r="F12" s="60">
        <v>1505000</v>
      </c>
      <c r="G12" s="60"/>
      <c r="H12" s="60">
        <v>141008</v>
      </c>
      <c r="I12" s="60">
        <v>388217</v>
      </c>
      <c r="J12" s="60">
        <v>529225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529225</v>
      </c>
      <c r="X12" s="60">
        <v>376250</v>
      </c>
      <c r="Y12" s="60">
        <v>152975</v>
      </c>
      <c r="Z12" s="140">
        <v>40.66</v>
      </c>
      <c r="AA12" s="155">
        <v>1505000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1977469</v>
      </c>
      <c r="D15" s="156"/>
      <c r="E15" s="60">
        <v>3406250</v>
      </c>
      <c r="F15" s="60">
        <v>3406250</v>
      </c>
      <c r="G15" s="60"/>
      <c r="H15" s="60">
        <v>7184</v>
      </c>
      <c r="I15" s="60">
        <v>27643</v>
      </c>
      <c r="J15" s="60">
        <v>34827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34827</v>
      </c>
      <c r="X15" s="60">
        <v>851563</v>
      </c>
      <c r="Y15" s="60">
        <v>-816736</v>
      </c>
      <c r="Z15" s="140">
        <v>-95.91</v>
      </c>
      <c r="AA15" s="155">
        <v>3406250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124731</v>
      </c>
      <c r="D20" s="154">
        <f t="shared" si="2"/>
        <v>0</v>
      </c>
      <c r="E20" s="100">
        <f t="shared" si="2"/>
        <v>6403000</v>
      </c>
      <c r="F20" s="100">
        <f t="shared" si="2"/>
        <v>6403000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1600750</v>
      </c>
      <c r="Y20" s="100">
        <f t="shared" si="2"/>
        <v>-1600750</v>
      </c>
      <c r="Z20" s="137">
        <f>+IF(X20&lt;&gt;0,+(Y20/X20)*100,0)</f>
        <v>-100</v>
      </c>
      <c r="AA20" s="153">
        <f>SUM(AA26:AA33)</f>
        <v>6403000</v>
      </c>
    </row>
    <row r="21" spans="1:27" ht="13.5">
      <c r="A21" s="291" t="s">
        <v>204</v>
      </c>
      <c r="B21" s="142"/>
      <c r="C21" s="62"/>
      <c r="D21" s="156"/>
      <c r="E21" s="60">
        <v>6313000</v>
      </c>
      <c r="F21" s="60">
        <v>6313000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1578250</v>
      </c>
      <c r="Y21" s="60">
        <v>-1578250</v>
      </c>
      <c r="Z21" s="140">
        <v>-100</v>
      </c>
      <c r="AA21" s="155">
        <v>6313000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6313000</v>
      </c>
      <c r="F26" s="295">
        <f t="shared" si="3"/>
        <v>6313000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1578250</v>
      </c>
      <c r="Y26" s="295">
        <f t="shared" si="3"/>
        <v>-1578250</v>
      </c>
      <c r="Z26" s="296">
        <f>+IF(X26&lt;&gt;0,+(Y26/X26)*100,0)</f>
        <v>-100</v>
      </c>
      <c r="AA26" s="297">
        <f>SUM(AA21:AA25)</f>
        <v>6313000</v>
      </c>
    </row>
    <row r="27" spans="1:27" ht="13.5">
      <c r="A27" s="298" t="s">
        <v>210</v>
      </c>
      <c r="B27" s="147"/>
      <c r="C27" s="62">
        <v>124731</v>
      </c>
      <c r="D27" s="156"/>
      <c r="E27" s="60">
        <v>70000</v>
      </c>
      <c r="F27" s="60">
        <v>70000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17500</v>
      </c>
      <c r="Y27" s="60">
        <v>-17500</v>
      </c>
      <c r="Z27" s="140">
        <v>-100</v>
      </c>
      <c r="AA27" s="155">
        <v>70000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20000</v>
      </c>
      <c r="F30" s="60">
        <v>20000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5000</v>
      </c>
      <c r="Y30" s="60">
        <v>-5000</v>
      </c>
      <c r="Z30" s="140">
        <v>-100</v>
      </c>
      <c r="AA30" s="155">
        <v>20000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16387791</v>
      </c>
      <c r="D36" s="156">
        <f t="shared" si="4"/>
        <v>0</v>
      </c>
      <c r="E36" s="60">
        <f t="shared" si="4"/>
        <v>14314000</v>
      </c>
      <c r="F36" s="60">
        <f t="shared" si="4"/>
        <v>14314000</v>
      </c>
      <c r="G36" s="60">
        <f t="shared" si="4"/>
        <v>297006</v>
      </c>
      <c r="H36" s="60">
        <f t="shared" si="4"/>
        <v>509567</v>
      </c>
      <c r="I36" s="60">
        <f t="shared" si="4"/>
        <v>1841193</v>
      </c>
      <c r="J36" s="60">
        <f t="shared" si="4"/>
        <v>2647766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2647766</v>
      </c>
      <c r="X36" s="60">
        <f t="shared" si="4"/>
        <v>3578500</v>
      </c>
      <c r="Y36" s="60">
        <f t="shared" si="4"/>
        <v>-930734</v>
      </c>
      <c r="Z36" s="140">
        <f aca="true" t="shared" si="5" ref="Z36:Z49">+IF(X36&lt;&gt;0,+(Y36/X36)*100,0)</f>
        <v>-26.00905407293559</v>
      </c>
      <c r="AA36" s="155">
        <f>AA6+AA21</f>
        <v>14314000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646353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17034144</v>
      </c>
      <c r="D41" s="294">
        <f t="shared" si="6"/>
        <v>0</v>
      </c>
      <c r="E41" s="295">
        <f t="shared" si="6"/>
        <v>14314000</v>
      </c>
      <c r="F41" s="295">
        <f t="shared" si="6"/>
        <v>14314000</v>
      </c>
      <c r="G41" s="295">
        <f t="shared" si="6"/>
        <v>297006</v>
      </c>
      <c r="H41" s="295">
        <f t="shared" si="6"/>
        <v>509567</v>
      </c>
      <c r="I41" s="295">
        <f t="shared" si="6"/>
        <v>1841193</v>
      </c>
      <c r="J41" s="295">
        <f t="shared" si="6"/>
        <v>2647766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2647766</v>
      </c>
      <c r="X41" s="295">
        <f t="shared" si="6"/>
        <v>3578500</v>
      </c>
      <c r="Y41" s="295">
        <f t="shared" si="6"/>
        <v>-930734</v>
      </c>
      <c r="Z41" s="296">
        <f t="shared" si="5"/>
        <v>-26.00905407293559</v>
      </c>
      <c r="AA41" s="297">
        <f>SUM(AA36:AA40)</f>
        <v>14314000</v>
      </c>
    </row>
    <row r="42" spans="1:27" ht="13.5">
      <c r="A42" s="298" t="s">
        <v>210</v>
      </c>
      <c r="B42" s="136"/>
      <c r="C42" s="95">
        <f aca="true" t="shared" si="7" ref="C42:Y48">C12+C27</f>
        <v>2195771</v>
      </c>
      <c r="D42" s="129">
        <f t="shared" si="7"/>
        <v>0</v>
      </c>
      <c r="E42" s="54">
        <f t="shared" si="7"/>
        <v>1575000</v>
      </c>
      <c r="F42" s="54">
        <f t="shared" si="7"/>
        <v>1575000</v>
      </c>
      <c r="G42" s="54">
        <f t="shared" si="7"/>
        <v>0</v>
      </c>
      <c r="H42" s="54">
        <f t="shared" si="7"/>
        <v>141008</v>
      </c>
      <c r="I42" s="54">
        <f t="shared" si="7"/>
        <v>388217</v>
      </c>
      <c r="J42" s="54">
        <f t="shared" si="7"/>
        <v>529225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529225</v>
      </c>
      <c r="X42" s="54">
        <f t="shared" si="7"/>
        <v>393750</v>
      </c>
      <c r="Y42" s="54">
        <f t="shared" si="7"/>
        <v>135475</v>
      </c>
      <c r="Z42" s="184">
        <f t="shared" si="5"/>
        <v>34.406349206349205</v>
      </c>
      <c r="AA42" s="130">
        <f aca="true" t="shared" si="8" ref="AA42:AA48">AA12+AA27</f>
        <v>1575000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1977469</v>
      </c>
      <c r="D45" s="129">
        <f t="shared" si="7"/>
        <v>0</v>
      </c>
      <c r="E45" s="54">
        <f t="shared" si="7"/>
        <v>3426250</v>
      </c>
      <c r="F45" s="54">
        <f t="shared" si="7"/>
        <v>3426250</v>
      </c>
      <c r="G45" s="54">
        <f t="shared" si="7"/>
        <v>0</v>
      </c>
      <c r="H45" s="54">
        <f t="shared" si="7"/>
        <v>7184</v>
      </c>
      <c r="I45" s="54">
        <f t="shared" si="7"/>
        <v>27643</v>
      </c>
      <c r="J45" s="54">
        <f t="shared" si="7"/>
        <v>34827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34827</v>
      </c>
      <c r="X45" s="54">
        <f t="shared" si="7"/>
        <v>856563</v>
      </c>
      <c r="Y45" s="54">
        <f t="shared" si="7"/>
        <v>-821736</v>
      </c>
      <c r="Z45" s="184">
        <f t="shared" si="5"/>
        <v>-95.93409941825645</v>
      </c>
      <c r="AA45" s="130">
        <f t="shared" si="8"/>
        <v>3426250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21207384</v>
      </c>
      <c r="D49" s="218">
        <f t="shared" si="9"/>
        <v>0</v>
      </c>
      <c r="E49" s="220">
        <f t="shared" si="9"/>
        <v>19315250</v>
      </c>
      <c r="F49" s="220">
        <f t="shared" si="9"/>
        <v>19315250</v>
      </c>
      <c r="G49" s="220">
        <f t="shared" si="9"/>
        <v>297006</v>
      </c>
      <c r="H49" s="220">
        <f t="shared" si="9"/>
        <v>657759</v>
      </c>
      <c r="I49" s="220">
        <f t="shared" si="9"/>
        <v>2257053</v>
      </c>
      <c r="J49" s="220">
        <f t="shared" si="9"/>
        <v>3211818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3211818</v>
      </c>
      <c r="X49" s="220">
        <f t="shared" si="9"/>
        <v>4828813</v>
      </c>
      <c r="Y49" s="220">
        <f t="shared" si="9"/>
        <v>-1616995</v>
      </c>
      <c r="Z49" s="221">
        <f t="shared" si="5"/>
        <v>-33.48638682011501</v>
      </c>
      <c r="AA49" s="222">
        <f>SUM(AA41:AA48)</f>
        <v>19315250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6741000</v>
      </c>
      <c r="F51" s="54">
        <f t="shared" si="10"/>
        <v>6741000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1685250</v>
      </c>
      <c r="Y51" s="54">
        <f t="shared" si="10"/>
        <v>-1685250</v>
      </c>
      <c r="Z51" s="184">
        <f>+IF(X51&lt;&gt;0,+(Y51/X51)*100,0)</f>
        <v>-100</v>
      </c>
      <c r="AA51" s="130">
        <f>SUM(AA57:AA61)</f>
        <v>6741000</v>
      </c>
    </row>
    <row r="52" spans="1:27" ht="13.5">
      <c r="A52" s="310" t="s">
        <v>204</v>
      </c>
      <c r="B52" s="142"/>
      <c r="C52" s="62"/>
      <c r="D52" s="156"/>
      <c r="E52" s="60">
        <v>6741000</v>
      </c>
      <c r="F52" s="60">
        <v>6741000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1685250</v>
      </c>
      <c r="Y52" s="60">
        <v>-1685250</v>
      </c>
      <c r="Z52" s="140">
        <v>-100</v>
      </c>
      <c r="AA52" s="155">
        <v>6741000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6741000</v>
      </c>
      <c r="F57" s="295">
        <f t="shared" si="11"/>
        <v>6741000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1685250</v>
      </c>
      <c r="Y57" s="295">
        <f t="shared" si="11"/>
        <v>-1685250</v>
      </c>
      <c r="Z57" s="296">
        <f>+IF(X57&lt;&gt;0,+(Y57/X57)*100,0)</f>
        <v>-100</v>
      </c>
      <c r="AA57" s="297">
        <f>SUM(AA52:AA56)</f>
        <v>6741000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134255</v>
      </c>
      <c r="H65" s="60">
        <v>136051</v>
      </c>
      <c r="I65" s="60">
        <v>148677</v>
      </c>
      <c r="J65" s="60">
        <v>418983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418983</v>
      </c>
      <c r="X65" s="60"/>
      <c r="Y65" s="60">
        <v>418983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2570990</v>
      </c>
      <c r="F68" s="60"/>
      <c r="G68" s="60">
        <v>49667</v>
      </c>
      <c r="H68" s="60">
        <v>233750</v>
      </c>
      <c r="I68" s="60">
        <v>104959</v>
      </c>
      <c r="J68" s="60">
        <v>388376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388376</v>
      </c>
      <c r="X68" s="60"/>
      <c r="Y68" s="60">
        <v>388376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2570990</v>
      </c>
      <c r="F69" s="220">
        <f t="shared" si="12"/>
        <v>0</v>
      </c>
      <c r="G69" s="220">
        <f t="shared" si="12"/>
        <v>183922</v>
      </c>
      <c r="H69" s="220">
        <f t="shared" si="12"/>
        <v>369801</v>
      </c>
      <c r="I69" s="220">
        <f t="shared" si="12"/>
        <v>253636</v>
      </c>
      <c r="J69" s="220">
        <f t="shared" si="12"/>
        <v>807359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807359</v>
      </c>
      <c r="X69" s="220">
        <f t="shared" si="12"/>
        <v>0</v>
      </c>
      <c r="Y69" s="220">
        <f t="shared" si="12"/>
        <v>807359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17034144</v>
      </c>
      <c r="D5" s="357">
        <f t="shared" si="0"/>
        <v>0</v>
      </c>
      <c r="E5" s="356">
        <f t="shared" si="0"/>
        <v>8001000</v>
      </c>
      <c r="F5" s="358">
        <f t="shared" si="0"/>
        <v>8001000</v>
      </c>
      <c r="G5" s="358">
        <f t="shared" si="0"/>
        <v>297006</v>
      </c>
      <c r="H5" s="356">
        <f t="shared" si="0"/>
        <v>509567</v>
      </c>
      <c r="I5" s="356">
        <f t="shared" si="0"/>
        <v>1841193</v>
      </c>
      <c r="J5" s="358">
        <f t="shared" si="0"/>
        <v>2647766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2647766</v>
      </c>
      <c r="X5" s="356">
        <f t="shared" si="0"/>
        <v>2000250</v>
      </c>
      <c r="Y5" s="358">
        <f t="shared" si="0"/>
        <v>647516</v>
      </c>
      <c r="Z5" s="359">
        <f>+IF(X5&lt;&gt;0,+(Y5/X5)*100,0)</f>
        <v>32.37175353080865</v>
      </c>
      <c r="AA5" s="360">
        <f>+AA6+AA8+AA11+AA13+AA15</f>
        <v>8001000</v>
      </c>
    </row>
    <row r="6" spans="1:27" ht="13.5">
      <c r="A6" s="361" t="s">
        <v>204</v>
      </c>
      <c r="B6" s="142"/>
      <c r="C6" s="60">
        <f>+C7</f>
        <v>16387791</v>
      </c>
      <c r="D6" s="340">
        <f aca="true" t="shared" si="1" ref="D6:AA6">+D7</f>
        <v>0</v>
      </c>
      <c r="E6" s="60">
        <f t="shared" si="1"/>
        <v>8001000</v>
      </c>
      <c r="F6" s="59">
        <f t="shared" si="1"/>
        <v>8001000</v>
      </c>
      <c r="G6" s="59">
        <f t="shared" si="1"/>
        <v>297006</v>
      </c>
      <c r="H6" s="60">
        <f t="shared" si="1"/>
        <v>509567</v>
      </c>
      <c r="I6" s="60">
        <f t="shared" si="1"/>
        <v>1841193</v>
      </c>
      <c r="J6" s="59">
        <f t="shared" si="1"/>
        <v>2647766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2647766</v>
      </c>
      <c r="X6" s="60">
        <f t="shared" si="1"/>
        <v>2000250</v>
      </c>
      <c r="Y6" s="59">
        <f t="shared" si="1"/>
        <v>647516</v>
      </c>
      <c r="Z6" s="61">
        <f>+IF(X6&lt;&gt;0,+(Y6/X6)*100,0)</f>
        <v>32.37175353080865</v>
      </c>
      <c r="AA6" s="62">
        <f t="shared" si="1"/>
        <v>8001000</v>
      </c>
    </row>
    <row r="7" spans="1:27" ht="13.5">
      <c r="A7" s="291" t="s">
        <v>228</v>
      </c>
      <c r="B7" s="142"/>
      <c r="C7" s="60">
        <v>16387791</v>
      </c>
      <c r="D7" s="340"/>
      <c r="E7" s="60">
        <v>8001000</v>
      </c>
      <c r="F7" s="59">
        <v>8001000</v>
      </c>
      <c r="G7" s="59">
        <v>297006</v>
      </c>
      <c r="H7" s="60">
        <v>509567</v>
      </c>
      <c r="I7" s="60">
        <v>1841193</v>
      </c>
      <c r="J7" s="59">
        <v>2647766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2647766</v>
      </c>
      <c r="X7" s="60">
        <v>2000250</v>
      </c>
      <c r="Y7" s="59">
        <v>647516</v>
      </c>
      <c r="Z7" s="61">
        <v>32.37</v>
      </c>
      <c r="AA7" s="62">
        <v>8001000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646353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646353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2071040</v>
      </c>
      <c r="D22" s="344">
        <f t="shared" si="6"/>
        <v>0</v>
      </c>
      <c r="E22" s="343">
        <f t="shared" si="6"/>
        <v>1505000</v>
      </c>
      <c r="F22" s="345">
        <f t="shared" si="6"/>
        <v>1505000</v>
      </c>
      <c r="G22" s="345">
        <f t="shared" si="6"/>
        <v>0</v>
      </c>
      <c r="H22" s="343">
        <f t="shared" si="6"/>
        <v>141008</v>
      </c>
      <c r="I22" s="343">
        <f t="shared" si="6"/>
        <v>388217</v>
      </c>
      <c r="J22" s="345">
        <f t="shared" si="6"/>
        <v>529225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529225</v>
      </c>
      <c r="X22" s="343">
        <f t="shared" si="6"/>
        <v>376250</v>
      </c>
      <c r="Y22" s="345">
        <f t="shared" si="6"/>
        <v>152975</v>
      </c>
      <c r="Z22" s="336">
        <f>+IF(X22&lt;&gt;0,+(Y22/X22)*100,0)</f>
        <v>40.6578073089701</v>
      </c>
      <c r="AA22" s="350">
        <f>SUM(AA23:AA32)</f>
        <v>1505000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1756817</v>
      </c>
      <c r="D24" s="340"/>
      <c r="E24" s="60"/>
      <c r="F24" s="59"/>
      <c r="G24" s="59"/>
      <c r="H24" s="60">
        <v>141008</v>
      </c>
      <c r="I24" s="60">
        <v>388217</v>
      </c>
      <c r="J24" s="59">
        <v>529225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529225</v>
      </c>
      <c r="X24" s="60"/>
      <c r="Y24" s="59">
        <v>529225</v>
      </c>
      <c r="Z24" s="61"/>
      <c r="AA24" s="62"/>
    </row>
    <row r="25" spans="1:27" ht="13.5">
      <c r="A25" s="361" t="s">
        <v>238</v>
      </c>
      <c r="B25" s="142"/>
      <c r="C25" s="60">
        <v>314223</v>
      </c>
      <c r="D25" s="340"/>
      <c r="E25" s="60">
        <v>1505000</v>
      </c>
      <c r="F25" s="59">
        <v>1505000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376250</v>
      </c>
      <c r="Y25" s="59">
        <v>-376250</v>
      </c>
      <c r="Z25" s="61">
        <v>-100</v>
      </c>
      <c r="AA25" s="62">
        <v>1505000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1977469</v>
      </c>
      <c r="D40" s="344">
        <f t="shared" si="9"/>
        <v>0</v>
      </c>
      <c r="E40" s="343">
        <f t="shared" si="9"/>
        <v>3406250</v>
      </c>
      <c r="F40" s="345">
        <f t="shared" si="9"/>
        <v>3406250</v>
      </c>
      <c r="G40" s="345">
        <f t="shared" si="9"/>
        <v>0</v>
      </c>
      <c r="H40" s="343">
        <f t="shared" si="9"/>
        <v>7184</v>
      </c>
      <c r="I40" s="343">
        <f t="shared" si="9"/>
        <v>27643</v>
      </c>
      <c r="J40" s="345">
        <f t="shared" si="9"/>
        <v>34827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34827</v>
      </c>
      <c r="X40" s="343">
        <f t="shared" si="9"/>
        <v>851563</v>
      </c>
      <c r="Y40" s="345">
        <f t="shared" si="9"/>
        <v>-816736</v>
      </c>
      <c r="Z40" s="336">
        <f>+IF(X40&lt;&gt;0,+(Y40/X40)*100,0)</f>
        <v>-95.91022625454605</v>
      </c>
      <c r="AA40" s="350">
        <f>SUM(AA41:AA49)</f>
        <v>3406250</v>
      </c>
    </row>
    <row r="41" spans="1:27" ht="13.5">
      <c r="A41" s="361" t="s">
        <v>247</v>
      </c>
      <c r="B41" s="142"/>
      <c r="C41" s="362">
        <v>1530710</v>
      </c>
      <c r="D41" s="363"/>
      <c r="E41" s="362">
        <v>2610000</v>
      </c>
      <c r="F41" s="364">
        <v>2610000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652500</v>
      </c>
      <c r="Y41" s="364">
        <v>-652500</v>
      </c>
      <c r="Z41" s="365">
        <v>-100</v>
      </c>
      <c r="AA41" s="366">
        <v>2610000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69292</v>
      </c>
      <c r="D43" s="369"/>
      <c r="E43" s="305">
        <v>62000</v>
      </c>
      <c r="F43" s="370">
        <v>62000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15500</v>
      </c>
      <c r="Y43" s="370">
        <v>-15500</v>
      </c>
      <c r="Z43" s="371">
        <v>-100</v>
      </c>
      <c r="AA43" s="303">
        <v>62000</v>
      </c>
    </row>
    <row r="44" spans="1:27" ht="13.5">
      <c r="A44" s="361" t="s">
        <v>250</v>
      </c>
      <c r="B44" s="136"/>
      <c r="C44" s="60">
        <v>210119</v>
      </c>
      <c r="D44" s="368"/>
      <c r="E44" s="54">
        <v>414250</v>
      </c>
      <c r="F44" s="53">
        <v>414250</v>
      </c>
      <c r="G44" s="53"/>
      <c r="H44" s="54">
        <v>7184</v>
      </c>
      <c r="I44" s="54">
        <v>22113</v>
      </c>
      <c r="J44" s="53">
        <v>29297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29297</v>
      </c>
      <c r="X44" s="54">
        <v>103563</v>
      </c>
      <c r="Y44" s="53">
        <v>-74266</v>
      </c>
      <c r="Z44" s="94">
        <v>-71.71</v>
      </c>
      <c r="AA44" s="95">
        <v>414250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148453</v>
      </c>
      <c r="D48" s="368"/>
      <c r="E48" s="54"/>
      <c r="F48" s="53"/>
      <c r="G48" s="53"/>
      <c r="H48" s="54"/>
      <c r="I48" s="54">
        <v>5530</v>
      </c>
      <c r="J48" s="53">
        <v>5530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5530</v>
      </c>
      <c r="X48" s="54"/>
      <c r="Y48" s="53">
        <v>5530</v>
      </c>
      <c r="Z48" s="94"/>
      <c r="AA48" s="95"/>
    </row>
    <row r="49" spans="1:27" ht="13.5">
      <c r="A49" s="361" t="s">
        <v>93</v>
      </c>
      <c r="B49" s="136"/>
      <c r="C49" s="54">
        <v>18895</v>
      </c>
      <c r="D49" s="368"/>
      <c r="E49" s="54">
        <v>320000</v>
      </c>
      <c r="F49" s="53">
        <v>320000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80000</v>
      </c>
      <c r="Y49" s="53">
        <v>-80000</v>
      </c>
      <c r="Z49" s="94">
        <v>-100</v>
      </c>
      <c r="AA49" s="95">
        <v>320000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21082653</v>
      </c>
      <c r="D60" s="346">
        <f t="shared" si="14"/>
        <v>0</v>
      </c>
      <c r="E60" s="219">
        <f t="shared" si="14"/>
        <v>12912250</v>
      </c>
      <c r="F60" s="264">
        <f t="shared" si="14"/>
        <v>12912250</v>
      </c>
      <c r="G60" s="264">
        <f t="shared" si="14"/>
        <v>297006</v>
      </c>
      <c r="H60" s="219">
        <f t="shared" si="14"/>
        <v>657759</v>
      </c>
      <c r="I60" s="219">
        <f t="shared" si="14"/>
        <v>2257053</v>
      </c>
      <c r="J60" s="264">
        <f t="shared" si="14"/>
        <v>3211818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3211818</v>
      </c>
      <c r="X60" s="219">
        <f t="shared" si="14"/>
        <v>3228063</v>
      </c>
      <c r="Y60" s="264">
        <f t="shared" si="14"/>
        <v>-16245</v>
      </c>
      <c r="Z60" s="337">
        <f>+IF(X60&lt;&gt;0,+(Y60/X60)*100,0)</f>
        <v>-0.5032429664476809</v>
      </c>
      <c r="AA60" s="232">
        <f>+AA57+AA54+AA51+AA40+AA37+AA34+AA22+AA5</f>
        <v>12912250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6313000</v>
      </c>
      <c r="F5" s="358">
        <f t="shared" si="0"/>
        <v>6313000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1578250</v>
      </c>
      <c r="Y5" s="358">
        <f t="shared" si="0"/>
        <v>-1578250</v>
      </c>
      <c r="Z5" s="359">
        <f>+IF(X5&lt;&gt;0,+(Y5/X5)*100,0)</f>
        <v>-100</v>
      </c>
      <c r="AA5" s="360">
        <f>+AA6+AA8+AA11+AA13+AA15</f>
        <v>6313000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6313000</v>
      </c>
      <c r="F6" s="59">
        <f t="shared" si="1"/>
        <v>6313000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1578250</v>
      </c>
      <c r="Y6" s="59">
        <f t="shared" si="1"/>
        <v>-1578250</v>
      </c>
      <c r="Z6" s="61">
        <f>+IF(X6&lt;&gt;0,+(Y6/X6)*100,0)</f>
        <v>-100</v>
      </c>
      <c r="AA6" s="62">
        <f t="shared" si="1"/>
        <v>6313000</v>
      </c>
    </row>
    <row r="7" spans="1:27" ht="13.5">
      <c r="A7" s="291" t="s">
        <v>228</v>
      </c>
      <c r="B7" s="142"/>
      <c r="C7" s="60"/>
      <c r="D7" s="340"/>
      <c r="E7" s="60">
        <v>6313000</v>
      </c>
      <c r="F7" s="59">
        <v>6313000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1578250</v>
      </c>
      <c r="Y7" s="59">
        <v>-1578250</v>
      </c>
      <c r="Z7" s="61">
        <v>-100</v>
      </c>
      <c r="AA7" s="62">
        <v>6313000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124731</v>
      </c>
      <c r="D22" s="344">
        <f t="shared" si="6"/>
        <v>0</v>
      </c>
      <c r="E22" s="343">
        <f t="shared" si="6"/>
        <v>70000</v>
      </c>
      <c r="F22" s="345">
        <f t="shared" si="6"/>
        <v>70000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17500</v>
      </c>
      <c r="Y22" s="345">
        <f t="shared" si="6"/>
        <v>-17500</v>
      </c>
      <c r="Z22" s="336">
        <f>+IF(X22&lt;&gt;0,+(Y22/X22)*100,0)</f>
        <v>-100</v>
      </c>
      <c r="AA22" s="350">
        <f>SUM(AA23:AA32)</f>
        <v>70000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124731</v>
      </c>
      <c r="D25" s="340"/>
      <c r="E25" s="60">
        <v>70000</v>
      </c>
      <c r="F25" s="59">
        <v>70000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17500</v>
      </c>
      <c r="Y25" s="59">
        <v>-17500</v>
      </c>
      <c r="Z25" s="61">
        <v>-100</v>
      </c>
      <c r="AA25" s="62">
        <v>70000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20000</v>
      </c>
      <c r="F40" s="345">
        <f t="shared" si="9"/>
        <v>20000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5000</v>
      </c>
      <c r="Y40" s="345">
        <f t="shared" si="9"/>
        <v>-5000</v>
      </c>
      <c r="Z40" s="336">
        <f>+IF(X40&lt;&gt;0,+(Y40/X40)*100,0)</f>
        <v>-100</v>
      </c>
      <c r="AA40" s="350">
        <f>SUM(AA41:AA49)</f>
        <v>20000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20000</v>
      </c>
      <c r="F49" s="53">
        <v>20000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5000</v>
      </c>
      <c r="Y49" s="53">
        <v>-5000</v>
      </c>
      <c r="Z49" s="94">
        <v>-100</v>
      </c>
      <c r="AA49" s="95">
        <v>20000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124731</v>
      </c>
      <c r="D60" s="346">
        <f t="shared" si="14"/>
        <v>0</v>
      </c>
      <c r="E60" s="219">
        <f t="shared" si="14"/>
        <v>6403000</v>
      </c>
      <c r="F60" s="264">
        <f t="shared" si="14"/>
        <v>6403000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1600750</v>
      </c>
      <c r="Y60" s="264">
        <f t="shared" si="14"/>
        <v>-1600750</v>
      </c>
      <c r="Z60" s="337">
        <f>+IF(X60&lt;&gt;0,+(Y60/X60)*100,0)</f>
        <v>-100</v>
      </c>
      <c r="AA60" s="232">
        <f>+AA57+AA54+AA51+AA40+AA37+AA34+AA22+AA5</f>
        <v>6403000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2013-11-05T08:57:56Z</dcterms:created>
  <dcterms:modified xsi:type="dcterms:W3CDTF">2013-11-05T08:57:59Z</dcterms:modified>
  <cp:category/>
  <cp:version/>
  <cp:contentType/>
  <cp:contentStatus/>
</cp:coreProperties>
</file>