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<sst xmlns="http://schemas.openxmlformats.org/spreadsheetml/2006/main" count="855" uniqueCount="302">
  <si>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Emnambithi/Ladysmith(KZN232)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</si>
  <si>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</si>
  <si>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</si>
  <si>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</si>
  <si>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</si>
  <si>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</si>
  <si>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</si>
  <si>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</si>
  <si>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</si>
  <si>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</si>
  <si>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</si>
  <si>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</si>
  <si>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</si>
  <si>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</si>
  <si>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</si>
  <si>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</si>
  <si>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</si>
  <si>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</si>
  <si>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</si>
  <si>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</si>
  <si>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</si>
  <si>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</si>
  <si>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</si>
  <si>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</si>
  <si>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</si>
  <si>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</si>
  <si>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</si>
  <si>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</si>
  <si>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</si>
  <si>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</si>
  <si>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</si>
  <si>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</si>
  <si>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</si>
  <si>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</si>
  <si>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</si>
  <si>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</si>
  <si>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</si>
  <si>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</si>
  <si>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</si>
  <si>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</si>
  <si>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</si>
  <si>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</si>
  <si>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</si>
  <si>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</si>
  <si>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</si>
  <si>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</si>
  <si>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</si>
  <si>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</si>
  <si>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</si>
  <si>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</si>
  <si>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</si>
  <si>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</si>
  <si>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</si>
  <si>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</si>
  <si>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</si>
  <si>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</si>
  <si>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</si>
  <si>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</si>
  <si>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</si>
  <si>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</si>
  <si>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</si>
  <si>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</si>
  <si>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</si>
  <si>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</si>
  <si>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</si>
  <si>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</si>
  <si>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</si>
  <si>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</si>
  <si>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</si>
  <si>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</si>
  <si>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Emnambithi/Ladysmith(KZN232)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</si>
  <si>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</si>
  <si>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</si>
  <si>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</si>
  <si>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</si>
  <si>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</si>
  <si>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</si>
  <si>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</si>
  <si>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</si>
  <si>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</si>
  <si>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</si>
  <si>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</si>
  <si>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</si>
  <si>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</si>
  <si>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</si>
  <si>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</si>
  <si>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</si>
  <si>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</si>
  <si>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</si>
  <si>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</si>
  <si>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</si>
  <si>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</si>
  <si>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</si>
  <si>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</si>
  <si>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</si>
  <si>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</si>
  <si>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</si>
  <si>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</si>
  <si>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</si>
  <si>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</si>
  <si>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Emnambithi/Ladysmith(KZN232)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</si>
  <si>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</si>
  <si>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</si>
  <si>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</si>
  <si>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</si>
  <si>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</si>
  <si>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</si>
  <si>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</si>
  <si>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</si>
  <si>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</si>
  <si>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</si>
  <si>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</si>
  <si>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</si>
  <si>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</si>
  <si>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</si>
  <si>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</si>
  <si>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</si>
  <si>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</si>
  <si>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</si>
  <si>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</si>
  <si>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</si>
  <si>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</si>
  <si>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</si>
  <si>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</si>
  <si>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</si>
  <si>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</si>
  <si>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</si>
  <si>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</si>
  <si>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</si>
  <si>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Emnambithi/Ladysmith(KZN232)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</si>
  <si>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</si>
  <si>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</si>
  <si>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</si>
  <si>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</si>
  <si>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</si>
  <si>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</si>
  <si>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</si>
  <si>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</si>
  <si>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</si>
  <si>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</si>
  <si>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Emnambithi/Ladysmith(KZN232)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</si>
  <si>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</si>
  <si>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</si>
  <si>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</si>
  <si>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</si>
  <si>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</si>
  <si>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</si>
  <si>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</si>
  <si>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</si>
  <si>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</si>
  <si>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</si>
  <si>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</si>
  <si>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</si>
  <si>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</si>
  <si>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</si>
  <si>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</si>
  <si>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</si>
  <si>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</si>
  <si>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</si>
  <si>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</si>
  <si>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</si>
  <si>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</si>
  <si>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</si>
  <si>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</si>
  <si>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</si>
  <si>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</si>
  <si>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</si>
  <si>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</si>
  <si>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</si>
  <si>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</si>
  <si>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</si>
  <si>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</si>
  <si>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</si>
  <si>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</si>
  <si>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Emnambithi/Ladysmith(KZN232)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</si>
  <si>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</si>
  <si>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</si>
  <si>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</si>
  <si>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</si>
  <si>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</si>
  <si>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</si>
  <si>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</si>
  <si>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</si>
  <si>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</si>
  <si>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</si>
  <si>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</si>
  <si>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</si>
  <si>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</si>
  <si>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</si>
  <si>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</si>
  <si>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</si>
  <si>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</si>
  <si>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</si>
  <si>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</si>
  <si>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</si>
  <si>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</si>
  <si>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</si>
  <si>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</si>
  <si>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</si>
  <si>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</si>
  <si>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</si>
  <si>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Emnambithi/Ladysmith(KZN232)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</si>
  <si>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</si>
  <si>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</si>
  <si>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</si>
  <si>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</si>
  <si>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</si>
  <si>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</si>
  <si>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</si>
  <si>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</si>
  <si>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</si>
  <si>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</si>
  <si>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</si>
  <si>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</si>
  <si>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</si>
  <si>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</si>
  <si>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</si>
  <si>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</si>
  <si>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</si>
  <si>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</si>
  <si>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</si>
  <si>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</si>
  <si>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</si>
  <si>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</si>
  <si>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</si>
  <si>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</si>
  <si>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Emnambithi/Ladysmith(KZN232)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</si>
  <si>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</si>
  <si>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</si>
  <si>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</si>
  <si>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</si>
  <si>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</si>
  <si>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</si>
  <si>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</si>
  <si>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</si>
  <si>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</si>
  <si>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</si>
  <si>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</si>
  <si>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</si>
  <si>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</si>
  <si>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</si>
  <si>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</si>
  <si>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</si>
  <si>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</si>
  <si>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</si>
  <si>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</si>
  <si>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</si>
  <si>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</si>
  <si>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</si>
  <si>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</si>
  <si>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</si>
  <si>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</si>
  <si>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</si>
  <si>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</si>
  <si>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</si>
  <si>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</si>
  <si>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</si>
  <si>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</si>
  <si>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</si>
  <si>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</si>
  <si>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</si>
  <si>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</si>
  <si>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Emnambithi/Ladysmith(KZN232)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</si>
  <si>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</si>
  <si>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</si>
  <si>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Emnambithi/Ladysmith(KZN232)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</si>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</sst>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116871387</v>
      </c>
      <c r="C5" s="19">
        <v>0</v>
      </c>
      <c r="D5" s="59">
        <v>126566451</v>
      </c>
      <c r="E5" s="60">
        <v>126566451</v>
      </c>
      <c r="F5" s="60">
        <v>122004300</v>
      </c>
      <c r="G5" s="60">
        <v>641043</v>
      </c>
      <c r="H5" s="60">
        <v>366284</v>
      </c>
      <c r="I5" s="60">
        <v>123011627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123011627</v>
      </c>
      <c r="W5" s="60">
        <v>31641613</v>
      </c>
      <c r="X5" s="60">
        <v>91370014</v>
      </c>
      <c r="Y5" s="61">
        <v>288.77</v>
      </c>
      <c r="Z5" s="62">
        <v>126566451</v>
      </c>
    </row>
    <row r="6" spans="1:26" ht="13.5">
      <c r="A6" s="58" t="s">
        <v>32</v>
      </c>
      <c r="B6" s="19">
        <v>232535667</v>
      </c>
      <c r="C6" s="19">
        <v>0</v>
      </c>
      <c r="D6" s="59">
        <v>255607782</v>
      </c>
      <c r="E6" s="60">
        <v>255607782</v>
      </c>
      <c r="F6" s="60">
        <v>34825563</v>
      </c>
      <c r="G6" s="60">
        <v>25356215</v>
      </c>
      <c r="H6" s="60">
        <v>18097272</v>
      </c>
      <c r="I6" s="60">
        <v>78279050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78279050</v>
      </c>
      <c r="W6" s="60">
        <v>63901946</v>
      </c>
      <c r="X6" s="60">
        <v>14377104</v>
      </c>
      <c r="Y6" s="61">
        <v>22.5</v>
      </c>
      <c r="Z6" s="62">
        <v>255607782</v>
      </c>
    </row>
    <row r="7" spans="1:26" ht="13.5">
      <c r="A7" s="58" t="s">
        <v>33</v>
      </c>
      <c r="B7" s="19">
        <v>8631950</v>
      </c>
      <c r="C7" s="19">
        <v>0</v>
      </c>
      <c r="D7" s="59">
        <v>1622000</v>
      </c>
      <c r="E7" s="60">
        <v>1622000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405500</v>
      </c>
      <c r="X7" s="60">
        <v>-405500</v>
      </c>
      <c r="Y7" s="61">
        <v>-100</v>
      </c>
      <c r="Z7" s="62">
        <v>1622000</v>
      </c>
    </row>
    <row r="8" spans="1:26" ht="13.5">
      <c r="A8" s="58" t="s">
        <v>34</v>
      </c>
      <c r="B8" s="19">
        <v>114584565</v>
      </c>
      <c r="C8" s="19">
        <v>0</v>
      </c>
      <c r="D8" s="59">
        <v>120012000</v>
      </c>
      <c r="E8" s="60">
        <v>120012000</v>
      </c>
      <c r="F8" s="60">
        <v>38392357</v>
      </c>
      <c r="G8" s="60">
        <v>933525</v>
      </c>
      <c r="H8" s="60">
        <v>-97091</v>
      </c>
      <c r="I8" s="60">
        <v>39228791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39228791</v>
      </c>
      <c r="W8" s="60">
        <v>30003000</v>
      </c>
      <c r="X8" s="60">
        <v>9225791</v>
      </c>
      <c r="Y8" s="61">
        <v>30.75</v>
      </c>
      <c r="Z8" s="62">
        <v>120012000</v>
      </c>
    </row>
    <row r="9" spans="1:26" ht="13.5">
      <c r="A9" s="58" t="s">
        <v>35</v>
      </c>
      <c r="B9" s="19">
        <v>67733908</v>
      </c>
      <c r="C9" s="19">
        <v>0</v>
      </c>
      <c r="D9" s="59">
        <v>41678667</v>
      </c>
      <c r="E9" s="60">
        <v>41678667</v>
      </c>
      <c r="F9" s="60">
        <v>2248166</v>
      </c>
      <c r="G9" s="60">
        <v>1476095</v>
      </c>
      <c r="H9" s="60">
        <v>1625965</v>
      </c>
      <c r="I9" s="60">
        <v>5350226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5350226</v>
      </c>
      <c r="W9" s="60">
        <v>10419667</v>
      </c>
      <c r="X9" s="60">
        <v>-5069441</v>
      </c>
      <c r="Y9" s="61">
        <v>-48.65</v>
      </c>
      <c r="Z9" s="62">
        <v>41678667</v>
      </c>
    </row>
    <row r="10" spans="1:26" ht="25.5">
      <c r="A10" s="63" t="s">
        <v>277</v>
      </c>
      <c r="B10" s="64">
        <f>SUM(B5:B9)</f>
        <v>540357477</v>
      </c>
      <c r="C10" s="64">
        <f>SUM(C5:C9)</f>
        <v>0</v>
      </c>
      <c r="D10" s="65">
        <f aca="true" t="shared" si="0" ref="D10:Z10">SUM(D5:D9)</f>
        <v>545486900</v>
      </c>
      <c r="E10" s="66">
        <f t="shared" si="0"/>
        <v>545486900</v>
      </c>
      <c r="F10" s="66">
        <f t="shared" si="0"/>
        <v>197470386</v>
      </c>
      <c r="G10" s="66">
        <f t="shared" si="0"/>
        <v>28406878</v>
      </c>
      <c r="H10" s="66">
        <f t="shared" si="0"/>
        <v>19992430</v>
      </c>
      <c r="I10" s="66">
        <f t="shared" si="0"/>
        <v>245869694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245869694</v>
      </c>
      <c r="W10" s="66">
        <f t="shared" si="0"/>
        <v>136371726</v>
      </c>
      <c r="X10" s="66">
        <f t="shared" si="0"/>
        <v>109497968</v>
      </c>
      <c r="Y10" s="67">
        <f>+IF(W10&lt;&gt;0,(X10/W10)*100,0)</f>
        <v>80.29374652044808</v>
      </c>
      <c r="Z10" s="68">
        <f t="shared" si="0"/>
        <v>545486900</v>
      </c>
    </row>
    <row r="11" spans="1:26" ht="13.5">
      <c r="A11" s="58" t="s">
        <v>37</v>
      </c>
      <c r="B11" s="19">
        <v>132108363</v>
      </c>
      <c r="C11" s="19">
        <v>0</v>
      </c>
      <c r="D11" s="59">
        <v>158434448</v>
      </c>
      <c r="E11" s="60">
        <v>158434448</v>
      </c>
      <c r="F11" s="60">
        <v>14003051</v>
      </c>
      <c r="G11" s="60">
        <v>12158428</v>
      </c>
      <c r="H11" s="60">
        <v>13583311</v>
      </c>
      <c r="I11" s="60">
        <v>39744790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39744790</v>
      </c>
      <c r="W11" s="60">
        <v>39608612</v>
      </c>
      <c r="X11" s="60">
        <v>136178</v>
      </c>
      <c r="Y11" s="61">
        <v>0.34</v>
      </c>
      <c r="Z11" s="62">
        <v>158434448</v>
      </c>
    </row>
    <row r="12" spans="1:26" ht="13.5">
      <c r="A12" s="58" t="s">
        <v>38</v>
      </c>
      <c r="B12" s="19">
        <v>13131617</v>
      </c>
      <c r="C12" s="19">
        <v>0</v>
      </c>
      <c r="D12" s="59">
        <v>14809248</v>
      </c>
      <c r="E12" s="60">
        <v>14809248</v>
      </c>
      <c r="F12" s="60">
        <v>1110393</v>
      </c>
      <c r="G12" s="60">
        <v>1110393</v>
      </c>
      <c r="H12" s="60">
        <v>1092603</v>
      </c>
      <c r="I12" s="60">
        <v>3313389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3313389</v>
      </c>
      <c r="W12" s="60">
        <v>3702312</v>
      </c>
      <c r="X12" s="60">
        <v>-388923</v>
      </c>
      <c r="Y12" s="61">
        <v>-10.5</v>
      </c>
      <c r="Z12" s="62">
        <v>14809248</v>
      </c>
    </row>
    <row r="13" spans="1:26" ht="13.5">
      <c r="A13" s="58" t="s">
        <v>278</v>
      </c>
      <c r="B13" s="19">
        <v>57656139</v>
      </c>
      <c r="C13" s="19">
        <v>0</v>
      </c>
      <c r="D13" s="59">
        <v>66504883</v>
      </c>
      <c r="E13" s="60">
        <v>66504883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16626221</v>
      </c>
      <c r="X13" s="60">
        <v>-16626221</v>
      </c>
      <c r="Y13" s="61">
        <v>-100</v>
      </c>
      <c r="Z13" s="62">
        <v>66504883</v>
      </c>
    </row>
    <row r="14" spans="1:26" ht="13.5">
      <c r="A14" s="58" t="s">
        <v>40</v>
      </c>
      <c r="B14" s="19">
        <v>0</v>
      </c>
      <c r="C14" s="19">
        <v>0</v>
      </c>
      <c r="D14" s="59">
        <v>691992</v>
      </c>
      <c r="E14" s="60">
        <v>691992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172998</v>
      </c>
      <c r="X14" s="60">
        <v>-172998</v>
      </c>
      <c r="Y14" s="61">
        <v>-100</v>
      </c>
      <c r="Z14" s="62">
        <v>691992</v>
      </c>
    </row>
    <row r="15" spans="1:26" ht="13.5">
      <c r="A15" s="58" t="s">
        <v>41</v>
      </c>
      <c r="B15" s="19">
        <v>154749980</v>
      </c>
      <c r="C15" s="19">
        <v>0</v>
      </c>
      <c r="D15" s="59">
        <v>168975057</v>
      </c>
      <c r="E15" s="60">
        <v>168975057</v>
      </c>
      <c r="F15" s="60">
        <v>0</v>
      </c>
      <c r="G15" s="60">
        <v>20551612</v>
      </c>
      <c r="H15" s="60">
        <v>17787128</v>
      </c>
      <c r="I15" s="60">
        <v>38338740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38338740</v>
      </c>
      <c r="W15" s="60">
        <v>42243764</v>
      </c>
      <c r="X15" s="60">
        <v>-3905024</v>
      </c>
      <c r="Y15" s="61">
        <v>-9.24</v>
      </c>
      <c r="Z15" s="62">
        <v>168975057</v>
      </c>
    </row>
    <row r="16" spans="1:26" ht="13.5">
      <c r="A16" s="69" t="s">
        <v>42</v>
      </c>
      <c r="B16" s="19">
        <v>22482200</v>
      </c>
      <c r="C16" s="19">
        <v>0</v>
      </c>
      <c r="D16" s="59">
        <v>15228370</v>
      </c>
      <c r="E16" s="60">
        <v>15228370</v>
      </c>
      <c r="F16" s="60">
        <v>855182</v>
      </c>
      <c r="G16" s="60">
        <v>306321</v>
      </c>
      <c r="H16" s="60">
        <v>30593</v>
      </c>
      <c r="I16" s="60">
        <v>1192096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1192096</v>
      </c>
      <c r="W16" s="60">
        <v>3807093</v>
      </c>
      <c r="X16" s="60">
        <v>-2614997</v>
      </c>
      <c r="Y16" s="61">
        <v>-68.69</v>
      </c>
      <c r="Z16" s="62">
        <v>15228370</v>
      </c>
    </row>
    <row r="17" spans="1:26" ht="13.5">
      <c r="A17" s="58" t="s">
        <v>43</v>
      </c>
      <c r="B17" s="19">
        <v>173606446</v>
      </c>
      <c r="C17" s="19">
        <v>0</v>
      </c>
      <c r="D17" s="59">
        <v>155071477</v>
      </c>
      <c r="E17" s="60">
        <v>155071477</v>
      </c>
      <c r="F17" s="60">
        <v>13702389</v>
      </c>
      <c r="G17" s="60">
        <v>10038600</v>
      </c>
      <c r="H17" s="60">
        <v>11846799</v>
      </c>
      <c r="I17" s="60">
        <v>35587788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35587788</v>
      </c>
      <c r="W17" s="60">
        <v>38767869</v>
      </c>
      <c r="X17" s="60">
        <v>-3180081</v>
      </c>
      <c r="Y17" s="61">
        <v>-8.2</v>
      </c>
      <c r="Z17" s="62">
        <v>155071477</v>
      </c>
    </row>
    <row r="18" spans="1:26" ht="13.5">
      <c r="A18" s="70" t="s">
        <v>44</v>
      </c>
      <c r="B18" s="71">
        <f>SUM(B11:B17)</f>
        <v>553734745</v>
      </c>
      <c r="C18" s="71">
        <f>SUM(C11:C17)</f>
        <v>0</v>
      </c>
      <c r="D18" s="72">
        <f aca="true" t="shared" si="1" ref="D18:Z18">SUM(D11:D17)</f>
        <v>579715475</v>
      </c>
      <c r="E18" s="73">
        <f t="shared" si="1"/>
        <v>579715475</v>
      </c>
      <c r="F18" s="73">
        <f t="shared" si="1"/>
        <v>29671015</v>
      </c>
      <c r="G18" s="73">
        <f t="shared" si="1"/>
        <v>44165354</v>
      </c>
      <c r="H18" s="73">
        <f t="shared" si="1"/>
        <v>44340434</v>
      </c>
      <c r="I18" s="73">
        <f t="shared" si="1"/>
        <v>118176803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118176803</v>
      </c>
      <c r="W18" s="73">
        <f t="shared" si="1"/>
        <v>144928869</v>
      </c>
      <c r="X18" s="73">
        <f t="shared" si="1"/>
        <v>-26752066</v>
      </c>
      <c r="Y18" s="67">
        <f>+IF(W18&lt;&gt;0,(X18/W18)*100,0)</f>
        <v>-18.458755791435866</v>
      </c>
      <c r="Z18" s="74">
        <f t="shared" si="1"/>
        <v>579715475</v>
      </c>
    </row>
    <row r="19" spans="1:26" ht="13.5">
      <c r="A19" s="70" t="s">
        <v>45</v>
      </c>
      <c r="B19" s="75">
        <f>+B10-B18</f>
        <v>-13377268</v>
      </c>
      <c r="C19" s="75">
        <f>+C10-C18</f>
        <v>0</v>
      </c>
      <c r="D19" s="76">
        <f aca="true" t="shared" si="2" ref="D19:Z19">+D10-D18</f>
        <v>-34228575</v>
      </c>
      <c r="E19" s="77">
        <f t="shared" si="2"/>
        <v>-34228575</v>
      </c>
      <c r="F19" s="77">
        <f t="shared" si="2"/>
        <v>167799371</v>
      </c>
      <c r="G19" s="77">
        <f t="shared" si="2"/>
        <v>-15758476</v>
      </c>
      <c r="H19" s="77">
        <f t="shared" si="2"/>
        <v>-24348004</v>
      </c>
      <c r="I19" s="77">
        <f t="shared" si="2"/>
        <v>127692891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127692891</v>
      </c>
      <c r="W19" s="77">
        <f>IF(E10=E18,0,W10-W18)</f>
        <v>-8557143</v>
      </c>
      <c r="X19" s="77">
        <f t="shared" si="2"/>
        <v>136250034</v>
      </c>
      <c r="Y19" s="78">
        <f>+IF(W19&lt;&gt;0,(X19/W19)*100,0)</f>
        <v>-1592.2374325169044</v>
      </c>
      <c r="Z19" s="79">
        <f t="shared" si="2"/>
        <v>-34228575</v>
      </c>
    </row>
    <row r="20" spans="1:26" ht="13.5">
      <c r="A20" s="58" t="s">
        <v>46</v>
      </c>
      <c r="B20" s="19">
        <v>91959252</v>
      </c>
      <c r="C20" s="19">
        <v>0</v>
      </c>
      <c r="D20" s="59">
        <v>37962000</v>
      </c>
      <c r="E20" s="60">
        <v>37962000</v>
      </c>
      <c r="F20" s="60">
        <v>0</v>
      </c>
      <c r="G20" s="60">
        <v>957895</v>
      </c>
      <c r="H20" s="60">
        <v>0</v>
      </c>
      <c r="I20" s="60">
        <v>957895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957895</v>
      </c>
      <c r="W20" s="60">
        <v>9490500</v>
      </c>
      <c r="X20" s="60">
        <v>-8532605</v>
      </c>
      <c r="Y20" s="61">
        <v>-89.91</v>
      </c>
      <c r="Z20" s="62">
        <v>37962000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78581984</v>
      </c>
      <c r="C22" s="86">
        <f>SUM(C19:C21)</f>
        <v>0</v>
      </c>
      <c r="D22" s="87">
        <f aca="true" t="shared" si="3" ref="D22:Z22">SUM(D19:D21)</f>
        <v>3733425</v>
      </c>
      <c r="E22" s="88">
        <f t="shared" si="3"/>
        <v>3733425</v>
      </c>
      <c r="F22" s="88">
        <f t="shared" si="3"/>
        <v>167799371</v>
      </c>
      <c r="G22" s="88">
        <f t="shared" si="3"/>
        <v>-14800581</v>
      </c>
      <c r="H22" s="88">
        <f t="shared" si="3"/>
        <v>-24348004</v>
      </c>
      <c r="I22" s="88">
        <f t="shared" si="3"/>
        <v>128650786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128650786</v>
      </c>
      <c r="W22" s="88">
        <f t="shared" si="3"/>
        <v>933357</v>
      </c>
      <c r="X22" s="88">
        <f t="shared" si="3"/>
        <v>127717429</v>
      </c>
      <c r="Y22" s="89">
        <f>+IF(W22&lt;&gt;0,(X22/W22)*100,0)</f>
        <v>13683.663271395619</v>
      </c>
      <c r="Z22" s="90">
        <f t="shared" si="3"/>
        <v>3733425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78581984</v>
      </c>
      <c r="C24" s="75">
        <f>SUM(C22:C23)</f>
        <v>0</v>
      </c>
      <c r="D24" s="76">
        <f aca="true" t="shared" si="4" ref="D24:Z24">SUM(D22:D23)</f>
        <v>3733425</v>
      </c>
      <c r="E24" s="77">
        <f t="shared" si="4"/>
        <v>3733425</v>
      </c>
      <c r="F24" s="77">
        <f t="shared" si="4"/>
        <v>167799371</v>
      </c>
      <c r="G24" s="77">
        <f t="shared" si="4"/>
        <v>-14800581</v>
      </c>
      <c r="H24" s="77">
        <f t="shared" si="4"/>
        <v>-24348004</v>
      </c>
      <c r="I24" s="77">
        <f t="shared" si="4"/>
        <v>128650786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128650786</v>
      </c>
      <c r="W24" s="77">
        <f t="shared" si="4"/>
        <v>933357</v>
      </c>
      <c r="X24" s="77">
        <f t="shared" si="4"/>
        <v>127717429</v>
      </c>
      <c r="Y24" s="78">
        <f>+IF(W24&lt;&gt;0,(X24/W24)*100,0)</f>
        <v>13683.663271395619</v>
      </c>
      <c r="Z24" s="79">
        <f t="shared" si="4"/>
        <v>3733425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112856197</v>
      </c>
      <c r="C27" s="22">
        <v>0</v>
      </c>
      <c r="D27" s="99">
        <v>129412000</v>
      </c>
      <c r="E27" s="100">
        <v>129412000</v>
      </c>
      <c r="F27" s="100">
        <v>4037099</v>
      </c>
      <c r="G27" s="100">
        <v>7832675</v>
      </c>
      <c r="H27" s="100">
        <v>10456048</v>
      </c>
      <c r="I27" s="100">
        <v>22325822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22325822</v>
      </c>
      <c r="W27" s="100">
        <v>32353000</v>
      </c>
      <c r="X27" s="100">
        <v>-10027178</v>
      </c>
      <c r="Y27" s="101">
        <v>-30.99</v>
      </c>
      <c r="Z27" s="102">
        <v>129412000</v>
      </c>
    </row>
    <row r="28" spans="1:26" ht="13.5">
      <c r="A28" s="103" t="s">
        <v>46</v>
      </c>
      <c r="B28" s="19">
        <v>72800000</v>
      </c>
      <c r="C28" s="19">
        <v>0</v>
      </c>
      <c r="D28" s="59">
        <v>37962000</v>
      </c>
      <c r="E28" s="60">
        <v>37962000</v>
      </c>
      <c r="F28" s="60">
        <v>879594</v>
      </c>
      <c r="G28" s="60">
        <v>0</v>
      </c>
      <c r="H28" s="60">
        <v>2583214</v>
      </c>
      <c r="I28" s="60">
        <v>3462808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3462808</v>
      </c>
      <c r="W28" s="60">
        <v>9490500</v>
      </c>
      <c r="X28" s="60">
        <v>-6027692</v>
      </c>
      <c r="Y28" s="61">
        <v>-63.51</v>
      </c>
      <c r="Z28" s="62">
        <v>37962000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40056197</v>
      </c>
      <c r="C31" s="19">
        <v>0</v>
      </c>
      <c r="D31" s="59">
        <v>91450000</v>
      </c>
      <c r="E31" s="60">
        <v>91450000</v>
      </c>
      <c r="F31" s="60">
        <v>3157505</v>
      </c>
      <c r="G31" s="60">
        <v>7832675</v>
      </c>
      <c r="H31" s="60">
        <v>7872834</v>
      </c>
      <c r="I31" s="60">
        <v>18863014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18863014</v>
      </c>
      <c r="W31" s="60">
        <v>22862500</v>
      </c>
      <c r="X31" s="60">
        <v>-3999486</v>
      </c>
      <c r="Y31" s="61">
        <v>-17.49</v>
      </c>
      <c r="Z31" s="62">
        <v>91450000</v>
      </c>
    </row>
    <row r="32" spans="1:26" ht="13.5">
      <c r="A32" s="70" t="s">
        <v>54</v>
      </c>
      <c r="B32" s="22">
        <f>SUM(B28:B31)</f>
        <v>112856197</v>
      </c>
      <c r="C32" s="22">
        <f>SUM(C28:C31)</f>
        <v>0</v>
      </c>
      <c r="D32" s="99">
        <f aca="true" t="shared" si="5" ref="D32:Z32">SUM(D28:D31)</f>
        <v>129412000</v>
      </c>
      <c r="E32" s="100">
        <f t="shared" si="5"/>
        <v>129412000</v>
      </c>
      <c r="F32" s="100">
        <f t="shared" si="5"/>
        <v>4037099</v>
      </c>
      <c r="G32" s="100">
        <f t="shared" si="5"/>
        <v>7832675</v>
      </c>
      <c r="H32" s="100">
        <f t="shared" si="5"/>
        <v>10456048</v>
      </c>
      <c r="I32" s="100">
        <f t="shared" si="5"/>
        <v>22325822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22325822</v>
      </c>
      <c r="W32" s="100">
        <f t="shared" si="5"/>
        <v>32353000</v>
      </c>
      <c r="X32" s="100">
        <f t="shared" si="5"/>
        <v>-10027178</v>
      </c>
      <c r="Y32" s="101">
        <f>+IF(W32&lt;&gt;0,(X32/W32)*100,0)</f>
        <v>-30.993039285383116</v>
      </c>
      <c r="Z32" s="102">
        <f t="shared" si="5"/>
        <v>129412000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282024156</v>
      </c>
      <c r="C35" s="19">
        <v>0</v>
      </c>
      <c r="D35" s="59">
        <v>198838432</v>
      </c>
      <c r="E35" s="60">
        <v>198838432</v>
      </c>
      <c r="F35" s="60">
        <v>164655986</v>
      </c>
      <c r="G35" s="60">
        <v>13461927</v>
      </c>
      <c r="H35" s="60">
        <v>282024188</v>
      </c>
      <c r="I35" s="60">
        <v>282024188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282024188</v>
      </c>
      <c r="W35" s="60">
        <v>49709608</v>
      </c>
      <c r="X35" s="60">
        <v>232314580</v>
      </c>
      <c r="Y35" s="61">
        <v>467.34</v>
      </c>
      <c r="Z35" s="62">
        <v>198838432</v>
      </c>
    </row>
    <row r="36" spans="1:26" ht="13.5">
      <c r="A36" s="58" t="s">
        <v>57</v>
      </c>
      <c r="B36" s="19">
        <v>867726801</v>
      </c>
      <c r="C36" s="19">
        <v>0</v>
      </c>
      <c r="D36" s="59">
        <v>788669112</v>
      </c>
      <c r="E36" s="60">
        <v>788669112</v>
      </c>
      <c r="F36" s="60">
        <v>3133927</v>
      </c>
      <c r="G36" s="60">
        <v>3088652</v>
      </c>
      <c r="H36" s="60">
        <v>867726801</v>
      </c>
      <c r="I36" s="60">
        <v>867726801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867726801</v>
      </c>
      <c r="W36" s="60">
        <v>197167278</v>
      </c>
      <c r="X36" s="60">
        <v>670559523</v>
      </c>
      <c r="Y36" s="61">
        <v>340.1</v>
      </c>
      <c r="Z36" s="62">
        <v>788669112</v>
      </c>
    </row>
    <row r="37" spans="1:26" ht="13.5">
      <c r="A37" s="58" t="s">
        <v>58</v>
      </c>
      <c r="B37" s="19">
        <v>166089836</v>
      </c>
      <c r="C37" s="19">
        <v>0</v>
      </c>
      <c r="D37" s="59">
        <v>102891381</v>
      </c>
      <c r="E37" s="60">
        <v>102891381</v>
      </c>
      <c r="F37" s="60">
        <v>-9459</v>
      </c>
      <c r="G37" s="60">
        <v>0</v>
      </c>
      <c r="H37" s="60">
        <v>166089868</v>
      </c>
      <c r="I37" s="60">
        <v>166089868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166089868</v>
      </c>
      <c r="W37" s="60">
        <v>25722845</v>
      </c>
      <c r="X37" s="60">
        <v>140367023</v>
      </c>
      <c r="Y37" s="61">
        <v>545.69</v>
      </c>
      <c r="Z37" s="62">
        <v>102891381</v>
      </c>
    </row>
    <row r="38" spans="1:26" ht="13.5">
      <c r="A38" s="58" t="s">
        <v>59</v>
      </c>
      <c r="B38" s="19">
        <v>39579774</v>
      </c>
      <c r="C38" s="19">
        <v>0</v>
      </c>
      <c r="D38" s="59">
        <v>38195305</v>
      </c>
      <c r="E38" s="60">
        <v>38195305</v>
      </c>
      <c r="F38" s="60">
        <v>0</v>
      </c>
      <c r="G38" s="60">
        <v>0</v>
      </c>
      <c r="H38" s="60">
        <v>39579774</v>
      </c>
      <c r="I38" s="60">
        <v>39579774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39579774</v>
      </c>
      <c r="W38" s="60">
        <v>9548826</v>
      </c>
      <c r="X38" s="60">
        <v>30030948</v>
      </c>
      <c r="Y38" s="61">
        <v>314.5</v>
      </c>
      <c r="Z38" s="62">
        <v>38195305</v>
      </c>
    </row>
    <row r="39" spans="1:26" ht="13.5">
      <c r="A39" s="58" t="s">
        <v>60</v>
      </c>
      <c r="B39" s="19">
        <v>944081347</v>
      </c>
      <c r="C39" s="19">
        <v>0</v>
      </c>
      <c r="D39" s="59">
        <v>846420858</v>
      </c>
      <c r="E39" s="60">
        <v>846420858</v>
      </c>
      <c r="F39" s="60">
        <v>167799372</v>
      </c>
      <c r="G39" s="60">
        <v>16550579</v>
      </c>
      <c r="H39" s="60">
        <v>944081347</v>
      </c>
      <c r="I39" s="60">
        <v>944081347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944081347</v>
      </c>
      <c r="W39" s="60">
        <v>211605215</v>
      </c>
      <c r="X39" s="60">
        <v>732476132</v>
      </c>
      <c r="Y39" s="61">
        <v>346.15</v>
      </c>
      <c r="Z39" s="62">
        <v>846420858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50378118</v>
      </c>
      <c r="C42" s="19">
        <v>0</v>
      </c>
      <c r="D42" s="59">
        <v>65265020</v>
      </c>
      <c r="E42" s="60">
        <v>65265020</v>
      </c>
      <c r="F42" s="60">
        <v>91838008</v>
      </c>
      <c r="G42" s="60">
        <v>18949387</v>
      </c>
      <c r="H42" s="60">
        <v>31269121</v>
      </c>
      <c r="I42" s="60">
        <v>142056516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142056516</v>
      </c>
      <c r="W42" s="60">
        <v>20317500</v>
      </c>
      <c r="X42" s="60">
        <v>121739016</v>
      </c>
      <c r="Y42" s="61">
        <v>599.18</v>
      </c>
      <c r="Z42" s="62">
        <v>65265020</v>
      </c>
    </row>
    <row r="43" spans="1:26" ht="13.5">
      <c r="A43" s="58" t="s">
        <v>63</v>
      </c>
      <c r="B43" s="19">
        <v>28203866</v>
      </c>
      <c r="C43" s="19">
        <v>0</v>
      </c>
      <c r="D43" s="59">
        <v>-84582592</v>
      </c>
      <c r="E43" s="60">
        <v>-84582592</v>
      </c>
      <c r="F43" s="60">
        <v>642</v>
      </c>
      <c r="G43" s="60">
        <v>666</v>
      </c>
      <c r="H43" s="60">
        <v>669</v>
      </c>
      <c r="I43" s="60">
        <v>1977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1977</v>
      </c>
      <c r="W43" s="60">
        <v>-21770348</v>
      </c>
      <c r="X43" s="60">
        <v>21772325</v>
      </c>
      <c r="Y43" s="61">
        <v>-100.01</v>
      </c>
      <c r="Z43" s="62">
        <v>-84582592</v>
      </c>
    </row>
    <row r="44" spans="1:26" ht="13.5">
      <c r="A44" s="58" t="s">
        <v>64</v>
      </c>
      <c r="B44" s="19">
        <v>0</v>
      </c>
      <c r="C44" s="19">
        <v>0</v>
      </c>
      <c r="D44" s="59">
        <v>2545996</v>
      </c>
      <c r="E44" s="60">
        <v>2545996</v>
      </c>
      <c r="F44" s="60">
        <v>18077931</v>
      </c>
      <c r="G44" s="60">
        <v>29230620</v>
      </c>
      <c r="H44" s="60">
        <v>22826407</v>
      </c>
      <c r="I44" s="60">
        <v>70134958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70134958</v>
      </c>
      <c r="W44" s="60">
        <v>686499</v>
      </c>
      <c r="X44" s="60">
        <v>69448459</v>
      </c>
      <c r="Y44" s="61">
        <v>10116.32</v>
      </c>
      <c r="Z44" s="62">
        <v>2545996</v>
      </c>
    </row>
    <row r="45" spans="1:26" ht="13.5">
      <c r="A45" s="70" t="s">
        <v>65</v>
      </c>
      <c r="B45" s="22">
        <v>78581984</v>
      </c>
      <c r="C45" s="22">
        <v>0</v>
      </c>
      <c r="D45" s="99">
        <v>85676424</v>
      </c>
      <c r="E45" s="100">
        <v>85676424</v>
      </c>
      <c r="F45" s="100">
        <v>80602148</v>
      </c>
      <c r="G45" s="100">
        <v>128782821</v>
      </c>
      <c r="H45" s="100">
        <v>182879018</v>
      </c>
      <c r="I45" s="100">
        <v>182879018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182879018</v>
      </c>
      <c r="W45" s="100">
        <v>101681651</v>
      </c>
      <c r="X45" s="100">
        <v>81197367</v>
      </c>
      <c r="Y45" s="101">
        <v>79.85</v>
      </c>
      <c r="Z45" s="102">
        <v>85676424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39021653</v>
      </c>
      <c r="C49" s="52">
        <v>0</v>
      </c>
      <c r="D49" s="129">
        <v>9925249</v>
      </c>
      <c r="E49" s="54">
        <v>1947901</v>
      </c>
      <c r="F49" s="54">
        <v>0</v>
      </c>
      <c r="G49" s="54">
        <v>0</v>
      </c>
      <c r="H49" s="54">
        <v>0</v>
      </c>
      <c r="I49" s="54">
        <v>98848289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149743092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31521756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31521756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96.48932515234864</v>
      </c>
      <c r="E58" s="7">
        <f t="shared" si="6"/>
        <v>96.48932515234864</v>
      </c>
      <c r="F58" s="7">
        <f t="shared" si="6"/>
        <v>15.321917797336473</v>
      </c>
      <c r="G58" s="7">
        <f t="shared" si="6"/>
        <v>113.5631831262606</v>
      </c>
      <c r="H58" s="7">
        <f t="shared" si="6"/>
        <v>179.77176583874433</v>
      </c>
      <c r="I58" s="7">
        <f t="shared" si="6"/>
        <v>42.962430528379734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42.962430528379734</v>
      </c>
      <c r="W58" s="7">
        <f t="shared" si="6"/>
        <v>96.81771301079527</v>
      </c>
      <c r="X58" s="7">
        <f t="shared" si="6"/>
        <v>0</v>
      </c>
      <c r="Y58" s="7">
        <f t="shared" si="6"/>
        <v>0</v>
      </c>
      <c r="Z58" s="8">
        <f t="shared" si="6"/>
        <v>96.48932515234864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99.99963501419977</v>
      </c>
      <c r="E59" s="10">
        <f t="shared" si="7"/>
        <v>99.99963501419977</v>
      </c>
      <c r="F59" s="10">
        <f t="shared" si="7"/>
        <v>4.017976642944837</v>
      </c>
      <c r="G59" s="10">
        <f t="shared" si="7"/>
        <v>-35840.893700933884</v>
      </c>
      <c r="H59" s="10">
        <f t="shared" si="7"/>
        <v>-3087359.7907324363</v>
      </c>
      <c r="I59" s="10">
        <f t="shared" si="7"/>
        <v>28.915792757878698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28.915792757878698</v>
      </c>
      <c r="W59" s="10">
        <f t="shared" si="7"/>
        <v>97.57017220175587</v>
      </c>
      <c r="X59" s="10">
        <f t="shared" si="7"/>
        <v>0</v>
      </c>
      <c r="Y59" s="10">
        <f t="shared" si="7"/>
        <v>0</v>
      </c>
      <c r="Z59" s="11">
        <f t="shared" si="7"/>
        <v>99.99963501419977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97.52989445368296</v>
      </c>
      <c r="E60" s="13">
        <f t="shared" si="7"/>
        <v>97.52989445368296</v>
      </c>
      <c r="F60" s="13">
        <f t="shared" si="7"/>
        <v>52.226466518287154</v>
      </c>
      <c r="G60" s="13">
        <f t="shared" si="7"/>
        <v>74.87074865077457</v>
      </c>
      <c r="H60" s="13">
        <f t="shared" si="7"/>
        <v>69.08614182292226</v>
      </c>
      <c r="I60" s="13">
        <f t="shared" si="7"/>
        <v>63.459196298371026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63.459196298371026</v>
      </c>
      <c r="W60" s="13">
        <f t="shared" si="7"/>
        <v>99.83733515721102</v>
      </c>
      <c r="X60" s="13">
        <f t="shared" si="7"/>
        <v>0</v>
      </c>
      <c r="Y60" s="13">
        <f t="shared" si="7"/>
        <v>0</v>
      </c>
      <c r="Z60" s="14">
        <f t="shared" si="7"/>
        <v>97.52989445368296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97.35355987550658</v>
      </c>
      <c r="E61" s="13">
        <f t="shared" si="7"/>
        <v>97.35355987550658</v>
      </c>
      <c r="F61" s="13">
        <f t="shared" si="7"/>
        <v>87.44924231760236</v>
      </c>
      <c r="G61" s="13">
        <f t="shared" si="7"/>
        <v>83.15510103045897</v>
      </c>
      <c r="H61" s="13">
        <f t="shared" si="7"/>
        <v>111.8729104394996</v>
      </c>
      <c r="I61" s="13">
        <f t="shared" si="7"/>
        <v>92.36750637424662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92.36750637424662</v>
      </c>
      <c r="W61" s="13">
        <f t="shared" si="7"/>
        <v>99.87859864443003</v>
      </c>
      <c r="X61" s="13">
        <f t="shared" si="7"/>
        <v>0</v>
      </c>
      <c r="Y61" s="13">
        <f t="shared" si="7"/>
        <v>0</v>
      </c>
      <c r="Z61" s="14">
        <f t="shared" si="7"/>
        <v>97.35355987550658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100.00428445775147</v>
      </c>
      <c r="E64" s="13">
        <f t="shared" si="7"/>
        <v>100.00428445775147</v>
      </c>
      <c r="F64" s="13">
        <f t="shared" si="7"/>
        <v>-3.088667706752454</v>
      </c>
      <c r="G64" s="13">
        <f t="shared" si="7"/>
        <v>10945.849977807367</v>
      </c>
      <c r="H64" s="13">
        <f t="shared" si="7"/>
        <v>32290.382862351868</v>
      </c>
      <c r="I64" s="13">
        <f t="shared" si="7"/>
        <v>1.2715898465410174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1.2715898465410174</v>
      </c>
      <c r="W64" s="13">
        <f t="shared" si="7"/>
        <v>100.48313561820945</v>
      </c>
      <c r="X64" s="13">
        <f t="shared" si="7"/>
        <v>0</v>
      </c>
      <c r="Y64" s="13">
        <f t="shared" si="7"/>
        <v>0</v>
      </c>
      <c r="Z64" s="14">
        <f t="shared" si="7"/>
        <v>100.00428445775147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100.1159430958647</v>
      </c>
      <c r="E65" s="13">
        <f t="shared" si="7"/>
        <v>100.1159430958647</v>
      </c>
      <c r="F65" s="13">
        <f t="shared" si="7"/>
        <v>-8904.122096704321</v>
      </c>
      <c r="G65" s="13">
        <f t="shared" si="7"/>
        <v>-6389.861274069984</v>
      </c>
      <c r="H65" s="13">
        <f t="shared" si="7"/>
        <v>-29005.963271201595</v>
      </c>
      <c r="I65" s="13">
        <f t="shared" si="7"/>
        <v>-14714.183841480724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-14714.183841480724</v>
      </c>
      <c r="W65" s="13">
        <f t="shared" si="7"/>
        <v>81.34420376539006</v>
      </c>
      <c r="X65" s="13">
        <f t="shared" si="7"/>
        <v>0</v>
      </c>
      <c r="Y65" s="13">
        <f t="shared" si="7"/>
        <v>0</v>
      </c>
      <c r="Z65" s="14">
        <f t="shared" si="7"/>
        <v>100.1159430958647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18.15295501895901</v>
      </c>
      <c r="E66" s="16">
        <f t="shared" si="7"/>
        <v>18.15295501895901</v>
      </c>
      <c r="F66" s="16">
        <f t="shared" si="7"/>
        <v>122.77392325409132</v>
      </c>
      <c r="G66" s="16">
        <f t="shared" si="7"/>
        <v>193.04309861584235</v>
      </c>
      <c r="H66" s="16">
        <f t="shared" si="7"/>
        <v>60.96047938364959</v>
      </c>
      <c r="I66" s="16">
        <f t="shared" si="7"/>
        <v>110.22845312007345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110.22845312007345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18.15295501895901</v>
      </c>
    </row>
    <row r="67" spans="1:26" ht="13.5" hidden="1">
      <c r="A67" s="41" t="s">
        <v>285</v>
      </c>
      <c r="B67" s="24">
        <v>346183747</v>
      </c>
      <c r="C67" s="24"/>
      <c r="D67" s="25">
        <v>388106663</v>
      </c>
      <c r="E67" s="26">
        <v>388106663</v>
      </c>
      <c r="F67" s="26">
        <v>157344050</v>
      </c>
      <c r="G67" s="26">
        <v>25514866</v>
      </c>
      <c r="H67" s="26">
        <v>18622278</v>
      </c>
      <c r="I67" s="26">
        <v>201481194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201481194</v>
      </c>
      <c r="W67" s="26">
        <v>97026667</v>
      </c>
      <c r="X67" s="26"/>
      <c r="Y67" s="25"/>
      <c r="Z67" s="27">
        <v>388106663</v>
      </c>
    </row>
    <row r="68" spans="1:26" ht="13.5" hidden="1">
      <c r="A68" s="37" t="s">
        <v>31</v>
      </c>
      <c r="B68" s="19">
        <v>112765228</v>
      </c>
      <c r="C68" s="19"/>
      <c r="D68" s="20">
        <v>123566451</v>
      </c>
      <c r="E68" s="21">
        <v>123566451</v>
      </c>
      <c r="F68" s="21">
        <v>121678781</v>
      </c>
      <c r="G68" s="21">
        <v>-26877</v>
      </c>
      <c r="H68" s="21">
        <v>-669</v>
      </c>
      <c r="I68" s="21">
        <v>121651235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121651235</v>
      </c>
      <c r="W68" s="21">
        <v>30891613</v>
      </c>
      <c r="X68" s="21"/>
      <c r="Y68" s="20"/>
      <c r="Z68" s="23">
        <v>123566451</v>
      </c>
    </row>
    <row r="69" spans="1:26" ht="13.5" hidden="1">
      <c r="A69" s="38" t="s">
        <v>32</v>
      </c>
      <c r="B69" s="19">
        <v>232535667</v>
      </c>
      <c r="C69" s="19"/>
      <c r="D69" s="20">
        <v>255607782</v>
      </c>
      <c r="E69" s="21">
        <v>255607782</v>
      </c>
      <c r="F69" s="21">
        <v>34825563</v>
      </c>
      <c r="G69" s="21">
        <v>25356215</v>
      </c>
      <c r="H69" s="21">
        <v>18097272</v>
      </c>
      <c r="I69" s="21">
        <v>78279050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78279050</v>
      </c>
      <c r="W69" s="21">
        <v>63901946</v>
      </c>
      <c r="X69" s="21"/>
      <c r="Y69" s="20"/>
      <c r="Z69" s="23">
        <v>255607782</v>
      </c>
    </row>
    <row r="70" spans="1:26" ht="13.5" hidden="1">
      <c r="A70" s="39" t="s">
        <v>103</v>
      </c>
      <c r="B70" s="19"/>
      <c r="C70" s="19"/>
      <c r="D70" s="20">
        <v>238649722</v>
      </c>
      <c r="E70" s="21">
        <v>238649722</v>
      </c>
      <c r="F70" s="21">
        <v>24203479</v>
      </c>
      <c r="G70" s="21">
        <v>25329490</v>
      </c>
      <c r="H70" s="21">
        <v>18066000</v>
      </c>
      <c r="I70" s="21">
        <v>67598969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67598969</v>
      </c>
      <c r="W70" s="21">
        <v>59662431</v>
      </c>
      <c r="X70" s="21"/>
      <c r="Y70" s="20"/>
      <c r="Z70" s="23">
        <v>238649722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15871320</v>
      </c>
      <c r="E73" s="21">
        <v>15871320</v>
      </c>
      <c r="F73" s="21">
        <v>10592075</v>
      </c>
      <c r="G73" s="21">
        <v>-2253</v>
      </c>
      <c r="H73" s="21">
        <v>2194</v>
      </c>
      <c r="I73" s="21">
        <v>10592016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10592016</v>
      </c>
      <c r="W73" s="21">
        <v>3967830</v>
      </c>
      <c r="X73" s="21"/>
      <c r="Y73" s="20"/>
      <c r="Z73" s="23">
        <v>15871320</v>
      </c>
    </row>
    <row r="74" spans="1:26" ht="13.5" hidden="1">
      <c r="A74" s="39" t="s">
        <v>107</v>
      </c>
      <c r="B74" s="19">
        <v>232535667</v>
      </c>
      <c r="C74" s="19"/>
      <c r="D74" s="20">
        <v>1086740</v>
      </c>
      <c r="E74" s="21">
        <v>1086740</v>
      </c>
      <c r="F74" s="21">
        <v>30009</v>
      </c>
      <c r="G74" s="21">
        <v>28978</v>
      </c>
      <c r="H74" s="21">
        <v>29078</v>
      </c>
      <c r="I74" s="21">
        <v>88065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88065</v>
      </c>
      <c r="W74" s="21">
        <v>271685</v>
      </c>
      <c r="X74" s="21"/>
      <c r="Y74" s="20"/>
      <c r="Z74" s="23">
        <v>1086740</v>
      </c>
    </row>
    <row r="75" spans="1:26" ht="13.5" hidden="1">
      <c r="A75" s="40" t="s">
        <v>110</v>
      </c>
      <c r="B75" s="28">
        <v>882852</v>
      </c>
      <c r="C75" s="28"/>
      <c r="D75" s="29">
        <v>8932430</v>
      </c>
      <c r="E75" s="30">
        <v>8932430</v>
      </c>
      <c r="F75" s="30">
        <v>839706</v>
      </c>
      <c r="G75" s="30">
        <v>185528</v>
      </c>
      <c r="H75" s="30">
        <v>525675</v>
      </c>
      <c r="I75" s="30">
        <v>1550909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1550909</v>
      </c>
      <c r="W75" s="30">
        <v>2233108</v>
      </c>
      <c r="X75" s="30"/>
      <c r="Y75" s="29"/>
      <c r="Z75" s="31">
        <v>8932430</v>
      </c>
    </row>
    <row r="76" spans="1:26" ht="13.5" hidden="1">
      <c r="A76" s="42" t="s">
        <v>286</v>
      </c>
      <c r="B76" s="32">
        <v>346183747</v>
      </c>
      <c r="C76" s="32"/>
      <c r="D76" s="33">
        <v>374481500</v>
      </c>
      <c r="E76" s="34">
        <v>374481500</v>
      </c>
      <c r="F76" s="34">
        <v>24108126</v>
      </c>
      <c r="G76" s="34">
        <v>28975494</v>
      </c>
      <c r="H76" s="34">
        <v>33477598</v>
      </c>
      <c r="I76" s="34">
        <v>86561218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86561218</v>
      </c>
      <c r="W76" s="34">
        <v>93939000</v>
      </c>
      <c r="X76" s="34"/>
      <c r="Y76" s="33"/>
      <c r="Z76" s="35">
        <v>374481500</v>
      </c>
    </row>
    <row r="77" spans="1:26" ht="13.5" hidden="1">
      <c r="A77" s="37" t="s">
        <v>31</v>
      </c>
      <c r="B77" s="19">
        <v>112765228</v>
      </c>
      <c r="C77" s="19"/>
      <c r="D77" s="20">
        <v>123566000</v>
      </c>
      <c r="E77" s="21">
        <v>123566000</v>
      </c>
      <c r="F77" s="21">
        <v>4889025</v>
      </c>
      <c r="G77" s="21">
        <v>9632957</v>
      </c>
      <c r="H77" s="21">
        <v>20654437</v>
      </c>
      <c r="I77" s="21">
        <v>35176419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35176419</v>
      </c>
      <c r="W77" s="21">
        <v>30141000</v>
      </c>
      <c r="X77" s="21"/>
      <c r="Y77" s="20"/>
      <c r="Z77" s="23">
        <v>123566000</v>
      </c>
    </row>
    <row r="78" spans="1:26" ht="13.5" hidden="1">
      <c r="A78" s="38" t="s">
        <v>32</v>
      </c>
      <c r="B78" s="19">
        <v>232535667</v>
      </c>
      <c r="C78" s="19"/>
      <c r="D78" s="20">
        <v>249294000</v>
      </c>
      <c r="E78" s="21">
        <v>249294000</v>
      </c>
      <c r="F78" s="21">
        <v>18188161</v>
      </c>
      <c r="G78" s="21">
        <v>18984388</v>
      </c>
      <c r="H78" s="21">
        <v>12502707</v>
      </c>
      <c r="I78" s="21">
        <v>49675256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49675256</v>
      </c>
      <c r="W78" s="21">
        <v>63798000</v>
      </c>
      <c r="X78" s="21"/>
      <c r="Y78" s="20"/>
      <c r="Z78" s="23">
        <v>249294000</v>
      </c>
    </row>
    <row r="79" spans="1:26" ht="13.5" hidden="1">
      <c r="A79" s="39" t="s">
        <v>103</v>
      </c>
      <c r="B79" s="19">
        <v>216813018</v>
      </c>
      <c r="C79" s="19"/>
      <c r="D79" s="20">
        <v>232334000</v>
      </c>
      <c r="E79" s="21">
        <v>232334000</v>
      </c>
      <c r="F79" s="21">
        <v>21165759</v>
      </c>
      <c r="G79" s="21">
        <v>21062763</v>
      </c>
      <c r="H79" s="21">
        <v>20210960</v>
      </c>
      <c r="I79" s="21">
        <v>62439482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62439482</v>
      </c>
      <c r="W79" s="21">
        <v>59590000</v>
      </c>
      <c r="X79" s="21"/>
      <c r="Y79" s="20"/>
      <c r="Z79" s="23">
        <v>232334000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21594</v>
      </c>
      <c r="G81" s="21">
        <v>19889</v>
      </c>
      <c r="H81" s="21">
        <v>17650</v>
      </c>
      <c r="I81" s="21">
        <v>59133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59133</v>
      </c>
      <c r="W81" s="21"/>
      <c r="X81" s="21"/>
      <c r="Y81" s="20"/>
      <c r="Z81" s="23"/>
    </row>
    <row r="82" spans="1:26" ht="13.5" hidden="1">
      <c r="A82" s="39" t="s">
        <v>106</v>
      </c>
      <c r="B82" s="19">
        <v>15722649</v>
      </c>
      <c r="C82" s="19"/>
      <c r="D82" s="20">
        <v>15872000</v>
      </c>
      <c r="E82" s="21">
        <v>15872000</v>
      </c>
      <c r="F82" s="21">
        <v>-327154</v>
      </c>
      <c r="G82" s="21">
        <v>-246610</v>
      </c>
      <c r="H82" s="21">
        <v>708451</v>
      </c>
      <c r="I82" s="21">
        <v>134687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134687</v>
      </c>
      <c r="W82" s="21">
        <v>3987000</v>
      </c>
      <c r="X82" s="21"/>
      <c r="Y82" s="20"/>
      <c r="Z82" s="23">
        <v>15872000</v>
      </c>
    </row>
    <row r="83" spans="1:26" ht="13.5" hidden="1">
      <c r="A83" s="39" t="s">
        <v>107</v>
      </c>
      <c r="B83" s="19"/>
      <c r="C83" s="19"/>
      <c r="D83" s="20">
        <v>1088000</v>
      </c>
      <c r="E83" s="21">
        <v>1088000</v>
      </c>
      <c r="F83" s="21">
        <v>-2672038</v>
      </c>
      <c r="G83" s="21">
        <v>-1851654</v>
      </c>
      <c r="H83" s="21">
        <v>-8434354</v>
      </c>
      <c r="I83" s="21">
        <v>-12958046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-12958046</v>
      </c>
      <c r="W83" s="21">
        <v>221000</v>
      </c>
      <c r="X83" s="21"/>
      <c r="Y83" s="20"/>
      <c r="Z83" s="23">
        <v>1088000</v>
      </c>
    </row>
    <row r="84" spans="1:26" ht="13.5" hidden="1">
      <c r="A84" s="40" t="s">
        <v>110</v>
      </c>
      <c r="B84" s="28">
        <v>882852</v>
      </c>
      <c r="C84" s="28"/>
      <c r="D84" s="29">
        <v>1621500</v>
      </c>
      <c r="E84" s="30">
        <v>1621500</v>
      </c>
      <c r="F84" s="30">
        <v>1030940</v>
      </c>
      <c r="G84" s="30">
        <v>358149</v>
      </c>
      <c r="H84" s="30">
        <v>320454</v>
      </c>
      <c r="I84" s="30">
        <v>1709543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1709543</v>
      </c>
      <c r="W84" s="30"/>
      <c r="X84" s="30"/>
      <c r="Y84" s="29"/>
      <c r="Z84" s="31">
        <v>1621500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15091000</v>
      </c>
      <c r="F5" s="358">
        <f t="shared" si="0"/>
        <v>15091000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3772750</v>
      </c>
      <c r="Y5" s="358">
        <f t="shared" si="0"/>
        <v>-3772750</v>
      </c>
      <c r="Z5" s="359">
        <f>+IF(X5&lt;&gt;0,+(Y5/X5)*100,0)</f>
        <v>-100</v>
      </c>
      <c r="AA5" s="360">
        <f>+AA6+AA8+AA11+AA13+AA15</f>
        <v>15091000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9500000</v>
      </c>
      <c r="F6" s="59">
        <f t="shared" si="1"/>
        <v>9500000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2375000</v>
      </c>
      <c r="Y6" s="59">
        <f t="shared" si="1"/>
        <v>-2375000</v>
      </c>
      <c r="Z6" s="61">
        <f>+IF(X6&lt;&gt;0,+(Y6/X6)*100,0)</f>
        <v>-100</v>
      </c>
      <c r="AA6" s="62">
        <f t="shared" si="1"/>
        <v>9500000</v>
      </c>
    </row>
    <row r="7" spans="1:27" ht="13.5">
      <c r="A7" s="291" t="s">
        <v>228</v>
      </c>
      <c r="B7" s="142"/>
      <c r="C7" s="60"/>
      <c r="D7" s="340"/>
      <c r="E7" s="60">
        <v>9500000</v>
      </c>
      <c r="F7" s="59">
        <v>9500000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2375000</v>
      </c>
      <c r="Y7" s="59">
        <v>-2375000</v>
      </c>
      <c r="Z7" s="61">
        <v>-100</v>
      </c>
      <c r="AA7" s="62">
        <v>9500000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5591000</v>
      </c>
      <c r="F8" s="59">
        <f t="shared" si="2"/>
        <v>5591000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1397750</v>
      </c>
      <c r="Y8" s="59">
        <f t="shared" si="2"/>
        <v>-1397750</v>
      </c>
      <c r="Z8" s="61">
        <f>+IF(X8&lt;&gt;0,+(Y8/X8)*100,0)</f>
        <v>-100</v>
      </c>
      <c r="AA8" s="62">
        <f>SUM(AA9:AA10)</f>
        <v>5591000</v>
      </c>
    </row>
    <row r="9" spans="1:27" ht="13.5">
      <c r="A9" s="291" t="s">
        <v>229</v>
      </c>
      <c r="B9" s="142"/>
      <c r="C9" s="60"/>
      <c r="D9" s="340"/>
      <c r="E9" s="60">
        <v>3647000</v>
      </c>
      <c r="F9" s="59">
        <v>3647000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911750</v>
      </c>
      <c r="Y9" s="59">
        <v>-911750</v>
      </c>
      <c r="Z9" s="61">
        <v>-100</v>
      </c>
      <c r="AA9" s="62">
        <v>3647000</v>
      </c>
    </row>
    <row r="10" spans="1:27" ht="13.5">
      <c r="A10" s="291" t="s">
        <v>230</v>
      </c>
      <c r="B10" s="142"/>
      <c r="C10" s="60"/>
      <c r="D10" s="340"/>
      <c r="E10" s="60">
        <v>1944000</v>
      </c>
      <c r="F10" s="59">
        <v>1944000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486000</v>
      </c>
      <c r="Y10" s="59">
        <v>-486000</v>
      </c>
      <c r="Z10" s="61">
        <v>-100</v>
      </c>
      <c r="AA10" s="62">
        <v>1944000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4822000</v>
      </c>
      <c r="F22" s="345">
        <f t="shared" si="6"/>
        <v>4822000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1205500</v>
      </c>
      <c r="Y22" s="345">
        <f t="shared" si="6"/>
        <v>-1205500</v>
      </c>
      <c r="Z22" s="336">
        <f>+IF(X22&lt;&gt;0,+(Y22/X22)*100,0)</f>
        <v>-100</v>
      </c>
      <c r="AA22" s="350">
        <f>SUM(AA23:AA32)</f>
        <v>4822000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4822000</v>
      </c>
      <c r="F32" s="59">
        <v>4822000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1205500</v>
      </c>
      <c r="Y32" s="59">
        <v>-1205500</v>
      </c>
      <c r="Z32" s="61">
        <v>-100</v>
      </c>
      <c r="AA32" s="62">
        <v>4822000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976000</v>
      </c>
      <c r="F34" s="345">
        <f t="shared" si="7"/>
        <v>976000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244000</v>
      </c>
      <c r="Y34" s="345">
        <f t="shared" si="7"/>
        <v>-244000</v>
      </c>
      <c r="Z34" s="336">
        <f>+IF(X34&lt;&gt;0,+(Y34/X34)*100,0)</f>
        <v>-100</v>
      </c>
      <c r="AA34" s="350">
        <f t="shared" si="7"/>
        <v>976000</v>
      </c>
    </row>
    <row r="35" spans="1:27" ht="13.5">
      <c r="A35" s="361" t="s">
        <v>245</v>
      </c>
      <c r="B35" s="136"/>
      <c r="C35" s="54"/>
      <c r="D35" s="368"/>
      <c r="E35" s="54">
        <v>976000</v>
      </c>
      <c r="F35" s="53">
        <v>976000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244000</v>
      </c>
      <c r="Y35" s="53">
        <v>-244000</v>
      </c>
      <c r="Z35" s="94">
        <v>-100</v>
      </c>
      <c r="AA35" s="95">
        <v>976000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5333000</v>
      </c>
      <c r="F40" s="345">
        <f t="shared" si="9"/>
        <v>5333000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1333250</v>
      </c>
      <c r="Y40" s="345">
        <f t="shared" si="9"/>
        <v>-1333250</v>
      </c>
      <c r="Z40" s="336">
        <f>+IF(X40&lt;&gt;0,+(Y40/X40)*100,0)</f>
        <v>-100</v>
      </c>
      <c r="AA40" s="350">
        <f>SUM(AA41:AA49)</f>
        <v>5333000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5333000</v>
      </c>
      <c r="F49" s="53">
        <v>5333000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1333250</v>
      </c>
      <c r="Y49" s="53">
        <v>-1333250</v>
      </c>
      <c r="Z49" s="94">
        <v>-100</v>
      </c>
      <c r="AA49" s="95">
        <v>5333000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26222000</v>
      </c>
      <c r="F60" s="264">
        <f t="shared" si="14"/>
        <v>26222000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6555500</v>
      </c>
      <c r="Y60" s="264">
        <f t="shared" si="14"/>
        <v>-6555500</v>
      </c>
      <c r="Z60" s="337">
        <f>+IF(X60&lt;&gt;0,+(Y60/X60)*100,0)</f>
        <v>-100</v>
      </c>
      <c r="AA60" s="232">
        <f>+AA57+AA54+AA51+AA40+AA37+AA34+AA22+AA5</f>
        <v>26222000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632316729</v>
      </c>
      <c r="D5" s="153">
        <f>SUM(D6:D8)</f>
        <v>0</v>
      </c>
      <c r="E5" s="154">
        <f t="shared" si="0"/>
        <v>233677471</v>
      </c>
      <c r="F5" s="100">
        <f t="shared" si="0"/>
        <v>233677471</v>
      </c>
      <c r="G5" s="100">
        <f t="shared" si="0"/>
        <v>148864926</v>
      </c>
      <c r="H5" s="100">
        <f t="shared" si="0"/>
        <v>2021773</v>
      </c>
      <c r="I5" s="100">
        <f t="shared" si="0"/>
        <v>999424</v>
      </c>
      <c r="J5" s="100">
        <f t="shared" si="0"/>
        <v>151886123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151886123</v>
      </c>
      <c r="X5" s="100">
        <f t="shared" si="0"/>
        <v>58419368</v>
      </c>
      <c r="Y5" s="100">
        <f t="shared" si="0"/>
        <v>93466755</v>
      </c>
      <c r="Z5" s="137">
        <f>+IF(X5&lt;&gt;0,+(Y5/X5)*100,0)</f>
        <v>159.99275274597287</v>
      </c>
      <c r="AA5" s="153">
        <f>SUM(AA6:AA8)</f>
        <v>233677471</v>
      </c>
    </row>
    <row r="6" spans="1:27" ht="13.5">
      <c r="A6" s="138" t="s">
        <v>75</v>
      </c>
      <c r="B6" s="136"/>
      <c r="C6" s="155">
        <v>515445342</v>
      </c>
      <c r="D6" s="155"/>
      <c r="E6" s="156">
        <v>93640120</v>
      </c>
      <c r="F6" s="60">
        <v>93640120</v>
      </c>
      <c r="G6" s="60">
        <v>26616332</v>
      </c>
      <c r="H6" s="60">
        <v>106044</v>
      </c>
      <c r="I6" s="60">
        <v>434311</v>
      </c>
      <c r="J6" s="60">
        <v>27156687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27156687</v>
      </c>
      <c r="X6" s="60">
        <v>23410030</v>
      </c>
      <c r="Y6" s="60">
        <v>3746657</v>
      </c>
      <c r="Z6" s="140">
        <v>16</v>
      </c>
      <c r="AA6" s="155">
        <v>93640120</v>
      </c>
    </row>
    <row r="7" spans="1:27" ht="13.5">
      <c r="A7" s="138" t="s">
        <v>76</v>
      </c>
      <c r="B7" s="136"/>
      <c r="C7" s="157">
        <v>116871387</v>
      </c>
      <c r="D7" s="157"/>
      <c r="E7" s="158">
        <v>130054321</v>
      </c>
      <c r="F7" s="159">
        <v>130054321</v>
      </c>
      <c r="G7" s="159">
        <v>122239682</v>
      </c>
      <c r="H7" s="159">
        <v>841262</v>
      </c>
      <c r="I7" s="159">
        <v>553740</v>
      </c>
      <c r="J7" s="159">
        <v>123634684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123634684</v>
      </c>
      <c r="X7" s="159">
        <v>32513580</v>
      </c>
      <c r="Y7" s="159">
        <v>91121104</v>
      </c>
      <c r="Z7" s="141">
        <v>280.26</v>
      </c>
      <c r="AA7" s="157">
        <v>130054321</v>
      </c>
    </row>
    <row r="8" spans="1:27" ht="13.5">
      <c r="A8" s="138" t="s">
        <v>77</v>
      </c>
      <c r="B8" s="136"/>
      <c r="C8" s="155"/>
      <c r="D8" s="155"/>
      <c r="E8" s="156">
        <v>9983030</v>
      </c>
      <c r="F8" s="60">
        <v>9983030</v>
      </c>
      <c r="G8" s="60">
        <v>8912</v>
      </c>
      <c r="H8" s="60">
        <v>1074467</v>
      </c>
      <c r="I8" s="60">
        <v>11373</v>
      </c>
      <c r="J8" s="60">
        <v>1094752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1094752</v>
      </c>
      <c r="X8" s="60">
        <v>2495758</v>
      </c>
      <c r="Y8" s="60">
        <v>-1401006</v>
      </c>
      <c r="Z8" s="140">
        <v>-56.14</v>
      </c>
      <c r="AA8" s="155">
        <v>9983030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13814388</v>
      </c>
      <c r="F9" s="100">
        <f t="shared" si="1"/>
        <v>13814388</v>
      </c>
      <c r="G9" s="100">
        <f t="shared" si="1"/>
        <v>412693</v>
      </c>
      <c r="H9" s="100">
        <f t="shared" si="1"/>
        <v>379410</v>
      </c>
      <c r="I9" s="100">
        <f t="shared" si="1"/>
        <v>465988</v>
      </c>
      <c r="J9" s="100">
        <f t="shared" si="1"/>
        <v>1258091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1258091</v>
      </c>
      <c r="X9" s="100">
        <f t="shared" si="1"/>
        <v>3453598</v>
      </c>
      <c r="Y9" s="100">
        <f t="shared" si="1"/>
        <v>-2195507</v>
      </c>
      <c r="Z9" s="137">
        <f>+IF(X9&lt;&gt;0,+(Y9/X9)*100,0)</f>
        <v>-63.57158534374875</v>
      </c>
      <c r="AA9" s="153">
        <f>SUM(AA10:AA14)</f>
        <v>13814388</v>
      </c>
    </row>
    <row r="10" spans="1:27" ht="13.5">
      <c r="A10" s="138" t="s">
        <v>79</v>
      </c>
      <c r="B10" s="136"/>
      <c r="C10" s="155"/>
      <c r="D10" s="155"/>
      <c r="E10" s="156">
        <v>4140134</v>
      </c>
      <c r="F10" s="60">
        <v>4140134</v>
      </c>
      <c r="G10" s="60">
        <v>52161</v>
      </c>
      <c r="H10" s="60">
        <v>67293</v>
      </c>
      <c r="I10" s="60">
        <v>59110</v>
      </c>
      <c r="J10" s="60">
        <v>178564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178564</v>
      </c>
      <c r="X10" s="60">
        <v>1035034</v>
      </c>
      <c r="Y10" s="60">
        <v>-856470</v>
      </c>
      <c r="Z10" s="140">
        <v>-82.75</v>
      </c>
      <c r="AA10" s="155">
        <v>4140134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7256354</v>
      </c>
      <c r="F12" s="60">
        <v>7256354</v>
      </c>
      <c r="G12" s="60">
        <v>356002</v>
      </c>
      <c r="H12" s="60">
        <v>249471</v>
      </c>
      <c r="I12" s="60">
        <v>372970</v>
      </c>
      <c r="J12" s="60">
        <v>978443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978443</v>
      </c>
      <c r="X12" s="60">
        <v>1814089</v>
      </c>
      <c r="Y12" s="60">
        <v>-835646</v>
      </c>
      <c r="Z12" s="140">
        <v>-46.06</v>
      </c>
      <c r="AA12" s="155">
        <v>7256354</v>
      </c>
    </row>
    <row r="13" spans="1:27" ht="13.5">
      <c r="A13" s="138" t="s">
        <v>82</v>
      </c>
      <c r="B13" s="136"/>
      <c r="C13" s="155"/>
      <c r="D13" s="155"/>
      <c r="E13" s="156">
        <v>467200</v>
      </c>
      <c r="F13" s="60">
        <v>467200</v>
      </c>
      <c r="G13" s="60">
        <v>4530</v>
      </c>
      <c r="H13" s="60">
        <v>62646</v>
      </c>
      <c r="I13" s="60">
        <v>33908</v>
      </c>
      <c r="J13" s="60">
        <v>101084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101084</v>
      </c>
      <c r="X13" s="60">
        <v>116800</v>
      </c>
      <c r="Y13" s="60">
        <v>-15716</v>
      </c>
      <c r="Z13" s="140">
        <v>-13.46</v>
      </c>
      <c r="AA13" s="155">
        <v>467200</v>
      </c>
    </row>
    <row r="14" spans="1:27" ht="13.5">
      <c r="A14" s="138" t="s">
        <v>83</v>
      </c>
      <c r="B14" s="136"/>
      <c r="C14" s="157"/>
      <c r="D14" s="157"/>
      <c r="E14" s="158">
        <v>1950700</v>
      </c>
      <c r="F14" s="159">
        <v>1950700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487675</v>
      </c>
      <c r="Y14" s="159">
        <v>-487675</v>
      </c>
      <c r="Z14" s="141">
        <v>-100</v>
      </c>
      <c r="AA14" s="157">
        <v>1950700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42906759</v>
      </c>
      <c r="F15" s="100">
        <f t="shared" si="2"/>
        <v>42906759</v>
      </c>
      <c r="G15" s="100">
        <f t="shared" si="2"/>
        <v>782639</v>
      </c>
      <c r="H15" s="100">
        <f t="shared" si="2"/>
        <v>1544962</v>
      </c>
      <c r="I15" s="100">
        <f t="shared" si="2"/>
        <v>345591</v>
      </c>
      <c r="J15" s="100">
        <f t="shared" si="2"/>
        <v>2673192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2673192</v>
      </c>
      <c r="X15" s="100">
        <f t="shared" si="2"/>
        <v>10726690</v>
      </c>
      <c r="Y15" s="100">
        <f t="shared" si="2"/>
        <v>-8053498</v>
      </c>
      <c r="Z15" s="137">
        <f>+IF(X15&lt;&gt;0,+(Y15/X15)*100,0)</f>
        <v>-75.07905980316389</v>
      </c>
      <c r="AA15" s="153">
        <f>SUM(AA16:AA18)</f>
        <v>42906759</v>
      </c>
    </row>
    <row r="16" spans="1:27" ht="13.5">
      <c r="A16" s="138" t="s">
        <v>85</v>
      </c>
      <c r="B16" s="136"/>
      <c r="C16" s="155"/>
      <c r="D16" s="155"/>
      <c r="E16" s="156">
        <v>188700</v>
      </c>
      <c r="F16" s="60">
        <v>188700</v>
      </c>
      <c r="G16" s="60">
        <v>26077</v>
      </c>
      <c r="H16" s="60">
        <v>43109</v>
      </c>
      <c r="I16" s="60">
        <v>38640</v>
      </c>
      <c r="J16" s="60">
        <v>107826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107826</v>
      </c>
      <c r="X16" s="60">
        <v>47175</v>
      </c>
      <c r="Y16" s="60">
        <v>60651</v>
      </c>
      <c r="Z16" s="140">
        <v>128.57</v>
      </c>
      <c r="AA16" s="155">
        <v>188700</v>
      </c>
    </row>
    <row r="17" spans="1:27" ht="13.5">
      <c r="A17" s="138" t="s">
        <v>86</v>
      </c>
      <c r="B17" s="136"/>
      <c r="C17" s="155"/>
      <c r="D17" s="155"/>
      <c r="E17" s="156">
        <v>41021439</v>
      </c>
      <c r="F17" s="60">
        <v>41021439</v>
      </c>
      <c r="G17" s="60">
        <v>652413</v>
      </c>
      <c r="H17" s="60">
        <v>1468118</v>
      </c>
      <c r="I17" s="60">
        <v>204601</v>
      </c>
      <c r="J17" s="60">
        <v>2325132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2325132</v>
      </c>
      <c r="X17" s="60">
        <v>10255360</v>
      </c>
      <c r="Y17" s="60">
        <v>-7930228</v>
      </c>
      <c r="Z17" s="140">
        <v>-77.33</v>
      </c>
      <c r="AA17" s="155">
        <v>41021439</v>
      </c>
    </row>
    <row r="18" spans="1:27" ht="13.5">
      <c r="A18" s="138" t="s">
        <v>87</v>
      </c>
      <c r="B18" s="136"/>
      <c r="C18" s="155"/>
      <c r="D18" s="155"/>
      <c r="E18" s="156">
        <v>1696620</v>
      </c>
      <c r="F18" s="60">
        <v>1696620</v>
      </c>
      <c r="G18" s="60">
        <v>104149</v>
      </c>
      <c r="H18" s="60">
        <v>33735</v>
      </c>
      <c r="I18" s="60">
        <v>102350</v>
      </c>
      <c r="J18" s="60">
        <v>240234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240234</v>
      </c>
      <c r="X18" s="60">
        <v>424155</v>
      </c>
      <c r="Y18" s="60">
        <v>-183921</v>
      </c>
      <c r="Z18" s="140">
        <v>-43.36</v>
      </c>
      <c r="AA18" s="155">
        <v>1696620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292886602</v>
      </c>
      <c r="F19" s="100">
        <f t="shared" si="3"/>
        <v>292886602</v>
      </c>
      <c r="G19" s="100">
        <f t="shared" si="3"/>
        <v>47408652</v>
      </c>
      <c r="H19" s="100">
        <f t="shared" si="3"/>
        <v>25415982</v>
      </c>
      <c r="I19" s="100">
        <f t="shared" si="3"/>
        <v>18176523</v>
      </c>
      <c r="J19" s="100">
        <f t="shared" si="3"/>
        <v>91001157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91001157</v>
      </c>
      <c r="X19" s="100">
        <f t="shared" si="3"/>
        <v>73221651</v>
      </c>
      <c r="Y19" s="100">
        <f t="shared" si="3"/>
        <v>17779506</v>
      </c>
      <c r="Z19" s="137">
        <f>+IF(X19&lt;&gt;0,+(Y19/X19)*100,0)</f>
        <v>24.28176059564677</v>
      </c>
      <c r="AA19" s="153">
        <f>SUM(AA20:AA23)</f>
        <v>292886602</v>
      </c>
    </row>
    <row r="20" spans="1:27" ht="13.5">
      <c r="A20" s="138" t="s">
        <v>89</v>
      </c>
      <c r="B20" s="136"/>
      <c r="C20" s="155"/>
      <c r="D20" s="155"/>
      <c r="E20" s="156">
        <v>252807832</v>
      </c>
      <c r="F20" s="60">
        <v>252807832</v>
      </c>
      <c r="G20" s="60">
        <v>28923179</v>
      </c>
      <c r="H20" s="60">
        <v>25407083</v>
      </c>
      <c r="I20" s="60">
        <v>18160852</v>
      </c>
      <c r="J20" s="60">
        <v>72491114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72491114</v>
      </c>
      <c r="X20" s="60">
        <v>63201958</v>
      </c>
      <c r="Y20" s="60">
        <v>9289156</v>
      </c>
      <c r="Z20" s="140">
        <v>14.7</v>
      </c>
      <c r="AA20" s="155">
        <v>252807832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40078770</v>
      </c>
      <c r="F23" s="60">
        <v>40078770</v>
      </c>
      <c r="G23" s="60">
        <v>18485473</v>
      </c>
      <c r="H23" s="60">
        <v>8899</v>
      </c>
      <c r="I23" s="60">
        <v>15671</v>
      </c>
      <c r="J23" s="60">
        <v>18510043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18510043</v>
      </c>
      <c r="X23" s="60">
        <v>10019693</v>
      </c>
      <c r="Y23" s="60">
        <v>8490350</v>
      </c>
      <c r="Z23" s="140">
        <v>84.74</v>
      </c>
      <c r="AA23" s="155">
        <v>40078770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163680</v>
      </c>
      <c r="F24" s="100">
        <v>163680</v>
      </c>
      <c r="G24" s="100">
        <v>1476</v>
      </c>
      <c r="H24" s="100">
        <v>2646</v>
      </c>
      <c r="I24" s="100">
        <v>4904</v>
      </c>
      <c r="J24" s="100">
        <v>9026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9026</v>
      </c>
      <c r="X24" s="100">
        <v>40920</v>
      </c>
      <c r="Y24" s="100">
        <v>-31894</v>
      </c>
      <c r="Z24" s="137">
        <v>-77.94</v>
      </c>
      <c r="AA24" s="153">
        <v>163680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632316729</v>
      </c>
      <c r="D25" s="168">
        <f>+D5+D9+D15+D19+D24</f>
        <v>0</v>
      </c>
      <c r="E25" s="169">
        <f t="shared" si="4"/>
        <v>583448900</v>
      </c>
      <c r="F25" s="73">
        <f t="shared" si="4"/>
        <v>583448900</v>
      </c>
      <c r="G25" s="73">
        <f t="shared" si="4"/>
        <v>197470386</v>
      </c>
      <c r="H25" s="73">
        <f t="shared" si="4"/>
        <v>29364773</v>
      </c>
      <c r="I25" s="73">
        <f t="shared" si="4"/>
        <v>19992430</v>
      </c>
      <c r="J25" s="73">
        <f t="shared" si="4"/>
        <v>246827589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246827589</v>
      </c>
      <c r="X25" s="73">
        <f t="shared" si="4"/>
        <v>145862227</v>
      </c>
      <c r="Y25" s="73">
        <f t="shared" si="4"/>
        <v>100965362</v>
      </c>
      <c r="Z25" s="170">
        <f>+IF(X25&lt;&gt;0,+(Y25/X25)*100,0)</f>
        <v>69.21967672960321</v>
      </c>
      <c r="AA25" s="168">
        <f>+AA5+AA9+AA15+AA19+AA24</f>
        <v>583448900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553734745</v>
      </c>
      <c r="D28" s="153">
        <f>SUM(D29:D31)</f>
        <v>0</v>
      </c>
      <c r="E28" s="154">
        <f t="shared" si="5"/>
        <v>93518296</v>
      </c>
      <c r="F28" s="100">
        <f t="shared" si="5"/>
        <v>93518296</v>
      </c>
      <c r="G28" s="100">
        <f t="shared" si="5"/>
        <v>15036050</v>
      </c>
      <c r="H28" s="100">
        <f t="shared" si="5"/>
        <v>8159122</v>
      </c>
      <c r="I28" s="100">
        <f t="shared" si="5"/>
        <v>8377867</v>
      </c>
      <c r="J28" s="100">
        <f t="shared" si="5"/>
        <v>31573039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31573039</v>
      </c>
      <c r="X28" s="100">
        <f t="shared" si="5"/>
        <v>23379575</v>
      </c>
      <c r="Y28" s="100">
        <f t="shared" si="5"/>
        <v>8193464</v>
      </c>
      <c r="Z28" s="137">
        <f>+IF(X28&lt;&gt;0,+(Y28/X28)*100,0)</f>
        <v>35.04539325458226</v>
      </c>
      <c r="AA28" s="153">
        <f>SUM(AA29:AA31)</f>
        <v>93518296</v>
      </c>
    </row>
    <row r="29" spans="1:27" ht="13.5">
      <c r="A29" s="138" t="s">
        <v>75</v>
      </c>
      <c r="B29" s="136"/>
      <c r="C29" s="155">
        <v>553734745</v>
      </c>
      <c r="D29" s="155"/>
      <c r="E29" s="156">
        <v>69407738</v>
      </c>
      <c r="F29" s="60">
        <v>69407738</v>
      </c>
      <c r="G29" s="60">
        <v>10997862</v>
      </c>
      <c r="H29" s="60">
        <v>3519291</v>
      </c>
      <c r="I29" s="60">
        <v>2600632</v>
      </c>
      <c r="J29" s="60">
        <v>17117785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17117785</v>
      </c>
      <c r="X29" s="60">
        <v>17351935</v>
      </c>
      <c r="Y29" s="60">
        <v>-234150</v>
      </c>
      <c r="Z29" s="140">
        <v>-1.35</v>
      </c>
      <c r="AA29" s="155">
        <v>69407738</v>
      </c>
    </row>
    <row r="30" spans="1:27" ht="13.5">
      <c r="A30" s="138" t="s">
        <v>76</v>
      </c>
      <c r="B30" s="136"/>
      <c r="C30" s="157"/>
      <c r="D30" s="157"/>
      <c r="E30" s="158">
        <v>9486044</v>
      </c>
      <c r="F30" s="159">
        <v>9486044</v>
      </c>
      <c r="G30" s="159">
        <v>1595933</v>
      </c>
      <c r="H30" s="159">
        <v>1808355</v>
      </c>
      <c r="I30" s="159">
        <v>2320710</v>
      </c>
      <c r="J30" s="159">
        <v>5724998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5724998</v>
      </c>
      <c r="X30" s="159">
        <v>2371511</v>
      </c>
      <c r="Y30" s="159">
        <v>3353487</v>
      </c>
      <c r="Z30" s="141">
        <v>141.41</v>
      </c>
      <c r="AA30" s="157">
        <v>9486044</v>
      </c>
    </row>
    <row r="31" spans="1:27" ht="13.5">
      <c r="A31" s="138" t="s">
        <v>77</v>
      </c>
      <c r="B31" s="136"/>
      <c r="C31" s="155"/>
      <c r="D31" s="155"/>
      <c r="E31" s="156">
        <v>14624514</v>
      </c>
      <c r="F31" s="60">
        <v>14624514</v>
      </c>
      <c r="G31" s="60">
        <v>2442255</v>
      </c>
      <c r="H31" s="60">
        <v>2831476</v>
      </c>
      <c r="I31" s="60">
        <v>3456525</v>
      </c>
      <c r="J31" s="60">
        <v>8730256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8730256</v>
      </c>
      <c r="X31" s="60">
        <v>3656129</v>
      </c>
      <c r="Y31" s="60">
        <v>5074127</v>
      </c>
      <c r="Z31" s="140">
        <v>138.78</v>
      </c>
      <c r="AA31" s="155">
        <v>14624514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61637195</v>
      </c>
      <c r="F32" s="100">
        <f t="shared" si="6"/>
        <v>61637195</v>
      </c>
      <c r="G32" s="100">
        <f t="shared" si="6"/>
        <v>3404142</v>
      </c>
      <c r="H32" s="100">
        <f t="shared" si="6"/>
        <v>3775341</v>
      </c>
      <c r="I32" s="100">
        <f t="shared" si="6"/>
        <v>3776001</v>
      </c>
      <c r="J32" s="100">
        <f t="shared" si="6"/>
        <v>10955484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10955484</v>
      </c>
      <c r="X32" s="100">
        <f t="shared" si="6"/>
        <v>15409300</v>
      </c>
      <c r="Y32" s="100">
        <f t="shared" si="6"/>
        <v>-4453816</v>
      </c>
      <c r="Z32" s="137">
        <f>+IF(X32&lt;&gt;0,+(Y32/X32)*100,0)</f>
        <v>-28.903428449053493</v>
      </c>
      <c r="AA32" s="153">
        <f>SUM(AA33:AA37)</f>
        <v>61637195</v>
      </c>
    </row>
    <row r="33" spans="1:27" ht="13.5">
      <c r="A33" s="138" t="s">
        <v>79</v>
      </c>
      <c r="B33" s="136"/>
      <c r="C33" s="155"/>
      <c r="D33" s="155"/>
      <c r="E33" s="156">
        <v>12927214</v>
      </c>
      <c r="F33" s="60">
        <v>12927214</v>
      </c>
      <c r="G33" s="60">
        <v>729769</v>
      </c>
      <c r="H33" s="60">
        <v>762579</v>
      </c>
      <c r="I33" s="60">
        <v>848634</v>
      </c>
      <c r="J33" s="60">
        <v>2340982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2340982</v>
      </c>
      <c r="X33" s="60">
        <v>3231804</v>
      </c>
      <c r="Y33" s="60">
        <v>-890822</v>
      </c>
      <c r="Z33" s="140">
        <v>-27.56</v>
      </c>
      <c r="AA33" s="155">
        <v>12927214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37483972</v>
      </c>
      <c r="F35" s="60">
        <v>37483972</v>
      </c>
      <c r="G35" s="60">
        <v>2059847</v>
      </c>
      <c r="H35" s="60">
        <v>2378910</v>
      </c>
      <c r="I35" s="60">
        <v>2212038</v>
      </c>
      <c r="J35" s="60">
        <v>6650795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6650795</v>
      </c>
      <c r="X35" s="60">
        <v>9370993</v>
      </c>
      <c r="Y35" s="60">
        <v>-2720198</v>
      </c>
      <c r="Z35" s="140">
        <v>-29.03</v>
      </c>
      <c r="AA35" s="155">
        <v>37483972</v>
      </c>
    </row>
    <row r="36" spans="1:27" ht="13.5">
      <c r="A36" s="138" t="s">
        <v>82</v>
      </c>
      <c r="B36" s="136"/>
      <c r="C36" s="155"/>
      <c r="D36" s="155"/>
      <c r="E36" s="156">
        <v>7490022</v>
      </c>
      <c r="F36" s="60">
        <v>7490022</v>
      </c>
      <c r="G36" s="60">
        <v>459559</v>
      </c>
      <c r="H36" s="60">
        <v>481647</v>
      </c>
      <c r="I36" s="60">
        <v>549596</v>
      </c>
      <c r="J36" s="60">
        <v>1490802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1490802</v>
      </c>
      <c r="X36" s="60">
        <v>1872506</v>
      </c>
      <c r="Y36" s="60">
        <v>-381704</v>
      </c>
      <c r="Z36" s="140">
        <v>-20.38</v>
      </c>
      <c r="AA36" s="155">
        <v>7490022</v>
      </c>
    </row>
    <row r="37" spans="1:27" ht="13.5">
      <c r="A37" s="138" t="s">
        <v>83</v>
      </c>
      <c r="B37" s="136"/>
      <c r="C37" s="157"/>
      <c r="D37" s="157"/>
      <c r="E37" s="158">
        <v>3735987</v>
      </c>
      <c r="F37" s="159">
        <v>3735987</v>
      </c>
      <c r="G37" s="159">
        <v>154967</v>
      </c>
      <c r="H37" s="159">
        <v>152205</v>
      </c>
      <c r="I37" s="159">
        <v>165733</v>
      </c>
      <c r="J37" s="159">
        <v>472905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472905</v>
      </c>
      <c r="X37" s="159">
        <v>933997</v>
      </c>
      <c r="Y37" s="159">
        <v>-461092</v>
      </c>
      <c r="Z37" s="141">
        <v>-49.37</v>
      </c>
      <c r="AA37" s="157">
        <v>3735987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144858555</v>
      </c>
      <c r="F38" s="100">
        <f t="shared" si="7"/>
        <v>144858555</v>
      </c>
      <c r="G38" s="100">
        <f t="shared" si="7"/>
        <v>6617012</v>
      </c>
      <c r="H38" s="100">
        <f t="shared" si="7"/>
        <v>6120885</v>
      </c>
      <c r="I38" s="100">
        <f t="shared" si="7"/>
        <v>8421134</v>
      </c>
      <c r="J38" s="100">
        <f t="shared" si="7"/>
        <v>21159031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21159031</v>
      </c>
      <c r="X38" s="100">
        <f t="shared" si="7"/>
        <v>36214639</v>
      </c>
      <c r="Y38" s="100">
        <f t="shared" si="7"/>
        <v>-15055608</v>
      </c>
      <c r="Z38" s="137">
        <f>+IF(X38&lt;&gt;0,+(Y38/X38)*100,0)</f>
        <v>-41.573265441083095</v>
      </c>
      <c r="AA38" s="153">
        <f>SUM(AA39:AA41)</f>
        <v>144858555</v>
      </c>
    </row>
    <row r="39" spans="1:27" ht="13.5">
      <c r="A39" s="138" t="s">
        <v>85</v>
      </c>
      <c r="B39" s="136"/>
      <c r="C39" s="155"/>
      <c r="D39" s="155"/>
      <c r="E39" s="156">
        <v>22181532</v>
      </c>
      <c r="F39" s="60">
        <v>22181532</v>
      </c>
      <c r="G39" s="60">
        <v>779872</v>
      </c>
      <c r="H39" s="60">
        <v>1174116</v>
      </c>
      <c r="I39" s="60">
        <v>993851</v>
      </c>
      <c r="J39" s="60">
        <v>2947839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2947839</v>
      </c>
      <c r="X39" s="60">
        <v>5545383</v>
      </c>
      <c r="Y39" s="60">
        <v>-2597544</v>
      </c>
      <c r="Z39" s="140">
        <v>-46.84</v>
      </c>
      <c r="AA39" s="155">
        <v>22181532</v>
      </c>
    </row>
    <row r="40" spans="1:27" ht="13.5">
      <c r="A40" s="138" t="s">
        <v>86</v>
      </c>
      <c r="B40" s="136"/>
      <c r="C40" s="155"/>
      <c r="D40" s="155"/>
      <c r="E40" s="156">
        <v>95058494</v>
      </c>
      <c r="F40" s="60">
        <v>95058494</v>
      </c>
      <c r="G40" s="60">
        <v>4674147</v>
      </c>
      <c r="H40" s="60">
        <v>3296644</v>
      </c>
      <c r="I40" s="60">
        <v>5806633</v>
      </c>
      <c r="J40" s="60">
        <v>13777424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13777424</v>
      </c>
      <c r="X40" s="60">
        <v>23764624</v>
      </c>
      <c r="Y40" s="60">
        <v>-9987200</v>
      </c>
      <c r="Z40" s="140">
        <v>-42.03</v>
      </c>
      <c r="AA40" s="155">
        <v>95058494</v>
      </c>
    </row>
    <row r="41" spans="1:27" ht="13.5">
      <c r="A41" s="138" t="s">
        <v>87</v>
      </c>
      <c r="B41" s="136"/>
      <c r="C41" s="155"/>
      <c r="D41" s="155"/>
      <c r="E41" s="156">
        <v>27618529</v>
      </c>
      <c r="F41" s="60">
        <v>27618529</v>
      </c>
      <c r="G41" s="60">
        <v>1162993</v>
      </c>
      <c r="H41" s="60">
        <v>1650125</v>
      </c>
      <c r="I41" s="60">
        <v>1620650</v>
      </c>
      <c r="J41" s="60">
        <v>4433768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4433768</v>
      </c>
      <c r="X41" s="60">
        <v>6904632</v>
      </c>
      <c r="Y41" s="60">
        <v>-2470864</v>
      </c>
      <c r="Z41" s="140">
        <v>-35.79</v>
      </c>
      <c r="AA41" s="155">
        <v>27618529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265402665</v>
      </c>
      <c r="F42" s="100">
        <f t="shared" si="8"/>
        <v>265402665</v>
      </c>
      <c r="G42" s="100">
        <f t="shared" si="8"/>
        <v>4331732</v>
      </c>
      <c r="H42" s="100">
        <f t="shared" si="8"/>
        <v>25732510</v>
      </c>
      <c r="I42" s="100">
        <f t="shared" si="8"/>
        <v>23417533</v>
      </c>
      <c r="J42" s="100">
        <f t="shared" si="8"/>
        <v>53481775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53481775</v>
      </c>
      <c r="X42" s="100">
        <f t="shared" si="8"/>
        <v>66350667</v>
      </c>
      <c r="Y42" s="100">
        <f t="shared" si="8"/>
        <v>-12868892</v>
      </c>
      <c r="Z42" s="137">
        <f>+IF(X42&lt;&gt;0,+(Y42/X42)*100,0)</f>
        <v>-19.3952714898857</v>
      </c>
      <c r="AA42" s="153">
        <f>SUM(AA43:AA46)</f>
        <v>265402665</v>
      </c>
    </row>
    <row r="43" spans="1:27" ht="13.5">
      <c r="A43" s="138" t="s">
        <v>89</v>
      </c>
      <c r="B43" s="136"/>
      <c r="C43" s="155"/>
      <c r="D43" s="155"/>
      <c r="E43" s="156">
        <v>230368207</v>
      </c>
      <c r="F43" s="60">
        <v>230368207</v>
      </c>
      <c r="G43" s="60">
        <v>2724685</v>
      </c>
      <c r="H43" s="60">
        <v>23314679</v>
      </c>
      <c r="I43" s="60">
        <v>21692762</v>
      </c>
      <c r="J43" s="60">
        <v>47732126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47732126</v>
      </c>
      <c r="X43" s="60">
        <v>57592052</v>
      </c>
      <c r="Y43" s="60">
        <v>-9859926</v>
      </c>
      <c r="Z43" s="140">
        <v>-17.12</v>
      </c>
      <c r="AA43" s="155">
        <v>230368207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35034458</v>
      </c>
      <c r="F46" s="60">
        <v>35034458</v>
      </c>
      <c r="G46" s="60">
        <v>1607047</v>
      </c>
      <c r="H46" s="60">
        <v>2417831</v>
      </c>
      <c r="I46" s="60">
        <v>1724771</v>
      </c>
      <c r="J46" s="60">
        <v>5749649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5749649</v>
      </c>
      <c r="X46" s="60">
        <v>8758615</v>
      </c>
      <c r="Y46" s="60">
        <v>-3008966</v>
      </c>
      <c r="Z46" s="140">
        <v>-34.35</v>
      </c>
      <c r="AA46" s="155">
        <v>35034458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14298764</v>
      </c>
      <c r="F47" s="100">
        <v>14298764</v>
      </c>
      <c r="G47" s="100">
        <v>282079</v>
      </c>
      <c r="H47" s="100">
        <v>377496</v>
      </c>
      <c r="I47" s="100">
        <v>347899</v>
      </c>
      <c r="J47" s="100">
        <v>1007474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1007474</v>
      </c>
      <c r="X47" s="100">
        <v>3574691</v>
      </c>
      <c r="Y47" s="100">
        <v>-2567217</v>
      </c>
      <c r="Z47" s="137">
        <v>-71.82</v>
      </c>
      <c r="AA47" s="153">
        <v>14298764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553734745</v>
      </c>
      <c r="D48" s="168">
        <f>+D28+D32+D38+D42+D47</f>
        <v>0</v>
      </c>
      <c r="E48" s="169">
        <f t="shared" si="9"/>
        <v>579715475</v>
      </c>
      <c r="F48" s="73">
        <f t="shared" si="9"/>
        <v>579715475</v>
      </c>
      <c r="G48" s="73">
        <f t="shared" si="9"/>
        <v>29671015</v>
      </c>
      <c r="H48" s="73">
        <f t="shared" si="9"/>
        <v>44165354</v>
      </c>
      <c r="I48" s="73">
        <f t="shared" si="9"/>
        <v>44340434</v>
      </c>
      <c r="J48" s="73">
        <f t="shared" si="9"/>
        <v>118176803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118176803</v>
      </c>
      <c r="X48" s="73">
        <f t="shared" si="9"/>
        <v>144928872</v>
      </c>
      <c r="Y48" s="73">
        <f t="shared" si="9"/>
        <v>-26752069</v>
      </c>
      <c r="Z48" s="170">
        <f>+IF(X48&lt;&gt;0,+(Y48/X48)*100,0)</f>
        <v>-18.458757479324063</v>
      </c>
      <c r="AA48" s="168">
        <f>+AA28+AA32+AA38+AA42+AA47</f>
        <v>579715475</v>
      </c>
    </row>
    <row r="49" spans="1:27" ht="13.5">
      <c r="A49" s="148" t="s">
        <v>49</v>
      </c>
      <c r="B49" s="149"/>
      <c r="C49" s="171">
        <f aca="true" t="shared" si="10" ref="C49:Y49">+C25-C48</f>
        <v>78581984</v>
      </c>
      <c r="D49" s="171">
        <f>+D25-D48</f>
        <v>0</v>
      </c>
      <c r="E49" s="172">
        <f t="shared" si="10"/>
        <v>3733425</v>
      </c>
      <c r="F49" s="173">
        <f t="shared" si="10"/>
        <v>3733425</v>
      </c>
      <c r="G49" s="173">
        <f t="shared" si="10"/>
        <v>167799371</v>
      </c>
      <c r="H49" s="173">
        <f t="shared" si="10"/>
        <v>-14800581</v>
      </c>
      <c r="I49" s="173">
        <f t="shared" si="10"/>
        <v>-24348004</v>
      </c>
      <c r="J49" s="173">
        <f t="shared" si="10"/>
        <v>128650786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128650786</v>
      </c>
      <c r="X49" s="173">
        <f>IF(F25=F48,0,X25-X48)</f>
        <v>933355</v>
      </c>
      <c r="Y49" s="173">
        <f t="shared" si="10"/>
        <v>127717431</v>
      </c>
      <c r="Z49" s="174">
        <f>+IF(X49&lt;&gt;0,+(Y49/X49)*100,0)</f>
        <v>13683.692807131263</v>
      </c>
      <c r="AA49" s="171">
        <f>+AA25-AA48</f>
        <v>3733425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112765228</v>
      </c>
      <c r="D5" s="155">
        <v>0</v>
      </c>
      <c r="E5" s="156">
        <v>123566451</v>
      </c>
      <c r="F5" s="60">
        <v>123566451</v>
      </c>
      <c r="G5" s="60">
        <v>121678781</v>
      </c>
      <c r="H5" s="60">
        <v>-26877</v>
      </c>
      <c r="I5" s="60">
        <v>-669</v>
      </c>
      <c r="J5" s="60">
        <v>121651235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121651235</v>
      </c>
      <c r="X5" s="60">
        <v>30891613</v>
      </c>
      <c r="Y5" s="60">
        <v>90759622</v>
      </c>
      <c r="Z5" s="140">
        <v>293.8</v>
      </c>
      <c r="AA5" s="155">
        <v>123566451</v>
      </c>
    </row>
    <row r="6" spans="1:27" ht="13.5">
      <c r="A6" s="181" t="s">
        <v>102</v>
      </c>
      <c r="B6" s="182"/>
      <c r="C6" s="155">
        <v>4106159</v>
      </c>
      <c r="D6" s="155">
        <v>0</v>
      </c>
      <c r="E6" s="156">
        <v>3000000</v>
      </c>
      <c r="F6" s="60">
        <v>3000000</v>
      </c>
      <c r="G6" s="60">
        <v>325519</v>
      </c>
      <c r="H6" s="60">
        <v>667920</v>
      </c>
      <c r="I6" s="60">
        <v>366953</v>
      </c>
      <c r="J6" s="60">
        <v>1360392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1360392</v>
      </c>
      <c r="X6" s="60">
        <v>750000</v>
      </c>
      <c r="Y6" s="60">
        <v>610392</v>
      </c>
      <c r="Z6" s="140">
        <v>81.39</v>
      </c>
      <c r="AA6" s="155">
        <v>3000000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238649722</v>
      </c>
      <c r="F7" s="60">
        <v>238649722</v>
      </c>
      <c r="G7" s="60">
        <v>24203479</v>
      </c>
      <c r="H7" s="60">
        <v>25329490</v>
      </c>
      <c r="I7" s="60">
        <v>18066000</v>
      </c>
      <c r="J7" s="60">
        <v>67598969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67598969</v>
      </c>
      <c r="X7" s="60">
        <v>59662431</v>
      </c>
      <c r="Y7" s="60">
        <v>7936538</v>
      </c>
      <c r="Z7" s="140">
        <v>13.3</v>
      </c>
      <c r="AA7" s="155">
        <v>238649722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15871320</v>
      </c>
      <c r="F10" s="54">
        <v>15871320</v>
      </c>
      <c r="G10" s="54">
        <v>10592075</v>
      </c>
      <c r="H10" s="54">
        <v>-2253</v>
      </c>
      <c r="I10" s="54">
        <v>2194</v>
      </c>
      <c r="J10" s="54">
        <v>10592016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10592016</v>
      </c>
      <c r="X10" s="54">
        <v>3967830</v>
      </c>
      <c r="Y10" s="54">
        <v>6624186</v>
      </c>
      <c r="Z10" s="184">
        <v>166.95</v>
      </c>
      <c r="AA10" s="130">
        <v>15871320</v>
      </c>
    </row>
    <row r="11" spans="1:27" ht="13.5">
      <c r="A11" s="183" t="s">
        <v>107</v>
      </c>
      <c r="B11" s="185"/>
      <c r="C11" s="155">
        <v>232535667</v>
      </c>
      <c r="D11" s="155">
        <v>0</v>
      </c>
      <c r="E11" s="156">
        <v>1086740</v>
      </c>
      <c r="F11" s="60">
        <v>1086740</v>
      </c>
      <c r="G11" s="60">
        <v>30009</v>
      </c>
      <c r="H11" s="60">
        <v>28978</v>
      </c>
      <c r="I11" s="60">
        <v>29078</v>
      </c>
      <c r="J11" s="60">
        <v>88065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88065</v>
      </c>
      <c r="X11" s="60">
        <v>271685</v>
      </c>
      <c r="Y11" s="60">
        <v>-183620</v>
      </c>
      <c r="Z11" s="140">
        <v>-67.59</v>
      </c>
      <c r="AA11" s="155">
        <v>1086740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1164020</v>
      </c>
      <c r="F12" s="60">
        <v>1164020</v>
      </c>
      <c r="G12" s="60">
        <v>74334</v>
      </c>
      <c r="H12" s="60">
        <v>52347</v>
      </c>
      <c r="I12" s="60">
        <v>61892</v>
      </c>
      <c r="J12" s="60">
        <v>188573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188573</v>
      </c>
      <c r="X12" s="60">
        <v>291005</v>
      </c>
      <c r="Y12" s="60">
        <v>-102432</v>
      </c>
      <c r="Z12" s="140">
        <v>-35.2</v>
      </c>
      <c r="AA12" s="155">
        <v>1164020</v>
      </c>
    </row>
    <row r="13" spans="1:27" ht="13.5">
      <c r="A13" s="181" t="s">
        <v>109</v>
      </c>
      <c r="B13" s="185"/>
      <c r="C13" s="155">
        <v>8631950</v>
      </c>
      <c r="D13" s="155">
        <v>0</v>
      </c>
      <c r="E13" s="156">
        <v>1622000</v>
      </c>
      <c r="F13" s="60">
        <v>1622000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405500</v>
      </c>
      <c r="Y13" s="60">
        <v>-405500</v>
      </c>
      <c r="Z13" s="140">
        <v>-100</v>
      </c>
      <c r="AA13" s="155">
        <v>1622000</v>
      </c>
    </row>
    <row r="14" spans="1:27" ht="13.5">
      <c r="A14" s="181" t="s">
        <v>110</v>
      </c>
      <c r="B14" s="185"/>
      <c r="C14" s="155">
        <v>882852</v>
      </c>
      <c r="D14" s="155">
        <v>0</v>
      </c>
      <c r="E14" s="156">
        <v>8932430</v>
      </c>
      <c r="F14" s="60">
        <v>8932430</v>
      </c>
      <c r="G14" s="60">
        <v>839706</v>
      </c>
      <c r="H14" s="60">
        <v>185528</v>
      </c>
      <c r="I14" s="60">
        <v>525675</v>
      </c>
      <c r="J14" s="60">
        <v>1550909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1550909</v>
      </c>
      <c r="X14" s="60">
        <v>2233108</v>
      </c>
      <c r="Y14" s="60">
        <v>-682199</v>
      </c>
      <c r="Z14" s="140">
        <v>-30.55</v>
      </c>
      <c r="AA14" s="155">
        <v>8932430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5980091</v>
      </c>
      <c r="D16" s="155">
        <v>0</v>
      </c>
      <c r="E16" s="156">
        <v>6483447</v>
      </c>
      <c r="F16" s="60">
        <v>6483447</v>
      </c>
      <c r="G16" s="60">
        <v>355137</v>
      </c>
      <c r="H16" s="60">
        <v>249567</v>
      </c>
      <c r="I16" s="60">
        <v>218243</v>
      </c>
      <c r="J16" s="60">
        <v>822947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822947</v>
      </c>
      <c r="X16" s="60">
        <v>1620862</v>
      </c>
      <c r="Y16" s="60">
        <v>-797915</v>
      </c>
      <c r="Z16" s="140">
        <v>-49.23</v>
      </c>
      <c r="AA16" s="155">
        <v>6483447</v>
      </c>
    </row>
    <row r="17" spans="1:27" ht="13.5">
      <c r="A17" s="181" t="s">
        <v>113</v>
      </c>
      <c r="B17" s="185"/>
      <c r="C17" s="155">
        <v>6572089</v>
      </c>
      <c r="D17" s="155">
        <v>0</v>
      </c>
      <c r="E17" s="156">
        <v>6919438</v>
      </c>
      <c r="F17" s="60">
        <v>6919438</v>
      </c>
      <c r="G17" s="60">
        <v>579011</v>
      </c>
      <c r="H17" s="60">
        <v>434103</v>
      </c>
      <c r="I17" s="60">
        <v>256079</v>
      </c>
      <c r="J17" s="60">
        <v>1269193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1269193</v>
      </c>
      <c r="X17" s="60">
        <v>1729860</v>
      </c>
      <c r="Y17" s="60">
        <v>-460667</v>
      </c>
      <c r="Z17" s="140">
        <v>-26.63</v>
      </c>
      <c r="AA17" s="155">
        <v>6919438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114584565</v>
      </c>
      <c r="D19" s="155">
        <v>0</v>
      </c>
      <c r="E19" s="156">
        <v>120012000</v>
      </c>
      <c r="F19" s="60">
        <v>120012000</v>
      </c>
      <c r="G19" s="60">
        <v>38392357</v>
      </c>
      <c r="H19" s="60">
        <v>933525</v>
      </c>
      <c r="I19" s="60">
        <v>-97091</v>
      </c>
      <c r="J19" s="60">
        <v>39228791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39228791</v>
      </c>
      <c r="X19" s="60">
        <v>30003000</v>
      </c>
      <c r="Y19" s="60">
        <v>9225791</v>
      </c>
      <c r="Z19" s="140">
        <v>30.75</v>
      </c>
      <c r="AA19" s="155">
        <v>120012000</v>
      </c>
    </row>
    <row r="20" spans="1:27" ht="13.5">
      <c r="A20" s="181" t="s">
        <v>35</v>
      </c>
      <c r="B20" s="185"/>
      <c r="C20" s="155">
        <v>26095010</v>
      </c>
      <c r="D20" s="155">
        <v>0</v>
      </c>
      <c r="E20" s="156">
        <v>18179332</v>
      </c>
      <c r="F20" s="54">
        <v>18179332</v>
      </c>
      <c r="G20" s="54">
        <v>399978</v>
      </c>
      <c r="H20" s="54">
        <v>554550</v>
      </c>
      <c r="I20" s="54">
        <v>564076</v>
      </c>
      <c r="J20" s="54">
        <v>1518604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1518604</v>
      </c>
      <c r="X20" s="54">
        <v>4544833</v>
      </c>
      <c r="Y20" s="54">
        <v>-3026229</v>
      </c>
      <c r="Z20" s="184">
        <v>-66.59</v>
      </c>
      <c r="AA20" s="130">
        <v>18179332</v>
      </c>
    </row>
    <row r="21" spans="1:27" ht="13.5">
      <c r="A21" s="181" t="s">
        <v>115</v>
      </c>
      <c r="B21" s="185"/>
      <c r="C21" s="155">
        <v>28203866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540357477</v>
      </c>
      <c r="D22" s="188">
        <f>SUM(D5:D21)</f>
        <v>0</v>
      </c>
      <c r="E22" s="189">
        <f t="shared" si="0"/>
        <v>545486900</v>
      </c>
      <c r="F22" s="190">
        <f t="shared" si="0"/>
        <v>545486900</v>
      </c>
      <c r="G22" s="190">
        <f t="shared" si="0"/>
        <v>197470386</v>
      </c>
      <c r="H22" s="190">
        <f t="shared" si="0"/>
        <v>28406878</v>
      </c>
      <c r="I22" s="190">
        <f t="shared" si="0"/>
        <v>19992430</v>
      </c>
      <c r="J22" s="190">
        <f t="shared" si="0"/>
        <v>245869694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245869694</v>
      </c>
      <c r="X22" s="190">
        <f t="shared" si="0"/>
        <v>136371727</v>
      </c>
      <c r="Y22" s="190">
        <f t="shared" si="0"/>
        <v>109497967</v>
      </c>
      <c r="Z22" s="191">
        <f>+IF(X22&lt;&gt;0,+(Y22/X22)*100,0)</f>
        <v>80.29374519837239</v>
      </c>
      <c r="AA22" s="188">
        <f>SUM(AA5:AA21)</f>
        <v>545486900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132108363</v>
      </c>
      <c r="D25" s="155">
        <v>0</v>
      </c>
      <c r="E25" s="156">
        <v>158434448</v>
      </c>
      <c r="F25" s="60">
        <v>158434448</v>
      </c>
      <c r="G25" s="60">
        <v>14003051</v>
      </c>
      <c r="H25" s="60">
        <v>12158428</v>
      </c>
      <c r="I25" s="60">
        <v>13583311</v>
      </c>
      <c r="J25" s="60">
        <v>39744790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39744790</v>
      </c>
      <c r="X25" s="60">
        <v>39608612</v>
      </c>
      <c r="Y25" s="60">
        <v>136178</v>
      </c>
      <c r="Z25" s="140">
        <v>0.34</v>
      </c>
      <c r="AA25" s="155">
        <v>158434448</v>
      </c>
    </row>
    <row r="26" spans="1:27" ht="13.5">
      <c r="A26" s="183" t="s">
        <v>38</v>
      </c>
      <c r="B26" s="182"/>
      <c r="C26" s="155">
        <v>13131617</v>
      </c>
      <c r="D26" s="155">
        <v>0</v>
      </c>
      <c r="E26" s="156">
        <v>14809248</v>
      </c>
      <c r="F26" s="60">
        <v>14809248</v>
      </c>
      <c r="G26" s="60">
        <v>1110393</v>
      </c>
      <c r="H26" s="60">
        <v>1110393</v>
      </c>
      <c r="I26" s="60">
        <v>1092603</v>
      </c>
      <c r="J26" s="60">
        <v>3313389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3313389</v>
      </c>
      <c r="X26" s="60">
        <v>3702312</v>
      </c>
      <c r="Y26" s="60">
        <v>-388923</v>
      </c>
      <c r="Z26" s="140">
        <v>-10.5</v>
      </c>
      <c r="AA26" s="155">
        <v>14809248</v>
      </c>
    </row>
    <row r="27" spans="1:27" ht="13.5">
      <c r="A27" s="183" t="s">
        <v>118</v>
      </c>
      <c r="B27" s="182"/>
      <c r="C27" s="155">
        <v>9816435</v>
      </c>
      <c r="D27" s="155">
        <v>0</v>
      </c>
      <c r="E27" s="156">
        <v>9186120</v>
      </c>
      <c r="F27" s="60">
        <v>9186120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2296530</v>
      </c>
      <c r="Y27" s="60">
        <v>-2296530</v>
      </c>
      <c r="Z27" s="140">
        <v>-100</v>
      </c>
      <c r="AA27" s="155">
        <v>9186120</v>
      </c>
    </row>
    <row r="28" spans="1:27" ht="13.5">
      <c r="A28" s="183" t="s">
        <v>39</v>
      </c>
      <c r="B28" s="182"/>
      <c r="C28" s="155">
        <v>57656139</v>
      </c>
      <c r="D28" s="155">
        <v>0</v>
      </c>
      <c r="E28" s="156">
        <v>66504883</v>
      </c>
      <c r="F28" s="60">
        <v>66504883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16626221</v>
      </c>
      <c r="Y28" s="60">
        <v>-16626221</v>
      </c>
      <c r="Z28" s="140">
        <v>-100</v>
      </c>
      <c r="AA28" s="155">
        <v>66504883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691992</v>
      </c>
      <c r="F29" s="60">
        <v>691992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172998</v>
      </c>
      <c r="Y29" s="60">
        <v>-172998</v>
      </c>
      <c r="Z29" s="140">
        <v>-100</v>
      </c>
      <c r="AA29" s="155">
        <v>691992</v>
      </c>
    </row>
    <row r="30" spans="1:27" ht="13.5">
      <c r="A30" s="183" t="s">
        <v>119</v>
      </c>
      <c r="B30" s="182"/>
      <c r="C30" s="155">
        <v>154749980</v>
      </c>
      <c r="D30" s="155">
        <v>0</v>
      </c>
      <c r="E30" s="156">
        <v>168975057</v>
      </c>
      <c r="F30" s="60">
        <v>168975057</v>
      </c>
      <c r="G30" s="60">
        <v>0</v>
      </c>
      <c r="H30" s="60">
        <v>20551612</v>
      </c>
      <c r="I30" s="60">
        <v>17787128</v>
      </c>
      <c r="J30" s="60">
        <v>38338740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38338740</v>
      </c>
      <c r="X30" s="60">
        <v>42243764</v>
      </c>
      <c r="Y30" s="60">
        <v>-3905024</v>
      </c>
      <c r="Z30" s="140">
        <v>-9.24</v>
      </c>
      <c r="AA30" s="155">
        <v>168975057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22122893</v>
      </c>
      <c r="F32" s="60">
        <v>22122893</v>
      </c>
      <c r="G32" s="60">
        <v>2710486</v>
      </c>
      <c r="H32" s="60">
        <v>324614</v>
      </c>
      <c r="I32" s="60">
        <v>1898303</v>
      </c>
      <c r="J32" s="60">
        <v>4933403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4933403</v>
      </c>
      <c r="X32" s="60">
        <v>5530723</v>
      </c>
      <c r="Y32" s="60">
        <v>-597320</v>
      </c>
      <c r="Z32" s="140">
        <v>-10.8</v>
      </c>
      <c r="AA32" s="155">
        <v>22122893</v>
      </c>
    </row>
    <row r="33" spans="1:27" ht="13.5">
      <c r="A33" s="183" t="s">
        <v>42</v>
      </c>
      <c r="B33" s="182"/>
      <c r="C33" s="155">
        <v>22482200</v>
      </c>
      <c r="D33" s="155">
        <v>0</v>
      </c>
      <c r="E33" s="156">
        <v>15228370</v>
      </c>
      <c r="F33" s="60">
        <v>15228370</v>
      </c>
      <c r="G33" s="60">
        <v>855182</v>
      </c>
      <c r="H33" s="60">
        <v>306321</v>
      </c>
      <c r="I33" s="60">
        <v>30593</v>
      </c>
      <c r="J33" s="60">
        <v>1192096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1192096</v>
      </c>
      <c r="X33" s="60">
        <v>3807093</v>
      </c>
      <c r="Y33" s="60">
        <v>-2614997</v>
      </c>
      <c r="Z33" s="140">
        <v>-68.69</v>
      </c>
      <c r="AA33" s="155">
        <v>15228370</v>
      </c>
    </row>
    <row r="34" spans="1:27" ht="13.5">
      <c r="A34" s="183" t="s">
        <v>43</v>
      </c>
      <c r="B34" s="182"/>
      <c r="C34" s="155">
        <v>159498109</v>
      </c>
      <c r="D34" s="155">
        <v>0</v>
      </c>
      <c r="E34" s="156">
        <v>123762464</v>
      </c>
      <c r="F34" s="60">
        <v>123762464</v>
      </c>
      <c r="G34" s="60">
        <v>10991903</v>
      </c>
      <c r="H34" s="60">
        <v>9713986</v>
      </c>
      <c r="I34" s="60">
        <v>9948496</v>
      </c>
      <c r="J34" s="60">
        <v>30654385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30654385</v>
      </c>
      <c r="X34" s="60">
        <v>30940616</v>
      </c>
      <c r="Y34" s="60">
        <v>-286231</v>
      </c>
      <c r="Z34" s="140">
        <v>-0.93</v>
      </c>
      <c r="AA34" s="155">
        <v>123762464</v>
      </c>
    </row>
    <row r="35" spans="1:27" ht="13.5">
      <c r="A35" s="181" t="s">
        <v>122</v>
      </c>
      <c r="B35" s="185"/>
      <c r="C35" s="155">
        <v>4291902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553734745</v>
      </c>
      <c r="D36" s="188">
        <f>SUM(D25:D35)</f>
        <v>0</v>
      </c>
      <c r="E36" s="189">
        <f t="shared" si="1"/>
        <v>579715475</v>
      </c>
      <c r="F36" s="190">
        <f t="shared" si="1"/>
        <v>579715475</v>
      </c>
      <c r="G36" s="190">
        <f t="shared" si="1"/>
        <v>29671015</v>
      </c>
      <c r="H36" s="190">
        <f t="shared" si="1"/>
        <v>44165354</v>
      </c>
      <c r="I36" s="190">
        <f t="shared" si="1"/>
        <v>44340434</v>
      </c>
      <c r="J36" s="190">
        <f t="shared" si="1"/>
        <v>118176803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118176803</v>
      </c>
      <c r="X36" s="190">
        <f t="shared" si="1"/>
        <v>144928869</v>
      </c>
      <c r="Y36" s="190">
        <f t="shared" si="1"/>
        <v>-26752066</v>
      </c>
      <c r="Z36" s="191">
        <f>+IF(X36&lt;&gt;0,+(Y36/X36)*100,0)</f>
        <v>-18.458755791435866</v>
      </c>
      <c r="AA36" s="188">
        <f>SUM(AA25:AA35)</f>
        <v>579715475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-13377268</v>
      </c>
      <c r="D38" s="199">
        <f>+D22-D36</f>
        <v>0</v>
      </c>
      <c r="E38" s="200">
        <f t="shared" si="2"/>
        <v>-34228575</v>
      </c>
      <c r="F38" s="106">
        <f t="shared" si="2"/>
        <v>-34228575</v>
      </c>
      <c r="G38" s="106">
        <f t="shared" si="2"/>
        <v>167799371</v>
      </c>
      <c r="H38" s="106">
        <f t="shared" si="2"/>
        <v>-15758476</v>
      </c>
      <c r="I38" s="106">
        <f t="shared" si="2"/>
        <v>-24348004</v>
      </c>
      <c r="J38" s="106">
        <f t="shared" si="2"/>
        <v>127692891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127692891</v>
      </c>
      <c r="X38" s="106">
        <f>IF(F22=F36,0,X22-X36)</f>
        <v>-8557142</v>
      </c>
      <c r="Y38" s="106">
        <f t="shared" si="2"/>
        <v>136250033</v>
      </c>
      <c r="Z38" s="201">
        <f>+IF(X38&lt;&gt;0,+(Y38/X38)*100,0)</f>
        <v>-1592.2376069019306</v>
      </c>
      <c r="AA38" s="199">
        <f>+AA22-AA36</f>
        <v>-34228575</v>
      </c>
    </row>
    <row r="39" spans="1:27" ht="13.5">
      <c r="A39" s="181" t="s">
        <v>46</v>
      </c>
      <c r="B39" s="185"/>
      <c r="C39" s="155">
        <v>91959252</v>
      </c>
      <c r="D39" s="155">
        <v>0</v>
      </c>
      <c r="E39" s="156">
        <v>37962000</v>
      </c>
      <c r="F39" s="60">
        <v>37962000</v>
      </c>
      <c r="G39" s="60">
        <v>0</v>
      </c>
      <c r="H39" s="60">
        <v>957895</v>
      </c>
      <c r="I39" s="60">
        <v>0</v>
      </c>
      <c r="J39" s="60">
        <v>957895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957895</v>
      </c>
      <c r="X39" s="60">
        <v>9490500</v>
      </c>
      <c r="Y39" s="60">
        <v>-8532605</v>
      </c>
      <c r="Z39" s="140">
        <v>-89.91</v>
      </c>
      <c r="AA39" s="155">
        <v>37962000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78581984</v>
      </c>
      <c r="D42" s="206">
        <f>SUM(D38:D41)</f>
        <v>0</v>
      </c>
      <c r="E42" s="207">
        <f t="shared" si="3"/>
        <v>3733425</v>
      </c>
      <c r="F42" s="88">
        <f t="shared" si="3"/>
        <v>3733425</v>
      </c>
      <c r="G42" s="88">
        <f t="shared" si="3"/>
        <v>167799371</v>
      </c>
      <c r="H42" s="88">
        <f t="shared" si="3"/>
        <v>-14800581</v>
      </c>
      <c r="I42" s="88">
        <f t="shared" si="3"/>
        <v>-24348004</v>
      </c>
      <c r="J42" s="88">
        <f t="shared" si="3"/>
        <v>128650786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128650786</v>
      </c>
      <c r="X42" s="88">
        <f t="shared" si="3"/>
        <v>933358</v>
      </c>
      <c r="Y42" s="88">
        <f t="shared" si="3"/>
        <v>127717428</v>
      </c>
      <c r="Z42" s="208">
        <f>+IF(X42&lt;&gt;0,+(Y42/X42)*100,0)</f>
        <v>13683.648503575261</v>
      </c>
      <c r="AA42" s="206">
        <f>SUM(AA38:AA41)</f>
        <v>3733425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78581984</v>
      </c>
      <c r="D44" s="210">
        <f>+D42-D43</f>
        <v>0</v>
      </c>
      <c r="E44" s="211">
        <f t="shared" si="4"/>
        <v>3733425</v>
      </c>
      <c r="F44" s="77">
        <f t="shared" si="4"/>
        <v>3733425</v>
      </c>
      <c r="G44" s="77">
        <f t="shared" si="4"/>
        <v>167799371</v>
      </c>
      <c r="H44" s="77">
        <f t="shared" si="4"/>
        <v>-14800581</v>
      </c>
      <c r="I44" s="77">
        <f t="shared" si="4"/>
        <v>-24348004</v>
      </c>
      <c r="J44" s="77">
        <f t="shared" si="4"/>
        <v>128650786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128650786</v>
      </c>
      <c r="X44" s="77">
        <f t="shared" si="4"/>
        <v>933358</v>
      </c>
      <c r="Y44" s="77">
        <f t="shared" si="4"/>
        <v>127717428</v>
      </c>
      <c r="Z44" s="212">
        <f>+IF(X44&lt;&gt;0,+(Y44/X44)*100,0)</f>
        <v>13683.648503575261</v>
      </c>
      <c r="AA44" s="210">
        <f>+AA42-AA43</f>
        <v>3733425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78581984</v>
      </c>
      <c r="D46" s="206">
        <f>SUM(D44:D45)</f>
        <v>0</v>
      </c>
      <c r="E46" s="207">
        <f t="shared" si="5"/>
        <v>3733425</v>
      </c>
      <c r="F46" s="88">
        <f t="shared" si="5"/>
        <v>3733425</v>
      </c>
      <c r="G46" s="88">
        <f t="shared" si="5"/>
        <v>167799371</v>
      </c>
      <c r="H46" s="88">
        <f t="shared" si="5"/>
        <v>-14800581</v>
      </c>
      <c r="I46" s="88">
        <f t="shared" si="5"/>
        <v>-24348004</v>
      </c>
      <c r="J46" s="88">
        <f t="shared" si="5"/>
        <v>128650786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128650786</v>
      </c>
      <c r="X46" s="88">
        <f t="shared" si="5"/>
        <v>933358</v>
      </c>
      <c r="Y46" s="88">
        <f t="shared" si="5"/>
        <v>127717428</v>
      </c>
      <c r="Z46" s="208">
        <f>+IF(X46&lt;&gt;0,+(Y46/X46)*100,0)</f>
        <v>13683.648503575261</v>
      </c>
      <c r="AA46" s="206">
        <f>SUM(AA44:AA45)</f>
        <v>3733425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78581984</v>
      </c>
      <c r="D48" s="217">
        <f>SUM(D46:D47)</f>
        <v>0</v>
      </c>
      <c r="E48" s="218">
        <f t="shared" si="6"/>
        <v>3733425</v>
      </c>
      <c r="F48" s="219">
        <f t="shared" si="6"/>
        <v>3733425</v>
      </c>
      <c r="G48" s="219">
        <f t="shared" si="6"/>
        <v>167799371</v>
      </c>
      <c r="H48" s="220">
        <f t="shared" si="6"/>
        <v>-14800581</v>
      </c>
      <c r="I48" s="220">
        <f t="shared" si="6"/>
        <v>-24348004</v>
      </c>
      <c r="J48" s="220">
        <f t="shared" si="6"/>
        <v>128650786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128650786</v>
      </c>
      <c r="X48" s="220">
        <f t="shared" si="6"/>
        <v>933358</v>
      </c>
      <c r="Y48" s="220">
        <f t="shared" si="6"/>
        <v>127717428</v>
      </c>
      <c r="Z48" s="221">
        <f>+IF(X48&lt;&gt;0,+(Y48/X48)*100,0)</f>
        <v>13683.648503575261</v>
      </c>
      <c r="AA48" s="222">
        <f>SUM(AA46:AA47)</f>
        <v>3733425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2117809</v>
      </c>
      <c r="D5" s="153">
        <f>SUM(D6:D8)</f>
        <v>0</v>
      </c>
      <c r="E5" s="154">
        <f t="shared" si="0"/>
        <v>5950000</v>
      </c>
      <c r="F5" s="100">
        <f t="shared" si="0"/>
        <v>5950000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1487500</v>
      </c>
      <c r="Y5" s="100">
        <f t="shared" si="0"/>
        <v>-1487500</v>
      </c>
      <c r="Z5" s="137">
        <f>+IF(X5&lt;&gt;0,+(Y5/X5)*100,0)</f>
        <v>-100</v>
      </c>
      <c r="AA5" s="153">
        <f>SUM(AA6:AA8)</f>
        <v>5950000</v>
      </c>
    </row>
    <row r="6" spans="1:27" ht="13.5">
      <c r="A6" s="138" t="s">
        <v>75</v>
      </c>
      <c r="B6" s="136"/>
      <c r="C6" s="155">
        <v>1153600</v>
      </c>
      <c r="D6" s="155"/>
      <c r="E6" s="156">
        <v>5000000</v>
      </c>
      <c r="F6" s="60">
        <v>5000000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1250000</v>
      </c>
      <c r="Y6" s="60">
        <v>-1250000</v>
      </c>
      <c r="Z6" s="140">
        <v>-100</v>
      </c>
      <c r="AA6" s="62">
        <v>5000000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964209</v>
      </c>
      <c r="D8" s="155"/>
      <c r="E8" s="156">
        <v>950000</v>
      </c>
      <c r="F8" s="60">
        <v>950000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237500</v>
      </c>
      <c r="Y8" s="60">
        <v>-237500</v>
      </c>
      <c r="Z8" s="140">
        <v>-100</v>
      </c>
      <c r="AA8" s="62">
        <v>950000</v>
      </c>
    </row>
    <row r="9" spans="1:27" ht="13.5">
      <c r="A9" s="135" t="s">
        <v>78</v>
      </c>
      <c r="B9" s="136"/>
      <c r="C9" s="153">
        <f aca="true" t="shared" si="1" ref="C9:Y9">SUM(C10:C14)</f>
        <v>10000000</v>
      </c>
      <c r="D9" s="153">
        <f>SUM(D10:D14)</f>
        <v>0</v>
      </c>
      <c r="E9" s="154">
        <f t="shared" si="1"/>
        <v>5000000</v>
      </c>
      <c r="F9" s="100">
        <f t="shared" si="1"/>
        <v>5000000</v>
      </c>
      <c r="G9" s="100">
        <f t="shared" si="1"/>
        <v>158</v>
      </c>
      <c r="H9" s="100">
        <f t="shared" si="1"/>
        <v>889288</v>
      </c>
      <c r="I9" s="100">
        <f t="shared" si="1"/>
        <v>503440</v>
      </c>
      <c r="J9" s="100">
        <f t="shared" si="1"/>
        <v>1392886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1392886</v>
      </c>
      <c r="X9" s="100">
        <f t="shared" si="1"/>
        <v>1250000</v>
      </c>
      <c r="Y9" s="100">
        <f t="shared" si="1"/>
        <v>142886</v>
      </c>
      <c r="Z9" s="137">
        <f>+IF(X9&lt;&gt;0,+(Y9/X9)*100,0)</f>
        <v>11.43088</v>
      </c>
      <c r="AA9" s="102">
        <f>SUM(AA10:AA14)</f>
        <v>5000000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158</v>
      </c>
      <c r="H10" s="60"/>
      <c r="I10" s="60">
        <v>95667</v>
      </c>
      <c r="J10" s="60">
        <v>95825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95825</v>
      </c>
      <c r="X10" s="60"/>
      <c r="Y10" s="60">
        <v>95825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3000000</v>
      </c>
      <c r="D12" s="155"/>
      <c r="E12" s="156">
        <v>5000000</v>
      </c>
      <c r="F12" s="60">
        <v>5000000</v>
      </c>
      <c r="G12" s="60"/>
      <c r="H12" s="60">
        <v>889288</v>
      </c>
      <c r="I12" s="60">
        <v>407773</v>
      </c>
      <c r="J12" s="60">
        <v>1297061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1297061</v>
      </c>
      <c r="X12" s="60">
        <v>1250000</v>
      </c>
      <c r="Y12" s="60">
        <v>47061</v>
      </c>
      <c r="Z12" s="140">
        <v>3.76</v>
      </c>
      <c r="AA12" s="62">
        <v>5000000</v>
      </c>
    </row>
    <row r="13" spans="1:27" ht="13.5">
      <c r="A13" s="138" t="s">
        <v>82</v>
      </c>
      <c r="B13" s="136"/>
      <c r="C13" s="155">
        <v>7000000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85446759</v>
      </c>
      <c r="D15" s="153">
        <f>SUM(D16:D18)</f>
        <v>0</v>
      </c>
      <c r="E15" s="154">
        <f t="shared" si="2"/>
        <v>93662000</v>
      </c>
      <c r="F15" s="100">
        <f t="shared" si="2"/>
        <v>93662000</v>
      </c>
      <c r="G15" s="100">
        <f t="shared" si="2"/>
        <v>3838870</v>
      </c>
      <c r="H15" s="100">
        <f t="shared" si="2"/>
        <v>3674755</v>
      </c>
      <c r="I15" s="100">
        <f t="shared" si="2"/>
        <v>5659091</v>
      </c>
      <c r="J15" s="100">
        <f t="shared" si="2"/>
        <v>13172716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13172716</v>
      </c>
      <c r="X15" s="100">
        <f t="shared" si="2"/>
        <v>23415500</v>
      </c>
      <c r="Y15" s="100">
        <f t="shared" si="2"/>
        <v>-10242784</v>
      </c>
      <c r="Z15" s="137">
        <f>+IF(X15&lt;&gt;0,+(Y15/X15)*100,0)</f>
        <v>-43.7436057312464</v>
      </c>
      <c r="AA15" s="102">
        <f>SUM(AA16:AA18)</f>
        <v>93662000</v>
      </c>
    </row>
    <row r="16" spans="1:27" ht="13.5">
      <c r="A16" s="138" t="s">
        <v>85</v>
      </c>
      <c r="B16" s="136"/>
      <c r="C16" s="155">
        <v>26483093</v>
      </c>
      <c r="D16" s="155"/>
      <c r="E16" s="156"/>
      <c r="F16" s="60"/>
      <c r="G16" s="60"/>
      <c r="H16" s="60">
        <v>67800</v>
      </c>
      <c r="I16" s="60"/>
      <c r="J16" s="60">
        <v>67800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67800</v>
      </c>
      <c r="X16" s="60"/>
      <c r="Y16" s="60">
        <v>67800</v>
      </c>
      <c r="Z16" s="140"/>
      <c r="AA16" s="62"/>
    </row>
    <row r="17" spans="1:27" ht="13.5">
      <c r="A17" s="138" t="s">
        <v>86</v>
      </c>
      <c r="B17" s="136"/>
      <c r="C17" s="155">
        <v>58963666</v>
      </c>
      <c r="D17" s="155"/>
      <c r="E17" s="156">
        <v>93662000</v>
      </c>
      <c r="F17" s="60">
        <v>93662000</v>
      </c>
      <c r="G17" s="60">
        <v>3838870</v>
      </c>
      <c r="H17" s="60">
        <v>3606955</v>
      </c>
      <c r="I17" s="60">
        <v>5659091</v>
      </c>
      <c r="J17" s="60">
        <v>13104916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13104916</v>
      </c>
      <c r="X17" s="60">
        <v>23415500</v>
      </c>
      <c r="Y17" s="60">
        <v>-10310584</v>
      </c>
      <c r="Z17" s="140">
        <v>-44.03</v>
      </c>
      <c r="AA17" s="62">
        <v>93662000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15291629</v>
      </c>
      <c r="D19" s="153">
        <f>SUM(D20:D23)</f>
        <v>0</v>
      </c>
      <c r="E19" s="154">
        <f t="shared" si="3"/>
        <v>24800000</v>
      </c>
      <c r="F19" s="100">
        <f t="shared" si="3"/>
        <v>24800000</v>
      </c>
      <c r="G19" s="100">
        <f t="shared" si="3"/>
        <v>198071</v>
      </c>
      <c r="H19" s="100">
        <f t="shared" si="3"/>
        <v>3268632</v>
      </c>
      <c r="I19" s="100">
        <f t="shared" si="3"/>
        <v>4293517</v>
      </c>
      <c r="J19" s="100">
        <f t="shared" si="3"/>
        <v>7760220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7760220</v>
      </c>
      <c r="X19" s="100">
        <f t="shared" si="3"/>
        <v>6200000</v>
      </c>
      <c r="Y19" s="100">
        <f t="shared" si="3"/>
        <v>1560220</v>
      </c>
      <c r="Z19" s="137">
        <f>+IF(X19&lt;&gt;0,+(Y19/X19)*100,0)</f>
        <v>25.16483870967742</v>
      </c>
      <c r="AA19" s="102">
        <f>SUM(AA20:AA23)</f>
        <v>24800000</v>
      </c>
    </row>
    <row r="20" spans="1:27" ht="13.5">
      <c r="A20" s="138" t="s">
        <v>89</v>
      </c>
      <c r="B20" s="136"/>
      <c r="C20" s="155">
        <v>15291629</v>
      </c>
      <c r="D20" s="155"/>
      <c r="E20" s="156">
        <v>24700000</v>
      </c>
      <c r="F20" s="60">
        <v>24700000</v>
      </c>
      <c r="G20" s="60">
        <v>198071</v>
      </c>
      <c r="H20" s="60">
        <v>3268632</v>
      </c>
      <c r="I20" s="60">
        <v>4293517</v>
      </c>
      <c r="J20" s="60">
        <v>7760220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7760220</v>
      </c>
      <c r="X20" s="60">
        <v>6175000</v>
      </c>
      <c r="Y20" s="60">
        <v>1585220</v>
      </c>
      <c r="Z20" s="140">
        <v>25.67</v>
      </c>
      <c r="AA20" s="62">
        <v>24700000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100000</v>
      </c>
      <c r="F23" s="60">
        <v>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25000</v>
      </c>
      <c r="Y23" s="60">
        <v>-25000</v>
      </c>
      <c r="Z23" s="140">
        <v>-100</v>
      </c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112856197</v>
      </c>
      <c r="D25" s="217">
        <f>+D5+D9+D15+D19+D24</f>
        <v>0</v>
      </c>
      <c r="E25" s="230">
        <f t="shared" si="4"/>
        <v>129412000</v>
      </c>
      <c r="F25" s="219">
        <f t="shared" si="4"/>
        <v>129412000</v>
      </c>
      <c r="G25" s="219">
        <f t="shared" si="4"/>
        <v>4037099</v>
      </c>
      <c r="H25" s="219">
        <f t="shared" si="4"/>
        <v>7832675</v>
      </c>
      <c r="I25" s="219">
        <f t="shared" si="4"/>
        <v>10456048</v>
      </c>
      <c r="J25" s="219">
        <f t="shared" si="4"/>
        <v>22325822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22325822</v>
      </c>
      <c r="X25" s="219">
        <f t="shared" si="4"/>
        <v>32353000</v>
      </c>
      <c r="Y25" s="219">
        <f t="shared" si="4"/>
        <v>-10027178</v>
      </c>
      <c r="Z25" s="231">
        <f>+IF(X25&lt;&gt;0,+(Y25/X25)*100,0)</f>
        <v>-30.993039285383116</v>
      </c>
      <c r="AA25" s="232">
        <f>+AA5+AA9+AA15+AA19+AA24</f>
        <v>129412000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72800000</v>
      </c>
      <c r="D28" s="155"/>
      <c r="E28" s="156">
        <v>37962000</v>
      </c>
      <c r="F28" s="60">
        <v>37962000</v>
      </c>
      <c r="G28" s="60">
        <v>879594</v>
      </c>
      <c r="H28" s="60"/>
      <c r="I28" s="60">
        <v>2583214</v>
      </c>
      <c r="J28" s="60">
        <v>3462808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3462808</v>
      </c>
      <c r="X28" s="60">
        <v>9490500</v>
      </c>
      <c r="Y28" s="60">
        <v>-6027692</v>
      </c>
      <c r="Z28" s="140">
        <v>-63.51</v>
      </c>
      <c r="AA28" s="155">
        <v>37962000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72800000</v>
      </c>
      <c r="D32" s="210">
        <f>SUM(D28:D31)</f>
        <v>0</v>
      </c>
      <c r="E32" s="211">
        <f t="shared" si="5"/>
        <v>37962000</v>
      </c>
      <c r="F32" s="77">
        <f t="shared" si="5"/>
        <v>37962000</v>
      </c>
      <c r="G32" s="77">
        <f t="shared" si="5"/>
        <v>879594</v>
      </c>
      <c r="H32" s="77">
        <f t="shared" si="5"/>
        <v>0</v>
      </c>
      <c r="I32" s="77">
        <f t="shared" si="5"/>
        <v>2583214</v>
      </c>
      <c r="J32" s="77">
        <f t="shared" si="5"/>
        <v>3462808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3462808</v>
      </c>
      <c r="X32" s="77">
        <f t="shared" si="5"/>
        <v>9490500</v>
      </c>
      <c r="Y32" s="77">
        <f t="shared" si="5"/>
        <v>-6027692</v>
      </c>
      <c r="Z32" s="212">
        <f>+IF(X32&lt;&gt;0,+(Y32/X32)*100,0)</f>
        <v>-63.512902376060275</v>
      </c>
      <c r="AA32" s="79">
        <f>SUM(AA28:AA31)</f>
        <v>37962000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40056197</v>
      </c>
      <c r="D35" s="155"/>
      <c r="E35" s="156">
        <v>91450000</v>
      </c>
      <c r="F35" s="60">
        <v>91450000</v>
      </c>
      <c r="G35" s="60">
        <v>3157505</v>
      </c>
      <c r="H35" s="60">
        <v>7832675</v>
      </c>
      <c r="I35" s="60">
        <v>7872834</v>
      </c>
      <c r="J35" s="60">
        <v>18863014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18863014</v>
      </c>
      <c r="X35" s="60">
        <v>22862500</v>
      </c>
      <c r="Y35" s="60">
        <v>-3999486</v>
      </c>
      <c r="Z35" s="140">
        <v>-17.49</v>
      </c>
      <c r="AA35" s="62">
        <v>91450000</v>
      </c>
    </row>
    <row r="36" spans="1:27" ht="13.5">
      <c r="A36" s="238" t="s">
        <v>139</v>
      </c>
      <c r="B36" s="149"/>
      <c r="C36" s="222">
        <f aca="true" t="shared" si="6" ref="C36:Y36">SUM(C32:C35)</f>
        <v>112856197</v>
      </c>
      <c r="D36" s="222">
        <f>SUM(D32:D35)</f>
        <v>0</v>
      </c>
      <c r="E36" s="218">
        <f t="shared" si="6"/>
        <v>129412000</v>
      </c>
      <c r="F36" s="220">
        <f t="shared" si="6"/>
        <v>129412000</v>
      </c>
      <c r="G36" s="220">
        <f t="shared" si="6"/>
        <v>4037099</v>
      </c>
      <c r="H36" s="220">
        <f t="shared" si="6"/>
        <v>7832675</v>
      </c>
      <c r="I36" s="220">
        <f t="shared" si="6"/>
        <v>10456048</v>
      </c>
      <c r="J36" s="220">
        <f t="shared" si="6"/>
        <v>22325822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22325822</v>
      </c>
      <c r="X36" s="220">
        <f t="shared" si="6"/>
        <v>32353000</v>
      </c>
      <c r="Y36" s="220">
        <f t="shared" si="6"/>
        <v>-10027178</v>
      </c>
      <c r="Z36" s="221">
        <f>+IF(X36&lt;&gt;0,+(Y36/X36)*100,0)</f>
        <v>-30.993039285383116</v>
      </c>
      <c r="AA36" s="239">
        <f>SUM(AA32:AA35)</f>
        <v>129412000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164652860</v>
      </c>
      <c r="H6" s="60"/>
      <c r="I6" s="60">
        <v>14478867</v>
      </c>
      <c r="J6" s="60">
        <v>14478867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14478867</v>
      </c>
      <c r="X6" s="60"/>
      <c r="Y6" s="60">
        <v>14478867</v>
      </c>
      <c r="Z6" s="140"/>
      <c r="AA6" s="62"/>
    </row>
    <row r="7" spans="1:27" ht="13.5">
      <c r="A7" s="249" t="s">
        <v>144</v>
      </c>
      <c r="B7" s="182"/>
      <c r="C7" s="155">
        <v>95301130</v>
      </c>
      <c r="D7" s="155"/>
      <c r="E7" s="59">
        <v>138407176</v>
      </c>
      <c r="F7" s="60">
        <v>138407176</v>
      </c>
      <c r="G7" s="60"/>
      <c r="H7" s="60"/>
      <c r="I7" s="60">
        <v>176257097</v>
      </c>
      <c r="J7" s="60">
        <v>176257097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176257097</v>
      </c>
      <c r="X7" s="60">
        <v>34601794</v>
      </c>
      <c r="Y7" s="60">
        <v>141655303</v>
      </c>
      <c r="Z7" s="140">
        <v>409.39</v>
      </c>
      <c r="AA7" s="62">
        <v>138407176</v>
      </c>
    </row>
    <row r="8" spans="1:27" ht="13.5">
      <c r="A8" s="249" t="s">
        <v>145</v>
      </c>
      <c r="B8" s="182"/>
      <c r="C8" s="155">
        <v>22366249</v>
      </c>
      <c r="D8" s="155"/>
      <c r="E8" s="59">
        <v>32621347</v>
      </c>
      <c r="F8" s="60">
        <v>32621347</v>
      </c>
      <c r="G8" s="60"/>
      <c r="H8" s="60">
        <v>13430126</v>
      </c>
      <c r="I8" s="60">
        <v>22366279</v>
      </c>
      <c r="J8" s="60">
        <v>22366279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22366279</v>
      </c>
      <c r="X8" s="60">
        <v>8155337</v>
      </c>
      <c r="Y8" s="60">
        <v>14210942</v>
      </c>
      <c r="Z8" s="140">
        <v>174.25</v>
      </c>
      <c r="AA8" s="62">
        <v>32621347</v>
      </c>
    </row>
    <row r="9" spans="1:27" ht="13.5">
      <c r="A9" s="249" t="s">
        <v>146</v>
      </c>
      <c r="B9" s="182"/>
      <c r="C9" s="155">
        <v>36622768</v>
      </c>
      <c r="D9" s="155"/>
      <c r="E9" s="59">
        <v>15882966</v>
      </c>
      <c r="F9" s="60">
        <v>15882966</v>
      </c>
      <c r="G9" s="60">
        <v>3126</v>
      </c>
      <c r="H9" s="60">
        <v>31801</v>
      </c>
      <c r="I9" s="60">
        <v>36622768</v>
      </c>
      <c r="J9" s="60">
        <v>36622768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36622768</v>
      </c>
      <c r="X9" s="60">
        <v>3970742</v>
      </c>
      <c r="Y9" s="60">
        <v>32652026</v>
      </c>
      <c r="Z9" s="140">
        <v>822.32</v>
      </c>
      <c r="AA9" s="62">
        <v>15882966</v>
      </c>
    </row>
    <row r="10" spans="1:27" ht="13.5">
      <c r="A10" s="249" t="s">
        <v>147</v>
      </c>
      <c r="B10" s="182"/>
      <c r="C10" s="155">
        <v>95437065</v>
      </c>
      <c r="D10" s="155"/>
      <c r="E10" s="59">
        <v>5000</v>
      </c>
      <c r="F10" s="60">
        <v>5000</v>
      </c>
      <c r="G10" s="159"/>
      <c r="H10" s="159"/>
      <c r="I10" s="159">
        <v>2233</v>
      </c>
      <c r="J10" s="60">
        <v>2233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2233</v>
      </c>
      <c r="X10" s="60">
        <v>1250</v>
      </c>
      <c r="Y10" s="159">
        <v>983</v>
      </c>
      <c r="Z10" s="141">
        <v>78.64</v>
      </c>
      <c r="AA10" s="225">
        <v>5000</v>
      </c>
    </row>
    <row r="11" spans="1:27" ht="13.5">
      <c r="A11" s="249" t="s">
        <v>148</v>
      </c>
      <c r="B11" s="182"/>
      <c r="C11" s="155">
        <v>32296944</v>
      </c>
      <c r="D11" s="155"/>
      <c r="E11" s="59">
        <v>11921943</v>
      </c>
      <c r="F11" s="60">
        <v>11921943</v>
      </c>
      <c r="G11" s="60"/>
      <c r="H11" s="60"/>
      <c r="I11" s="60">
        <v>32296944</v>
      </c>
      <c r="J11" s="60">
        <v>32296944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32296944</v>
      </c>
      <c r="X11" s="60">
        <v>2980486</v>
      </c>
      <c r="Y11" s="60">
        <v>29316458</v>
      </c>
      <c r="Z11" s="140">
        <v>983.61</v>
      </c>
      <c r="AA11" s="62">
        <v>11921943</v>
      </c>
    </row>
    <row r="12" spans="1:27" ht="13.5">
      <c r="A12" s="250" t="s">
        <v>56</v>
      </c>
      <c r="B12" s="251"/>
      <c r="C12" s="168">
        <f aca="true" t="shared" si="0" ref="C12:Y12">SUM(C6:C11)</f>
        <v>282024156</v>
      </c>
      <c r="D12" s="168">
        <f>SUM(D6:D11)</f>
        <v>0</v>
      </c>
      <c r="E12" s="72">
        <f t="shared" si="0"/>
        <v>198838432</v>
      </c>
      <c r="F12" s="73">
        <f t="shared" si="0"/>
        <v>198838432</v>
      </c>
      <c r="G12" s="73">
        <f t="shared" si="0"/>
        <v>164655986</v>
      </c>
      <c r="H12" s="73">
        <f t="shared" si="0"/>
        <v>13461927</v>
      </c>
      <c r="I12" s="73">
        <f t="shared" si="0"/>
        <v>282024188</v>
      </c>
      <c r="J12" s="73">
        <f t="shared" si="0"/>
        <v>282024188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282024188</v>
      </c>
      <c r="X12" s="73">
        <f t="shared" si="0"/>
        <v>49709609</v>
      </c>
      <c r="Y12" s="73">
        <f t="shared" si="0"/>
        <v>232314579</v>
      </c>
      <c r="Z12" s="170">
        <f>+IF(X12&lt;&gt;0,+(Y12/X12)*100,0)</f>
        <v>467.34340437077265</v>
      </c>
      <c r="AA12" s="74">
        <f>SUM(AA6:AA11)</f>
        <v>198838432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63543469</v>
      </c>
      <c r="D17" s="155"/>
      <c r="E17" s="59">
        <v>56960000</v>
      </c>
      <c r="F17" s="60">
        <v>56960000</v>
      </c>
      <c r="G17" s="60"/>
      <c r="H17" s="60"/>
      <c r="I17" s="60">
        <v>63543469</v>
      </c>
      <c r="J17" s="60">
        <v>63543469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63543469</v>
      </c>
      <c r="X17" s="60">
        <v>14240000</v>
      </c>
      <c r="Y17" s="60">
        <v>49303469</v>
      </c>
      <c r="Z17" s="140">
        <v>346.23</v>
      </c>
      <c r="AA17" s="62">
        <v>56960000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803921386</v>
      </c>
      <c r="D19" s="155"/>
      <c r="E19" s="59">
        <v>731374440</v>
      </c>
      <c r="F19" s="60">
        <v>731374440</v>
      </c>
      <c r="G19" s="60">
        <v>3133927</v>
      </c>
      <c r="H19" s="60">
        <v>3088652</v>
      </c>
      <c r="I19" s="60">
        <v>803921386</v>
      </c>
      <c r="J19" s="60">
        <v>803921386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803921386</v>
      </c>
      <c r="X19" s="60">
        <v>182843610</v>
      </c>
      <c r="Y19" s="60">
        <v>621077776</v>
      </c>
      <c r="Z19" s="140">
        <v>339.68</v>
      </c>
      <c r="AA19" s="62">
        <v>731374440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242760</v>
      </c>
      <c r="D22" s="155"/>
      <c r="E22" s="59">
        <v>158000</v>
      </c>
      <c r="F22" s="60">
        <v>158000</v>
      </c>
      <c r="G22" s="60"/>
      <c r="H22" s="60"/>
      <c r="I22" s="60">
        <v>242760</v>
      </c>
      <c r="J22" s="60">
        <v>242760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242760</v>
      </c>
      <c r="X22" s="60">
        <v>39500</v>
      </c>
      <c r="Y22" s="60">
        <v>203260</v>
      </c>
      <c r="Z22" s="140">
        <v>514.58</v>
      </c>
      <c r="AA22" s="62">
        <v>158000</v>
      </c>
    </row>
    <row r="23" spans="1:27" ht="13.5">
      <c r="A23" s="249" t="s">
        <v>158</v>
      </c>
      <c r="B23" s="182"/>
      <c r="C23" s="155">
        <v>19186</v>
      </c>
      <c r="D23" s="155"/>
      <c r="E23" s="59">
        <v>176672</v>
      </c>
      <c r="F23" s="60">
        <v>176672</v>
      </c>
      <c r="G23" s="159"/>
      <c r="H23" s="159"/>
      <c r="I23" s="159">
        <v>19186</v>
      </c>
      <c r="J23" s="60">
        <v>19186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19186</v>
      </c>
      <c r="X23" s="60">
        <v>44168</v>
      </c>
      <c r="Y23" s="159">
        <v>-24982</v>
      </c>
      <c r="Z23" s="141">
        <v>-56.56</v>
      </c>
      <c r="AA23" s="225">
        <v>176672</v>
      </c>
    </row>
    <row r="24" spans="1:27" ht="13.5">
      <c r="A24" s="250" t="s">
        <v>57</v>
      </c>
      <c r="B24" s="253"/>
      <c r="C24" s="168">
        <f aca="true" t="shared" si="1" ref="C24:Y24">SUM(C15:C23)</f>
        <v>867726801</v>
      </c>
      <c r="D24" s="168">
        <f>SUM(D15:D23)</f>
        <v>0</v>
      </c>
      <c r="E24" s="76">
        <f t="shared" si="1"/>
        <v>788669112</v>
      </c>
      <c r="F24" s="77">
        <f t="shared" si="1"/>
        <v>788669112</v>
      </c>
      <c r="G24" s="77">
        <f t="shared" si="1"/>
        <v>3133927</v>
      </c>
      <c r="H24" s="77">
        <f t="shared" si="1"/>
        <v>3088652</v>
      </c>
      <c r="I24" s="77">
        <f t="shared" si="1"/>
        <v>867726801</v>
      </c>
      <c r="J24" s="77">
        <f t="shared" si="1"/>
        <v>867726801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867726801</v>
      </c>
      <c r="X24" s="77">
        <f t="shared" si="1"/>
        <v>197167278</v>
      </c>
      <c r="Y24" s="77">
        <f t="shared" si="1"/>
        <v>670559523</v>
      </c>
      <c r="Z24" s="212">
        <f>+IF(X24&lt;&gt;0,+(Y24/X24)*100,0)</f>
        <v>340.0967593618653</v>
      </c>
      <c r="AA24" s="79">
        <f>SUM(AA15:AA23)</f>
        <v>788669112</v>
      </c>
    </row>
    <row r="25" spans="1:27" ht="13.5">
      <c r="A25" s="250" t="s">
        <v>159</v>
      </c>
      <c r="B25" s="251"/>
      <c r="C25" s="168">
        <f aca="true" t="shared" si="2" ref="C25:Y25">+C12+C24</f>
        <v>1149750957</v>
      </c>
      <c r="D25" s="168">
        <f>+D12+D24</f>
        <v>0</v>
      </c>
      <c r="E25" s="72">
        <f t="shared" si="2"/>
        <v>987507544</v>
      </c>
      <c r="F25" s="73">
        <f t="shared" si="2"/>
        <v>987507544</v>
      </c>
      <c r="G25" s="73">
        <f t="shared" si="2"/>
        <v>167789913</v>
      </c>
      <c r="H25" s="73">
        <f t="shared" si="2"/>
        <v>16550579</v>
      </c>
      <c r="I25" s="73">
        <f t="shared" si="2"/>
        <v>1149750989</v>
      </c>
      <c r="J25" s="73">
        <f t="shared" si="2"/>
        <v>1149750989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1149750989</v>
      </c>
      <c r="X25" s="73">
        <f t="shared" si="2"/>
        <v>246876887</v>
      </c>
      <c r="Y25" s="73">
        <f t="shared" si="2"/>
        <v>902874102</v>
      </c>
      <c r="Z25" s="170">
        <f>+IF(X25&lt;&gt;0,+(Y25/X25)*100,0)</f>
        <v>365.71835985602</v>
      </c>
      <c r="AA25" s="74">
        <f>+AA12+AA24</f>
        <v>987507544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29314433</v>
      </c>
      <c r="D29" s="155"/>
      <c r="E29" s="59"/>
      <c r="F29" s="60"/>
      <c r="G29" s="60"/>
      <c r="H29" s="60"/>
      <c r="I29" s="60">
        <v>29314433</v>
      </c>
      <c r="J29" s="60">
        <v>29314433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29314433</v>
      </c>
      <c r="X29" s="60"/>
      <c r="Y29" s="60">
        <v>29314433</v>
      </c>
      <c r="Z29" s="140"/>
      <c r="AA29" s="62"/>
    </row>
    <row r="30" spans="1:27" ht="13.5">
      <c r="A30" s="249" t="s">
        <v>52</v>
      </c>
      <c r="B30" s="182"/>
      <c r="C30" s="155">
        <v>228970</v>
      </c>
      <c r="D30" s="155"/>
      <c r="E30" s="59">
        <v>692000</v>
      </c>
      <c r="F30" s="60">
        <v>692000</v>
      </c>
      <c r="G30" s="60"/>
      <c r="H30" s="60"/>
      <c r="I30" s="60">
        <v>229002</v>
      </c>
      <c r="J30" s="60">
        <v>229002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229002</v>
      </c>
      <c r="X30" s="60">
        <v>173000</v>
      </c>
      <c r="Y30" s="60">
        <v>56002</v>
      </c>
      <c r="Z30" s="140">
        <v>32.37</v>
      </c>
      <c r="AA30" s="62">
        <v>692000</v>
      </c>
    </row>
    <row r="31" spans="1:27" ht="13.5">
      <c r="A31" s="249" t="s">
        <v>163</v>
      </c>
      <c r="B31" s="182"/>
      <c r="C31" s="155">
        <v>8045469</v>
      </c>
      <c r="D31" s="155"/>
      <c r="E31" s="59">
        <v>7919239</v>
      </c>
      <c r="F31" s="60">
        <v>7919239</v>
      </c>
      <c r="G31" s="60"/>
      <c r="H31" s="60"/>
      <c r="I31" s="60">
        <v>8045469</v>
      </c>
      <c r="J31" s="60">
        <v>8045469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8045469</v>
      </c>
      <c r="X31" s="60">
        <v>1979810</v>
      </c>
      <c r="Y31" s="60">
        <v>6065659</v>
      </c>
      <c r="Z31" s="140">
        <v>306.38</v>
      </c>
      <c r="AA31" s="62">
        <v>7919239</v>
      </c>
    </row>
    <row r="32" spans="1:27" ht="13.5">
      <c r="A32" s="249" t="s">
        <v>164</v>
      </c>
      <c r="B32" s="182"/>
      <c r="C32" s="155">
        <v>107021390</v>
      </c>
      <c r="D32" s="155"/>
      <c r="E32" s="59">
        <v>81171403</v>
      </c>
      <c r="F32" s="60">
        <v>81171403</v>
      </c>
      <c r="G32" s="60">
        <v>-9459</v>
      </c>
      <c r="H32" s="60"/>
      <c r="I32" s="60">
        <v>107021390</v>
      </c>
      <c r="J32" s="60">
        <v>107021390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107021390</v>
      </c>
      <c r="X32" s="60">
        <v>20292851</v>
      </c>
      <c r="Y32" s="60">
        <v>86728539</v>
      </c>
      <c r="Z32" s="140">
        <v>427.38</v>
      </c>
      <c r="AA32" s="62">
        <v>81171403</v>
      </c>
    </row>
    <row r="33" spans="1:27" ht="13.5">
      <c r="A33" s="249" t="s">
        <v>165</v>
      </c>
      <c r="B33" s="182"/>
      <c r="C33" s="155">
        <v>21479574</v>
      </c>
      <c r="D33" s="155"/>
      <c r="E33" s="59">
        <v>13108739</v>
      </c>
      <c r="F33" s="60">
        <v>13108739</v>
      </c>
      <c r="G33" s="60"/>
      <c r="H33" s="60"/>
      <c r="I33" s="60">
        <v>21479574</v>
      </c>
      <c r="J33" s="60">
        <v>21479574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21479574</v>
      </c>
      <c r="X33" s="60">
        <v>3277185</v>
      </c>
      <c r="Y33" s="60">
        <v>18202389</v>
      </c>
      <c r="Z33" s="140">
        <v>555.43</v>
      </c>
      <c r="AA33" s="62">
        <v>13108739</v>
      </c>
    </row>
    <row r="34" spans="1:27" ht="13.5">
      <c r="A34" s="250" t="s">
        <v>58</v>
      </c>
      <c r="B34" s="251"/>
      <c r="C34" s="168">
        <f aca="true" t="shared" si="3" ref="C34:Y34">SUM(C29:C33)</f>
        <v>166089836</v>
      </c>
      <c r="D34" s="168">
        <f>SUM(D29:D33)</f>
        <v>0</v>
      </c>
      <c r="E34" s="72">
        <f t="shared" si="3"/>
        <v>102891381</v>
      </c>
      <c r="F34" s="73">
        <f t="shared" si="3"/>
        <v>102891381</v>
      </c>
      <c r="G34" s="73">
        <f t="shared" si="3"/>
        <v>-9459</v>
      </c>
      <c r="H34" s="73">
        <f t="shared" si="3"/>
        <v>0</v>
      </c>
      <c r="I34" s="73">
        <f t="shared" si="3"/>
        <v>166089868</v>
      </c>
      <c r="J34" s="73">
        <f t="shared" si="3"/>
        <v>166089868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166089868</v>
      </c>
      <c r="X34" s="73">
        <f t="shared" si="3"/>
        <v>25722846</v>
      </c>
      <c r="Y34" s="73">
        <f t="shared" si="3"/>
        <v>140367022</v>
      </c>
      <c r="Z34" s="170">
        <f>+IF(X34&lt;&gt;0,+(Y34/X34)*100,0)</f>
        <v>545.6900919905985</v>
      </c>
      <c r="AA34" s="74">
        <f>SUM(AA29:AA33)</f>
        <v>102891381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4961135</v>
      </c>
      <c r="D37" s="155"/>
      <c r="E37" s="59">
        <v>5263305</v>
      </c>
      <c r="F37" s="60">
        <v>5263305</v>
      </c>
      <c r="G37" s="60"/>
      <c r="H37" s="60"/>
      <c r="I37" s="60">
        <v>4961135</v>
      </c>
      <c r="J37" s="60">
        <v>4961135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4961135</v>
      </c>
      <c r="X37" s="60">
        <v>1315826</v>
      </c>
      <c r="Y37" s="60">
        <v>3645309</v>
      </c>
      <c r="Z37" s="140">
        <v>277.04</v>
      </c>
      <c r="AA37" s="62">
        <v>5263305</v>
      </c>
    </row>
    <row r="38" spans="1:27" ht="13.5">
      <c r="A38" s="249" t="s">
        <v>165</v>
      </c>
      <c r="B38" s="182"/>
      <c r="C38" s="155">
        <v>34618639</v>
      </c>
      <c r="D38" s="155"/>
      <c r="E38" s="59">
        <v>32932000</v>
      </c>
      <c r="F38" s="60">
        <v>32932000</v>
      </c>
      <c r="G38" s="60"/>
      <c r="H38" s="60"/>
      <c r="I38" s="60">
        <v>34618639</v>
      </c>
      <c r="J38" s="60">
        <v>34618639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34618639</v>
      </c>
      <c r="X38" s="60">
        <v>8233000</v>
      </c>
      <c r="Y38" s="60">
        <v>26385639</v>
      </c>
      <c r="Z38" s="140">
        <v>320.49</v>
      </c>
      <c r="AA38" s="62">
        <v>32932000</v>
      </c>
    </row>
    <row r="39" spans="1:27" ht="13.5">
      <c r="A39" s="250" t="s">
        <v>59</v>
      </c>
      <c r="B39" s="253"/>
      <c r="C39" s="168">
        <f aca="true" t="shared" si="4" ref="C39:Y39">SUM(C37:C38)</f>
        <v>39579774</v>
      </c>
      <c r="D39" s="168">
        <f>SUM(D37:D38)</f>
        <v>0</v>
      </c>
      <c r="E39" s="76">
        <f t="shared" si="4"/>
        <v>38195305</v>
      </c>
      <c r="F39" s="77">
        <f t="shared" si="4"/>
        <v>38195305</v>
      </c>
      <c r="G39" s="77">
        <f t="shared" si="4"/>
        <v>0</v>
      </c>
      <c r="H39" s="77">
        <f t="shared" si="4"/>
        <v>0</v>
      </c>
      <c r="I39" s="77">
        <f t="shared" si="4"/>
        <v>39579774</v>
      </c>
      <c r="J39" s="77">
        <f t="shared" si="4"/>
        <v>39579774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39579774</v>
      </c>
      <c r="X39" s="77">
        <f t="shared" si="4"/>
        <v>9548826</v>
      </c>
      <c r="Y39" s="77">
        <f t="shared" si="4"/>
        <v>30030948</v>
      </c>
      <c r="Z39" s="212">
        <f>+IF(X39&lt;&gt;0,+(Y39/X39)*100,0)</f>
        <v>314.49885043459795</v>
      </c>
      <c r="AA39" s="79">
        <f>SUM(AA37:AA38)</f>
        <v>38195305</v>
      </c>
    </row>
    <row r="40" spans="1:27" ht="13.5">
      <c r="A40" s="250" t="s">
        <v>167</v>
      </c>
      <c r="B40" s="251"/>
      <c r="C40" s="168">
        <f aca="true" t="shared" si="5" ref="C40:Y40">+C34+C39</f>
        <v>205669610</v>
      </c>
      <c r="D40" s="168">
        <f>+D34+D39</f>
        <v>0</v>
      </c>
      <c r="E40" s="72">
        <f t="shared" si="5"/>
        <v>141086686</v>
      </c>
      <c r="F40" s="73">
        <f t="shared" si="5"/>
        <v>141086686</v>
      </c>
      <c r="G40" s="73">
        <f t="shared" si="5"/>
        <v>-9459</v>
      </c>
      <c r="H40" s="73">
        <f t="shared" si="5"/>
        <v>0</v>
      </c>
      <c r="I40" s="73">
        <f t="shared" si="5"/>
        <v>205669642</v>
      </c>
      <c r="J40" s="73">
        <f t="shared" si="5"/>
        <v>205669642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205669642</v>
      </c>
      <c r="X40" s="73">
        <f t="shared" si="5"/>
        <v>35271672</v>
      </c>
      <c r="Y40" s="73">
        <f t="shared" si="5"/>
        <v>170397970</v>
      </c>
      <c r="Z40" s="170">
        <f>+IF(X40&lt;&gt;0,+(Y40/X40)*100,0)</f>
        <v>483.10148155154087</v>
      </c>
      <c r="AA40" s="74">
        <f>+AA34+AA39</f>
        <v>141086686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944081347</v>
      </c>
      <c r="D42" s="257">
        <f>+D25-D40</f>
        <v>0</v>
      </c>
      <c r="E42" s="258">
        <f t="shared" si="6"/>
        <v>846420858</v>
      </c>
      <c r="F42" s="259">
        <f t="shared" si="6"/>
        <v>846420858</v>
      </c>
      <c r="G42" s="259">
        <f t="shared" si="6"/>
        <v>167799372</v>
      </c>
      <c r="H42" s="259">
        <f t="shared" si="6"/>
        <v>16550579</v>
      </c>
      <c r="I42" s="259">
        <f t="shared" si="6"/>
        <v>944081347</v>
      </c>
      <c r="J42" s="259">
        <f t="shared" si="6"/>
        <v>944081347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944081347</v>
      </c>
      <c r="X42" s="259">
        <f t="shared" si="6"/>
        <v>211605215</v>
      </c>
      <c r="Y42" s="259">
        <f t="shared" si="6"/>
        <v>732476132</v>
      </c>
      <c r="Z42" s="260">
        <f>+IF(X42&lt;&gt;0,+(Y42/X42)*100,0)</f>
        <v>346.15221179685955</v>
      </c>
      <c r="AA42" s="261">
        <f>+AA25-AA40</f>
        <v>846420858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917747490</v>
      </c>
      <c r="D45" s="155"/>
      <c r="E45" s="59">
        <v>818884858</v>
      </c>
      <c r="F45" s="60">
        <v>818884858</v>
      </c>
      <c r="G45" s="60">
        <v>167799372</v>
      </c>
      <c r="H45" s="60">
        <v>16550579</v>
      </c>
      <c r="I45" s="60">
        <v>917747490</v>
      </c>
      <c r="J45" s="60">
        <v>917747490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917747490</v>
      </c>
      <c r="X45" s="60">
        <v>204721215</v>
      </c>
      <c r="Y45" s="60">
        <v>713026275</v>
      </c>
      <c r="Z45" s="139">
        <v>348.29</v>
      </c>
      <c r="AA45" s="62">
        <v>818884858</v>
      </c>
    </row>
    <row r="46" spans="1:27" ht="13.5">
      <c r="A46" s="249" t="s">
        <v>171</v>
      </c>
      <c r="B46" s="182"/>
      <c r="C46" s="155">
        <v>26333857</v>
      </c>
      <c r="D46" s="155"/>
      <c r="E46" s="59">
        <v>27536000</v>
      </c>
      <c r="F46" s="60">
        <v>27536000</v>
      </c>
      <c r="G46" s="60"/>
      <c r="H46" s="60"/>
      <c r="I46" s="60">
        <v>26333857</v>
      </c>
      <c r="J46" s="60">
        <v>26333857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26333857</v>
      </c>
      <c r="X46" s="60">
        <v>6884000</v>
      </c>
      <c r="Y46" s="60">
        <v>19449857</v>
      </c>
      <c r="Z46" s="139">
        <v>282.54</v>
      </c>
      <c r="AA46" s="62">
        <v>27536000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944081347</v>
      </c>
      <c r="D48" s="217">
        <f>SUM(D45:D47)</f>
        <v>0</v>
      </c>
      <c r="E48" s="264">
        <f t="shared" si="7"/>
        <v>846420858</v>
      </c>
      <c r="F48" s="219">
        <f t="shared" si="7"/>
        <v>846420858</v>
      </c>
      <c r="G48" s="219">
        <f t="shared" si="7"/>
        <v>167799372</v>
      </c>
      <c r="H48" s="219">
        <f t="shared" si="7"/>
        <v>16550579</v>
      </c>
      <c r="I48" s="219">
        <f t="shared" si="7"/>
        <v>944081347</v>
      </c>
      <c r="J48" s="219">
        <f t="shared" si="7"/>
        <v>944081347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944081347</v>
      </c>
      <c r="X48" s="219">
        <f t="shared" si="7"/>
        <v>211605215</v>
      </c>
      <c r="Y48" s="219">
        <f t="shared" si="7"/>
        <v>732476132</v>
      </c>
      <c r="Z48" s="265">
        <f>+IF(X48&lt;&gt;0,+(Y48/X48)*100,0)</f>
        <v>346.15221179685955</v>
      </c>
      <c r="AA48" s="232">
        <f>SUM(AA45:AA47)</f>
        <v>846420858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388054244</v>
      </c>
      <c r="D6" s="155"/>
      <c r="E6" s="59">
        <v>408609000</v>
      </c>
      <c r="F6" s="60">
        <v>408609000</v>
      </c>
      <c r="G6" s="60">
        <v>64529047</v>
      </c>
      <c r="H6" s="60">
        <v>29925479</v>
      </c>
      <c r="I6" s="60">
        <v>43384204</v>
      </c>
      <c r="J6" s="60">
        <v>137838730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137838730</v>
      </c>
      <c r="X6" s="60">
        <v>101943000</v>
      </c>
      <c r="Y6" s="60">
        <v>35895730</v>
      </c>
      <c r="Z6" s="140">
        <v>35.21</v>
      </c>
      <c r="AA6" s="62">
        <v>408609000</v>
      </c>
    </row>
    <row r="7" spans="1:27" ht="13.5">
      <c r="A7" s="249" t="s">
        <v>178</v>
      </c>
      <c r="B7" s="182"/>
      <c r="C7" s="155">
        <v>114584565</v>
      </c>
      <c r="D7" s="155"/>
      <c r="E7" s="59">
        <v>120511500</v>
      </c>
      <c r="F7" s="60">
        <v>120511500</v>
      </c>
      <c r="G7" s="60">
        <v>39904000</v>
      </c>
      <c r="H7" s="60">
        <v>957895</v>
      </c>
      <c r="I7" s="60"/>
      <c r="J7" s="60">
        <v>40861895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40861895</v>
      </c>
      <c r="X7" s="60">
        <v>30003000</v>
      </c>
      <c r="Y7" s="60">
        <v>10858895</v>
      </c>
      <c r="Z7" s="140">
        <v>36.19</v>
      </c>
      <c r="AA7" s="62">
        <v>120511500</v>
      </c>
    </row>
    <row r="8" spans="1:27" ht="13.5">
      <c r="A8" s="249" t="s">
        <v>179</v>
      </c>
      <c r="B8" s="182"/>
      <c r="C8" s="155">
        <v>91959252</v>
      </c>
      <c r="D8" s="155"/>
      <c r="E8" s="59">
        <v>37964000</v>
      </c>
      <c r="F8" s="60">
        <v>37964000</v>
      </c>
      <c r="G8" s="60"/>
      <c r="H8" s="60">
        <v>317598</v>
      </c>
      <c r="I8" s="60"/>
      <c r="J8" s="60">
        <v>317598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317598</v>
      </c>
      <c r="X8" s="60">
        <v>11241000</v>
      </c>
      <c r="Y8" s="60">
        <v>-10923402</v>
      </c>
      <c r="Z8" s="140">
        <v>-97.17</v>
      </c>
      <c r="AA8" s="62">
        <v>37964000</v>
      </c>
    </row>
    <row r="9" spans="1:27" ht="13.5">
      <c r="A9" s="249" t="s">
        <v>180</v>
      </c>
      <c r="B9" s="182"/>
      <c r="C9" s="155">
        <v>9514802</v>
      </c>
      <c r="D9" s="155"/>
      <c r="E9" s="59">
        <v>1621500</v>
      </c>
      <c r="F9" s="60">
        <v>1621500</v>
      </c>
      <c r="G9" s="60">
        <v>1103874</v>
      </c>
      <c r="H9" s="60">
        <v>662367</v>
      </c>
      <c r="I9" s="60">
        <v>388843</v>
      </c>
      <c r="J9" s="60">
        <v>2155084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2155084</v>
      </c>
      <c r="X9" s="60"/>
      <c r="Y9" s="60">
        <v>2155084</v>
      </c>
      <c r="Z9" s="140"/>
      <c r="AA9" s="62">
        <v>1621500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-530697028</v>
      </c>
      <c r="D12" s="155"/>
      <c r="E12" s="59">
        <v>-487721000</v>
      </c>
      <c r="F12" s="60">
        <v>-487721000</v>
      </c>
      <c r="G12" s="60">
        <v>-12929244</v>
      </c>
      <c r="H12" s="60">
        <v>-12867768</v>
      </c>
      <c r="I12" s="60">
        <v>-12439786</v>
      </c>
      <c r="J12" s="60">
        <v>-38236798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-38236798</v>
      </c>
      <c r="X12" s="60">
        <v>-121124500</v>
      </c>
      <c r="Y12" s="60">
        <v>82887702</v>
      </c>
      <c r="Z12" s="140">
        <v>-68.43</v>
      </c>
      <c r="AA12" s="62">
        <v>-487721000</v>
      </c>
    </row>
    <row r="13" spans="1:27" ht="13.5">
      <c r="A13" s="249" t="s">
        <v>40</v>
      </c>
      <c r="B13" s="182"/>
      <c r="C13" s="155">
        <v>-555517</v>
      </c>
      <c r="D13" s="155"/>
      <c r="E13" s="59">
        <v>-491490</v>
      </c>
      <c r="F13" s="60">
        <v>-491490</v>
      </c>
      <c r="G13" s="60">
        <v>-40113</v>
      </c>
      <c r="H13" s="60">
        <v>-39977</v>
      </c>
      <c r="I13" s="60">
        <v>-38556</v>
      </c>
      <c r="J13" s="60">
        <v>-118646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-118646</v>
      </c>
      <c r="X13" s="60"/>
      <c r="Y13" s="60">
        <v>-118646</v>
      </c>
      <c r="Z13" s="140"/>
      <c r="AA13" s="62">
        <v>-491490</v>
      </c>
    </row>
    <row r="14" spans="1:27" ht="13.5">
      <c r="A14" s="249" t="s">
        <v>42</v>
      </c>
      <c r="B14" s="182"/>
      <c r="C14" s="155">
        <v>-22482200</v>
      </c>
      <c r="D14" s="155"/>
      <c r="E14" s="59">
        <v>-15228490</v>
      </c>
      <c r="F14" s="60">
        <v>-15228490</v>
      </c>
      <c r="G14" s="60">
        <v>-729556</v>
      </c>
      <c r="H14" s="60">
        <v>-6207</v>
      </c>
      <c r="I14" s="60">
        <v>-25584</v>
      </c>
      <c r="J14" s="60">
        <v>-761347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-761347</v>
      </c>
      <c r="X14" s="60">
        <v>-1745000</v>
      </c>
      <c r="Y14" s="60">
        <v>983653</v>
      </c>
      <c r="Z14" s="140">
        <v>-56.37</v>
      </c>
      <c r="AA14" s="62">
        <v>-15228490</v>
      </c>
    </row>
    <row r="15" spans="1:27" ht="13.5">
      <c r="A15" s="250" t="s">
        <v>184</v>
      </c>
      <c r="B15" s="251"/>
      <c r="C15" s="168">
        <f aca="true" t="shared" si="0" ref="C15:Y15">SUM(C6:C14)</f>
        <v>50378118</v>
      </c>
      <c r="D15" s="168">
        <f>SUM(D6:D14)</f>
        <v>0</v>
      </c>
      <c r="E15" s="72">
        <f t="shared" si="0"/>
        <v>65265020</v>
      </c>
      <c r="F15" s="73">
        <f t="shared" si="0"/>
        <v>65265020</v>
      </c>
      <c r="G15" s="73">
        <f t="shared" si="0"/>
        <v>91838008</v>
      </c>
      <c r="H15" s="73">
        <f t="shared" si="0"/>
        <v>18949387</v>
      </c>
      <c r="I15" s="73">
        <f t="shared" si="0"/>
        <v>31269121</v>
      </c>
      <c r="J15" s="73">
        <f t="shared" si="0"/>
        <v>142056516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142056516</v>
      </c>
      <c r="X15" s="73">
        <f t="shared" si="0"/>
        <v>20317500</v>
      </c>
      <c r="Y15" s="73">
        <f t="shared" si="0"/>
        <v>121739016</v>
      </c>
      <c r="Z15" s="170">
        <f>+IF(X15&lt;&gt;0,+(Y15/X15)*100,0)</f>
        <v>599.1830490956072</v>
      </c>
      <c r="AA15" s="74">
        <f>SUM(AA6:AA14)</f>
        <v>65265020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28203866</v>
      </c>
      <c r="D19" s="155"/>
      <c r="E19" s="59">
        <v>2500000</v>
      </c>
      <c r="F19" s="60">
        <v>2500000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2500000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-87082592</v>
      </c>
      <c r="F24" s="60">
        <v>-87082592</v>
      </c>
      <c r="G24" s="60">
        <v>642</v>
      </c>
      <c r="H24" s="60">
        <v>666</v>
      </c>
      <c r="I24" s="60">
        <v>669</v>
      </c>
      <c r="J24" s="60">
        <v>1977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1977</v>
      </c>
      <c r="X24" s="60">
        <v>-21770348</v>
      </c>
      <c r="Y24" s="60">
        <v>21772325</v>
      </c>
      <c r="Z24" s="140">
        <v>-100.01</v>
      </c>
      <c r="AA24" s="62">
        <v>-87082592</v>
      </c>
    </row>
    <row r="25" spans="1:27" ht="13.5">
      <c r="A25" s="250" t="s">
        <v>191</v>
      </c>
      <c r="B25" s="251"/>
      <c r="C25" s="168">
        <f aca="true" t="shared" si="1" ref="C25:Y25">SUM(C19:C24)</f>
        <v>28203866</v>
      </c>
      <c r="D25" s="168">
        <f>SUM(D19:D24)</f>
        <v>0</v>
      </c>
      <c r="E25" s="72">
        <f t="shared" si="1"/>
        <v>-84582592</v>
      </c>
      <c r="F25" s="73">
        <f t="shared" si="1"/>
        <v>-84582592</v>
      </c>
      <c r="G25" s="73">
        <f t="shared" si="1"/>
        <v>642</v>
      </c>
      <c r="H25" s="73">
        <f t="shared" si="1"/>
        <v>666</v>
      </c>
      <c r="I25" s="73">
        <f t="shared" si="1"/>
        <v>669</v>
      </c>
      <c r="J25" s="73">
        <f t="shared" si="1"/>
        <v>1977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1977</v>
      </c>
      <c r="X25" s="73">
        <f t="shared" si="1"/>
        <v>-21770348</v>
      </c>
      <c r="Y25" s="73">
        <f t="shared" si="1"/>
        <v>21772325</v>
      </c>
      <c r="Z25" s="170">
        <f>+IF(X25&lt;&gt;0,+(Y25/X25)*100,0)</f>
        <v>-100.00908115938248</v>
      </c>
      <c r="AA25" s="74">
        <f>SUM(AA19:AA24)</f>
        <v>-84582592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2745996</v>
      </c>
      <c r="F31" s="60">
        <v>2745996</v>
      </c>
      <c r="G31" s="60">
        <v>18077931</v>
      </c>
      <c r="H31" s="159">
        <v>29230620</v>
      </c>
      <c r="I31" s="159">
        <v>22826407</v>
      </c>
      <c r="J31" s="159">
        <v>70134958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70134958</v>
      </c>
      <c r="X31" s="159">
        <v>686499</v>
      </c>
      <c r="Y31" s="60">
        <v>69448459</v>
      </c>
      <c r="Z31" s="140">
        <v>10116.32</v>
      </c>
      <c r="AA31" s="62">
        <v>2745996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-200000</v>
      </c>
      <c r="F33" s="60">
        <v>-200000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-200000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2545996</v>
      </c>
      <c r="F34" s="73">
        <f t="shared" si="2"/>
        <v>2545996</v>
      </c>
      <c r="G34" s="73">
        <f t="shared" si="2"/>
        <v>18077931</v>
      </c>
      <c r="H34" s="73">
        <f t="shared" si="2"/>
        <v>29230620</v>
      </c>
      <c r="I34" s="73">
        <f t="shared" si="2"/>
        <v>22826407</v>
      </c>
      <c r="J34" s="73">
        <f t="shared" si="2"/>
        <v>70134958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70134958</v>
      </c>
      <c r="X34" s="73">
        <f t="shared" si="2"/>
        <v>686499</v>
      </c>
      <c r="Y34" s="73">
        <f t="shared" si="2"/>
        <v>69448459</v>
      </c>
      <c r="Z34" s="170">
        <f>+IF(X34&lt;&gt;0,+(Y34/X34)*100,0)</f>
        <v>10116.323403238752</v>
      </c>
      <c r="AA34" s="74">
        <f>SUM(AA29:AA33)</f>
        <v>2545996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78581984</v>
      </c>
      <c r="D36" s="153">
        <f>+D15+D25+D34</f>
        <v>0</v>
      </c>
      <c r="E36" s="99">
        <f t="shared" si="3"/>
        <v>-16771576</v>
      </c>
      <c r="F36" s="100">
        <f t="shared" si="3"/>
        <v>-16771576</v>
      </c>
      <c r="G36" s="100">
        <f t="shared" si="3"/>
        <v>109916581</v>
      </c>
      <c r="H36" s="100">
        <f t="shared" si="3"/>
        <v>48180673</v>
      </c>
      <c r="I36" s="100">
        <f t="shared" si="3"/>
        <v>54096197</v>
      </c>
      <c r="J36" s="100">
        <f t="shared" si="3"/>
        <v>212193451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212193451</v>
      </c>
      <c r="X36" s="100">
        <f t="shared" si="3"/>
        <v>-766349</v>
      </c>
      <c r="Y36" s="100">
        <f t="shared" si="3"/>
        <v>212959800</v>
      </c>
      <c r="Z36" s="137">
        <f>+IF(X36&lt;&gt;0,+(Y36/X36)*100,0)</f>
        <v>-27788.8794791929</v>
      </c>
      <c r="AA36" s="102">
        <f>+AA15+AA25+AA34</f>
        <v>-16771576</v>
      </c>
    </row>
    <row r="37" spans="1:27" ht="13.5">
      <c r="A37" s="249" t="s">
        <v>199</v>
      </c>
      <c r="B37" s="182"/>
      <c r="C37" s="153"/>
      <c r="D37" s="153"/>
      <c r="E37" s="99">
        <v>102448000</v>
      </c>
      <c r="F37" s="100">
        <v>102448000</v>
      </c>
      <c r="G37" s="100">
        <v>-29314433</v>
      </c>
      <c r="H37" s="100">
        <v>80602148</v>
      </c>
      <c r="I37" s="100">
        <v>128782821</v>
      </c>
      <c r="J37" s="100">
        <v>-29314433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-29314433</v>
      </c>
      <c r="X37" s="100">
        <v>102448000</v>
      </c>
      <c r="Y37" s="100">
        <v>-131762433</v>
      </c>
      <c r="Z37" s="137">
        <v>-128.61</v>
      </c>
      <c r="AA37" s="102">
        <v>102448000</v>
      </c>
    </row>
    <row r="38" spans="1:27" ht="13.5">
      <c r="A38" s="269" t="s">
        <v>200</v>
      </c>
      <c r="B38" s="256"/>
      <c r="C38" s="257">
        <v>78581984</v>
      </c>
      <c r="D38" s="257"/>
      <c r="E38" s="258">
        <v>85676424</v>
      </c>
      <c r="F38" s="259">
        <v>85676424</v>
      </c>
      <c r="G38" s="259">
        <v>80602148</v>
      </c>
      <c r="H38" s="259">
        <v>128782821</v>
      </c>
      <c r="I38" s="259">
        <v>182879018</v>
      </c>
      <c r="J38" s="259">
        <v>182879018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182879018</v>
      </c>
      <c r="X38" s="259">
        <v>101681651</v>
      </c>
      <c r="Y38" s="259">
        <v>81197367</v>
      </c>
      <c r="Z38" s="260">
        <v>79.85</v>
      </c>
      <c r="AA38" s="261">
        <v>85676424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112856197</v>
      </c>
      <c r="D5" s="200">
        <f t="shared" si="0"/>
        <v>0</v>
      </c>
      <c r="E5" s="106">
        <f t="shared" si="0"/>
        <v>102412000</v>
      </c>
      <c r="F5" s="106">
        <f t="shared" si="0"/>
        <v>102412000</v>
      </c>
      <c r="G5" s="106">
        <f t="shared" si="0"/>
        <v>4037099</v>
      </c>
      <c r="H5" s="106">
        <f t="shared" si="0"/>
        <v>7832675</v>
      </c>
      <c r="I5" s="106">
        <f t="shared" si="0"/>
        <v>10456048</v>
      </c>
      <c r="J5" s="106">
        <f t="shared" si="0"/>
        <v>22325822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22325822</v>
      </c>
      <c r="X5" s="106">
        <f t="shared" si="0"/>
        <v>25603000</v>
      </c>
      <c r="Y5" s="106">
        <f t="shared" si="0"/>
        <v>-3277178</v>
      </c>
      <c r="Z5" s="201">
        <f>+IF(X5&lt;&gt;0,+(Y5/X5)*100,0)</f>
        <v>-12.79997656524626</v>
      </c>
      <c r="AA5" s="199">
        <f>SUM(AA11:AA18)</f>
        <v>102412000</v>
      </c>
    </row>
    <row r="6" spans="1:27" ht="13.5">
      <c r="A6" s="291" t="s">
        <v>204</v>
      </c>
      <c r="B6" s="142"/>
      <c r="C6" s="62">
        <v>51839885</v>
      </c>
      <c r="D6" s="156"/>
      <c r="E6" s="60">
        <v>26612000</v>
      </c>
      <c r="F6" s="60">
        <v>26612000</v>
      </c>
      <c r="G6" s="60"/>
      <c r="H6" s="60">
        <v>631574</v>
      </c>
      <c r="I6" s="60">
        <v>1201617</v>
      </c>
      <c r="J6" s="60">
        <v>1833191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1833191</v>
      </c>
      <c r="X6" s="60">
        <v>6653000</v>
      </c>
      <c r="Y6" s="60">
        <v>-4819809</v>
      </c>
      <c r="Z6" s="140">
        <v>-72.45</v>
      </c>
      <c r="AA6" s="155">
        <v>26612000</v>
      </c>
    </row>
    <row r="7" spans="1:27" ht="13.5">
      <c r="A7" s="291" t="s">
        <v>205</v>
      </c>
      <c r="B7" s="142"/>
      <c r="C7" s="62">
        <v>15291629</v>
      </c>
      <c r="D7" s="156"/>
      <c r="E7" s="60">
        <v>24700000</v>
      </c>
      <c r="F7" s="60">
        <v>24700000</v>
      </c>
      <c r="G7" s="60">
        <v>262653</v>
      </c>
      <c r="H7" s="60">
        <v>3268632</v>
      </c>
      <c r="I7" s="60">
        <v>4293517</v>
      </c>
      <c r="J7" s="60">
        <v>7824802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7824802</v>
      </c>
      <c r="X7" s="60">
        <v>6175000</v>
      </c>
      <c r="Y7" s="60">
        <v>1649802</v>
      </c>
      <c r="Z7" s="140">
        <v>26.72</v>
      </c>
      <c r="AA7" s="155">
        <v>24700000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10160640</v>
      </c>
      <c r="D10" s="156"/>
      <c r="E10" s="60">
        <v>4200000</v>
      </c>
      <c r="F10" s="60">
        <v>4200000</v>
      </c>
      <c r="G10" s="60">
        <v>21721</v>
      </c>
      <c r="H10" s="60">
        <v>1219091</v>
      </c>
      <c r="I10" s="60">
        <v>259479</v>
      </c>
      <c r="J10" s="60">
        <v>1500291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1500291</v>
      </c>
      <c r="X10" s="60">
        <v>1050000</v>
      </c>
      <c r="Y10" s="60">
        <v>450291</v>
      </c>
      <c r="Z10" s="140">
        <v>42.88</v>
      </c>
      <c r="AA10" s="155">
        <v>4200000</v>
      </c>
    </row>
    <row r="11" spans="1:27" ht="13.5">
      <c r="A11" s="292" t="s">
        <v>209</v>
      </c>
      <c r="B11" s="142"/>
      <c r="C11" s="293">
        <f aca="true" t="shared" si="1" ref="C11:Y11">SUM(C6:C10)</f>
        <v>77292154</v>
      </c>
      <c r="D11" s="294">
        <f t="shared" si="1"/>
        <v>0</v>
      </c>
      <c r="E11" s="295">
        <f t="shared" si="1"/>
        <v>55512000</v>
      </c>
      <c r="F11" s="295">
        <f t="shared" si="1"/>
        <v>55512000</v>
      </c>
      <c r="G11" s="295">
        <f t="shared" si="1"/>
        <v>284374</v>
      </c>
      <c r="H11" s="295">
        <f t="shared" si="1"/>
        <v>5119297</v>
      </c>
      <c r="I11" s="295">
        <f t="shared" si="1"/>
        <v>5754613</v>
      </c>
      <c r="J11" s="295">
        <f t="shared" si="1"/>
        <v>11158284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11158284</v>
      </c>
      <c r="X11" s="295">
        <f t="shared" si="1"/>
        <v>13878000</v>
      </c>
      <c r="Y11" s="295">
        <f t="shared" si="1"/>
        <v>-2719716</v>
      </c>
      <c r="Z11" s="296">
        <f>+IF(X11&lt;&gt;0,+(Y11/X11)*100,0)</f>
        <v>-19.597319498486815</v>
      </c>
      <c r="AA11" s="297">
        <f>SUM(AA6:AA10)</f>
        <v>55512000</v>
      </c>
    </row>
    <row r="12" spans="1:27" ht="13.5">
      <c r="A12" s="298" t="s">
        <v>210</v>
      </c>
      <c r="B12" s="136"/>
      <c r="C12" s="62">
        <v>17509734</v>
      </c>
      <c r="D12" s="156"/>
      <c r="E12" s="60">
        <v>27900000</v>
      </c>
      <c r="F12" s="60">
        <v>27900000</v>
      </c>
      <c r="G12" s="60">
        <v>595838</v>
      </c>
      <c r="H12" s="60">
        <v>1198292</v>
      </c>
      <c r="I12" s="60">
        <v>2732953</v>
      </c>
      <c r="J12" s="60">
        <v>4527083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4527083</v>
      </c>
      <c r="X12" s="60">
        <v>6975000</v>
      </c>
      <c r="Y12" s="60">
        <v>-2447917</v>
      </c>
      <c r="Z12" s="140">
        <v>-35.1</v>
      </c>
      <c r="AA12" s="155">
        <v>27900000</v>
      </c>
    </row>
    <row r="13" spans="1:27" ht="13.5">
      <c r="A13" s="298" t="s">
        <v>211</v>
      </c>
      <c r="B13" s="136"/>
      <c r="C13" s="273">
        <v>5493000</v>
      </c>
      <c r="D13" s="274"/>
      <c r="E13" s="275">
        <v>1000000</v>
      </c>
      <c r="F13" s="275">
        <v>1000000</v>
      </c>
      <c r="G13" s="275"/>
      <c r="H13" s="275">
        <v>243798</v>
      </c>
      <c r="I13" s="275">
        <v>770273</v>
      </c>
      <c r="J13" s="275">
        <v>1014071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1014071</v>
      </c>
      <c r="X13" s="275">
        <v>250000</v>
      </c>
      <c r="Y13" s="275">
        <v>764071</v>
      </c>
      <c r="Z13" s="140">
        <v>305.63</v>
      </c>
      <c r="AA13" s="277">
        <v>1000000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12561309</v>
      </c>
      <c r="D15" s="156"/>
      <c r="E15" s="60">
        <v>18000000</v>
      </c>
      <c r="F15" s="60">
        <v>18000000</v>
      </c>
      <c r="G15" s="60">
        <v>3156887</v>
      </c>
      <c r="H15" s="60">
        <v>1271288</v>
      </c>
      <c r="I15" s="60">
        <v>1198209</v>
      </c>
      <c r="J15" s="60">
        <v>5626384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5626384</v>
      </c>
      <c r="X15" s="60">
        <v>4500000</v>
      </c>
      <c r="Y15" s="60">
        <v>1126384</v>
      </c>
      <c r="Z15" s="140">
        <v>25.03</v>
      </c>
      <c r="AA15" s="155">
        <v>18000000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27000000</v>
      </c>
      <c r="F20" s="100">
        <f t="shared" si="2"/>
        <v>27000000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6750000</v>
      </c>
      <c r="Y20" s="100">
        <f t="shared" si="2"/>
        <v>-6750000</v>
      </c>
      <c r="Z20" s="137">
        <f>+IF(X20&lt;&gt;0,+(Y20/X20)*100,0)</f>
        <v>-100</v>
      </c>
      <c r="AA20" s="153">
        <f>SUM(AA26:AA33)</f>
        <v>27000000</v>
      </c>
    </row>
    <row r="21" spans="1:27" ht="13.5">
      <c r="A21" s="291" t="s">
        <v>204</v>
      </c>
      <c r="B21" s="142"/>
      <c r="C21" s="62"/>
      <c r="D21" s="156"/>
      <c r="E21" s="60">
        <v>27000000</v>
      </c>
      <c r="F21" s="60">
        <v>27000000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6750000</v>
      </c>
      <c r="Y21" s="60">
        <v>-6750000</v>
      </c>
      <c r="Z21" s="140">
        <v>-100</v>
      </c>
      <c r="AA21" s="155">
        <v>27000000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27000000</v>
      </c>
      <c r="F26" s="295">
        <f t="shared" si="3"/>
        <v>27000000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6750000</v>
      </c>
      <c r="Y26" s="295">
        <f t="shared" si="3"/>
        <v>-6750000</v>
      </c>
      <c r="Z26" s="296">
        <f>+IF(X26&lt;&gt;0,+(Y26/X26)*100,0)</f>
        <v>-100</v>
      </c>
      <c r="AA26" s="297">
        <f>SUM(AA21:AA25)</f>
        <v>27000000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51839885</v>
      </c>
      <c r="D36" s="156">
        <f t="shared" si="4"/>
        <v>0</v>
      </c>
      <c r="E36" s="60">
        <f t="shared" si="4"/>
        <v>53612000</v>
      </c>
      <c r="F36" s="60">
        <f t="shared" si="4"/>
        <v>53612000</v>
      </c>
      <c r="G36" s="60">
        <f t="shared" si="4"/>
        <v>0</v>
      </c>
      <c r="H36" s="60">
        <f t="shared" si="4"/>
        <v>631574</v>
      </c>
      <c r="I36" s="60">
        <f t="shared" si="4"/>
        <v>1201617</v>
      </c>
      <c r="J36" s="60">
        <f t="shared" si="4"/>
        <v>1833191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1833191</v>
      </c>
      <c r="X36" s="60">
        <f t="shared" si="4"/>
        <v>13403000</v>
      </c>
      <c r="Y36" s="60">
        <f t="shared" si="4"/>
        <v>-11569809</v>
      </c>
      <c r="Z36" s="140">
        <f aca="true" t="shared" si="5" ref="Z36:Z49">+IF(X36&lt;&gt;0,+(Y36/X36)*100,0)</f>
        <v>-86.32253226889503</v>
      </c>
      <c r="AA36" s="155">
        <f>AA6+AA21</f>
        <v>53612000</v>
      </c>
    </row>
    <row r="37" spans="1:27" ht="13.5">
      <c r="A37" s="291" t="s">
        <v>205</v>
      </c>
      <c r="B37" s="142"/>
      <c r="C37" s="62">
        <f t="shared" si="4"/>
        <v>15291629</v>
      </c>
      <c r="D37" s="156">
        <f t="shared" si="4"/>
        <v>0</v>
      </c>
      <c r="E37" s="60">
        <f t="shared" si="4"/>
        <v>24700000</v>
      </c>
      <c r="F37" s="60">
        <f t="shared" si="4"/>
        <v>24700000</v>
      </c>
      <c r="G37" s="60">
        <f t="shared" si="4"/>
        <v>262653</v>
      </c>
      <c r="H37" s="60">
        <f t="shared" si="4"/>
        <v>3268632</v>
      </c>
      <c r="I37" s="60">
        <f t="shared" si="4"/>
        <v>4293517</v>
      </c>
      <c r="J37" s="60">
        <f t="shared" si="4"/>
        <v>7824802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7824802</v>
      </c>
      <c r="X37" s="60">
        <f t="shared" si="4"/>
        <v>6175000</v>
      </c>
      <c r="Y37" s="60">
        <f t="shared" si="4"/>
        <v>1649802</v>
      </c>
      <c r="Z37" s="140">
        <f t="shared" si="5"/>
        <v>26.717441295546557</v>
      </c>
      <c r="AA37" s="155">
        <f>AA7+AA22</f>
        <v>24700000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10160640</v>
      </c>
      <c r="D40" s="156">
        <f t="shared" si="4"/>
        <v>0</v>
      </c>
      <c r="E40" s="60">
        <f t="shared" si="4"/>
        <v>4200000</v>
      </c>
      <c r="F40" s="60">
        <f t="shared" si="4"/>
        <v>4200000</v>
      </c>
      <c r="G40" s="60">
        <f t="shared" si="4"/>
        <v>21721</v>
      </c>
      <c r="H40" s="60">
        <f t="shared" si="4"/>
        <v>1219091</v>
      </c>
      <c r="I40" s="60">
        <f t="shared" si="4"/>
        <v>259479</v>
      </c>
      <c r="J40" s="60">
        <f t="shared" si="4"/>
        <v>1500291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1500291</v>
      </c>
      <c r="X40" s="60">
        <f t="shared" si="4"/>
        <v>1050000</v>
      </c>
      <c r="Y40" s="60">
        <f t="shared" si="4"/>
        <v>450291</v>
      </c>
      <c r="Z40" s="140">
        <f t="shared" si="5"/>
        <v>42.88485714285714</v>
      </c>
      <c r="AA40" s="155">
        <f>AA10+AA25</f>
        <v>4200000</v>
      </c>
    </row>
    <row r="41" spans="1:27" ht="13.5">
      <c r="A41" s="292" t="s">
        <v>209</v>
      </c>
      <c r="B41" s="142"/>
      <c r="C41" s="293">
        <f aca="true" t="shared" si="6" ref="C41:Y41">SUM(C36:C40)</f>
        <v>77292154</v>
      </c>
      <c r="D41" s="294">
        <f t="shared" si="6"/>
        <v>0</v>
      </c>
      <c r="E41" s="295">
        <f t="shared" si="6"/>
        <v>82512000</v>
      </c>
      <c r="F41" s="295">
        <f t="shared" si="6"/>
        <v>82512000</v>
      </c>
      <c r="G41" s="295">
        <f t="shared" si="6"/>
        <v>284374</v>
      </c>
      <c r="H41" s="295">
        <f t="shared" si="6"/>
        <v>5119297</v>
      </c>
      <c r="I41" s="295">
        <f t="shared" si="6"/>
        <v>5754613</v>
      </c>
      <c r="J41" s="295">
        <f t="shared" si="6"/>
        <v>11158284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11158284</v>
      </c>
      <c r="X41" s="295">
        <f t="shared" si="6"/>
        <v>20628000</v>
      </c>
      <c r="Y41" s="295">
        <f t="shared" si="6"/>
        <v>-9469716</v>
      </c>
      <c r="Z41" s="296">
        <f t="shared" si="5"/>
        <v>-45.907097149505525</v>
      </c>
      <c r="AA41" s="297">
        <f>SUM(AA36:AA40)</f>
        <v>82512000</v>
      </c>
    </row>
    <row r="42" spans="1:27" ht="13.5">
      <c r="A42" s="298" t="s">
        <v>210</v>
      </c>
      <c r="B42" s="136"/>
      <c r="C42" s="95">
        <f aca="true" t="shared" si="7" ref="C42:Y48">C12+C27</f>
        <v>17509734</v>
      </c>
      <c r="D42" s="129">
        <f t="shared" si="7"/>
        <v>0</v>
      </c>
      <c r="E42" s="54">
        <f t="shared" si="7"/>
        <v>27900000</v>
      </c>
      <c r="F42" s="54">
        <f t="shared" si="7"/>
        <v>27900000</v>
      </c>
      <c r="G42" s="54">
        <f t="shared" si="7"/>
        <v>595838</v>
      </c>
      <c r="H42" s="54">
        <f t="shared" si="7"/>
        <v>1198292</v>
      </c>
      <c r="I42" s="54">
        <f t="shared" si="7"/>
        <v>2732953</v>
      </c>
      <c r="J42" s="54">
        <f t="shared" si="7"/>
        <v>4527083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4527083</v>
      </c>
      <c r="X42" s="54">
        <f t="shared" si="7"/>
        <v>6975000</v>
      </c>
      <c r="Y42" s="54">
        <f t="shared" si="7"/>
        <v>-2447917</v>
      </c>
      <c r="Z42" s="184">
        <f t="shared" si="5"/>
        <v>-35.09558422939068</v>
      </c>
      <c r="AA42" s="130">
        <f aca="true" t="shared" si="8" ref="AA42:AA48">AA12+AA27</f>
        <v>27900000</v>
      </c>
    </row>
    <row r="43" spans="1:27" ht="13.5">
      <c r="A43" s="298" t="s">
        <v>211</v>
      </c>
      <c r="B43" s="136"/>
      <c r="C43" s="303">
        <f t="shared" si="7"/>
        <v>5493000</v>
      </c>
      <c r="D43" s="304">
        <f t="shared" si="7"/>
        <v>0</v>
      </c>
      <c r="E43" s="305">
        <f t="shared" si="7"/>
        <v>1000000</v>
      </c>
      <c r="F43" s="305">
        <f t="shared" si="7"/>
        <v>1000000</v>
      </c>
      <c r="G43" s="305">
        <f t="shared" si="7"/>
        <v>0</v>
      </c>
      <c r="H43" s="305">
        <f t="shared" si="7"/>
        <v>243798</v>
      </c>
      <c r="I43" s="305">
        <f t="shared" si="7"/>
        <v>770273</v>
      </c>
      <c r="J43" s="305">
        <f t="shared" si="7"/>
        <v>1014071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1014071</v>
      </c>
      <c r="X43" s="305">
        <f t="shared" si="7"/>
        <v>250000</v>
      </c>
      <c r="Y43" s="305">
        <f t="shared" si="7"/>
        <v>764071</v>
      </c>
      <c r="Z43" s="306">
        <f t="shared" si="5"/>
        <v>305.6284</v>
      </c>
      <c r="AA43" s="307">
        <f t="shared" si="8"/>
        <v>1000000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12561309</v>
      </c>
      <c r="D45" s="129">
        <f t="shared" si="7"/>
        <v>0</v>
      </c>
      <c r="E45" s="54">
        <f t="shared" si="7"/>
        <v>18000000</v>
      </c>
      <c r="F45" s="54">
        <f t="shared" si="7"/>
        <v>18000000</v>
      </c>
      <c r="G45" s="54">
        <f t="shared" si="7"/>
        <v>3156887</v>
      </c>
      <c r="H45" s="54">
        <f t="shared" si="7"/>
        <v>1271288</v>
      </c>
      <c r="I45" s="54">
        <f t="shared" si="7"/>
        <v>1198209</v>
      </c>
      <c r="J45" s="54">
        <f t="shared" si="7"/>
        <v>5626384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5626384</v>
      </c>
      <c r="X45" s="54">
        <f t="shared" si="7"/>
        <v>4500000</v>
      </c>
      <c r="Y45" s="54">
        <f t="shared" si="7"/>
        <v>1126384</v>
      </c>
      <c r="Z45" s="184">
        <f t="shared" si="5"/>
        <v>25.030755555555555</v>
      </c>
      <c r="AA45" s="130">
        <f t="shared" si="8"/>
        <v>18000000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112856197</v>
      </c>
      <c r="D49" s="218">
        <f t="shared" si="9"/>
        <v>0</v>
      </c>
      <c r="E49" s="220">
        <f t="shared" si="9"/>
        <v>129412000</v>
      </c>
      <c r="F49" s="220">
        <f t="shared" si="9"/>
        <v>129412000</v>
      </c>
      <c r="G49" s="220">
        <f t="shared" si="9"/>
        <v>4037099</v>
      </c>
      <c r="H49" s="220">
        <f t="shared" si="9"/>
        <v>7832675</v>
      </c>
      <c r="I49" s="220">
        <f t="shared" si="9"/>
        <v>10456048</v>
      </c>
      <c r="J49" s="220">
        <f t="shared" si="9"/>
        <v>22325822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22325822</v>
      </c>
      <c r="X49" s="220">
        <f t="shared" si="9"/>
        <v>32353000</v>
      </c>
      <c r="Y49" s="220">
        <f t="shared" si="9"/>
        <v>-10027178</v>
      </c>
      <c r="Z49" s="221">
        <f t="shared" si="5"/>
        <v>-30.993039285383116</v>
      </c>
      <c r="AA49" s="222">
        <f>SUM(AA41:AA48)</f>
        <v>129412000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26222000</v>
      </c>
      <c r="F51" s="54">
        <f t="shared" si="10"/>
        <v>26222000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6555500</v>
      </c>
      <c r="Y51" s="54">
        <f t="shared" si="10"/>
        <v>-6555500</v>
      </c>
      <c r="Z51" s="184">
        <f>+IF(X51&lt;&gt;0,+(Y51/X51)*100,0)</f>
        <v>-100</v>
      </c>
      <c r="AA51" s="130">
        <f>SUM(AA57:AA61)</f>
        <v>26222000</v>
      </c>
    </row>
    <row r="52" spans="1:27" ht="13.5">
      <c r="A52" s="310" t="s">
        <v>204</v>
      </c>
      <c r="B52" s="142"/>
      <c r="C52" s="62"/>
      <c r="D52" s="156"/>
      <c r="E52" s="60">
        <v>9500000</v>
      </c>
      <c r="F52" s="60">
        <v>9500000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2375000</v>
      </c>
      <c r="Y52" s="60">
        <v>-2375000</v>
      </c>
      <c r="Z52" s="140">
        <v>-100</v>
      </c>
      <c r="AA52" s="155">
        <v>9500000</v>
      </c>
    </row>
    <row r="53" spans="1:27" ht="13.5">
      <c r="A53" s="310" t="s">
        <v>205</v>
      </c>
      <c r="B53" s="142"/>
      <c r="C53" s="62"/>
      <c r="D53" s="156"/>
      <c r="E53" s="60">
        <v>5591000</v>
      </c>
      <c r="F53" s="60">
        <v>5591000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1397750</v>
      </c>
      <c r="Y53" s="60">
        <v>-1397750</v>
      </c>
      <c r="Z53" s="140">
        <v>-100</v>
      </c>
      <c r="AA53" s="155">
        <v>5591000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15091000</v>
      </c>
      <c r="F57" s="295">
        <f t="shared" si="11"/>
        <v>15091000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3772750</v>
      </c>
      <c r="Y57" s="295">
        <f t="shared" si="11"/>
        <v>-3772750</v>
      </c>
      <c r="Z57" s="296">
        <f>+IF(X57&lt;&gt;0,+(Y57/X57)*100,0)</f>
        <v>-100</v>
      </c>
      <c r="AA57" s="297">
        <f>SUM(AA52:AA56)</f>
        <v>15091000</v>
      </c>
    </row>
    <row r="58" spans="1:27" ht="13.5">
      <c r="A58" s="311" t="s">
        <v>210</v>
      </c>
      <c r="B58" s="136"/>
      <c r="C58" s="62"/>
      <c r="D58" s="156"/>
      <c r="E58" s="60">
        <v>4822000</v>
      </c>
      <c r="F58" s="60">
        <v>4822000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1205500</v>
      </c>
      <c r="Y58" s="60">
        <v>-1205500</v>
      </c>
      <c r="Z58" s="140">
        <v>-100</v>
      </c>
      <c r="AA58" s="155">
        <v>4822000</v>
      </c>
    </row>
    <row r="59" spans="1:27" ht="13.5">
      <c r="A59" s="311" t="s">
        <v>211</v>
      </c>
      <c r="B59" s="136"/>
      <c r="C59" s="273"/>
      <c r="D59" s="274"/>
      <c r="E59" s="275">
        <v>976000</v>
      </c>
      <c r="F59" s="275">
        <v>976000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244000</v>
      </c>
      <c r="Y59" s="275">
        <v>-244000</v>
      </c>
      <c r="Z59" s="140">
        <v>-100</v>
      </c>
      <c r="AA59" s="277">
        <v>976000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5333000</v>
      </c>
      <c r="F61" s="60">
        <v>5333000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1333250</v>
      </c>
      <c r="Y61" s="60">
        <v>-1333250</v>
      </c>
      <c r="Z61" s="140">
        <v>-100</v>
      </c>
      <c r="AA61" s="155">
        <v>5333000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14689952</v>
      </c>
      <c r="H65" s="60">
        <v>14684202</v>
      </c>
      <c r="I65" s="60">
        <v>14929394</v>
      </c>
      <c r="J65" s="60">
        <v>44303548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44303548</v>
      </c>
      <c r="X65" s="60"/>
      <c r="Y65" s="60">
        <v>44303548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26222000</v>
      </c>
      <c r="F66" s="275"/>
      <c r="G66" s="275">
        <v>328375</v>
      </c>
      <c r="H66" s="275">
        <v>519666</v>
      </c>
      <c r="I66" s="275"/>
      <c r="J66" s="275">
        <v>848041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848041</v>
      </c>
      <c r="X66" s="275"/>
      <c r="Y66" s="275">
        <v>848041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441648</v>
      </c>
      <c r="H67" s="60">
        <v>791458</v>
      </c>
      <c r="I67" s="60"/>
      <c r="J67" s="60">
        <v>1233106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1233106</v>
      </c>
      <c r="X67" s="60"/>
      <c r="Y67" s="60">
        <v>1233106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-11604180</v>
      </c>
      <c r="H68" s="60">
        <v>-3256713</v>
      </c>
      <c r="I68" s="60">
        <v>1774584</v>
      </c>
      <c r="J68" s="60">
        <v>-13086309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-13086309</v>
      </c>
      <c r="X68" s="60"/>
      <c r="Y68" s="60">
        <v>-13086309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26222000</v>
      </c>
      <c r="F69" s="220">
        <f t="shared" si="12"/>
        <v>0</v>
      </c>
      <c r="G69" s="220">
        <f t="shared" si="12"/>
        <v>3855795</v>
      </c>
      <c r="H69" s="220">
        <f t="shared" si="12"/>
        <v>12738613</v>
      </c>
      <c r="I69" s="220">
        <f t="shared" si="12"/>
        <v>16703978</v>
      </c>
      <c r="J69" s="220">
        <f t="shared" si="12"/>
        <v>33298386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33298386</v>
      </c>
      <c r="X69" s="220">
        <f t="shared" si="12"/>
        <v>0</v>
      </c>
      <c r="Y69" s="220">
        <f t="shared" si="12"/>
        <v>33298386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77292154</v>
      </c>
      <c r="D5" s="357">
        <f t="shared" si="0"/>
        <v>0</v>
      </c>
      <c r="E5" s="356">
        <f t="shared" si="0"/>
        <v>55512000</v>
      </c>
      <c r="F5" s="358">
        <f t="shared" si="0"/>
        <v>55512000</v>
      </c>
      <c r="G5" s="358">
        <f t="shared" si="0"/>
        <v>284374</v>
      </c>
      <c r="H5" s="356">
        <f t="shared" si="0"/>
        <v>5119297</v>
      </c>
      <c r="I5" s="356">
        <f t="shared" si="0"/>
        <v>5754613</v>
      </c>
      <c r="J5" s="358">
        <f t="shared" si="0"/>
        <v>11158284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11158284</v>
      </c>
      <c r="X5" s="356">
        <f t="shared" si="0"/>
        <v>13878000</v>
      </c>
      <c r="Y5" s="358">
        <f t="shared" si="0"/>
        <v>-2719716</v>
      </c>
      <c r="Z5" s="359">
        <f>+IF(X5&lt;&gt;0,+(Y5/X5)*100,0)</f>
        <v>-19.597319498486815</v>
      </c>
      <c r="AA5" s="360">
        <f>+AA6+AA8+AA11+AA13+AA15</f>
        <v>55512000</v>
      </c>
    </row>
    <row r="6" spans="1:27" ht="13.5">
      <c r="A6" s="361" t="s">
        <v>204</v>
      </c>
      <c r="B6" s="142"/>
      <c r="C6" s="60">
        <f>+C7</f>
        <v>51839885</v>
      </c>
      <c r="D6" s="340">
        <f aca="true" t="shared" si="1" ref="D6:AA6">+D7</f>
        <v>0</v>
      </c>
      <c r="E6" s="60">
        <f t="shared" si="1"/>
        <v>26612000</v>
      </c>
      <c r="F6" s="59">
        <f t="shared" si="1"/>
        <v>26612000</v>
      </c>
      <c r="G6" s="59">
        <f t="shared" si="1"/>
        <v>0</v>
      </c>
      <c r="H6" s="60">
        <f t="shared" si="1"/>
        <v>631574</v>
      </c>
      <c r="I6" s="60">
        <f t="shared" si="1"/>
        <v>1201617</v>
      </c>
      <c r="J6" s="59">
        <f t="shared" si="1"/>
        <v>1833191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1833191</v>
      </c>
      <c r="X6" s="60">
        <f t="shared" si="1"/>
        <v>6653000</v>
      </c>
      <c r="Y6" s="59">
        <f t="shared" si="1"/>
        <v>-4819809</v>
      </c>
      <c r="Z6" s="61">
        <f>+IF(X6&lt;&gt;0,+(Y6/X6)*100,0)</f>
        <v>-72.44564857958815</v>
      </c>
      <c r="AA6" s="62">
        <f t="shared" si="1"/>
        <v>26612000</v>
      </c>
    </row>
    <row r="7" spans="1:27" ht="13.5">
      <c r="A7" s="291" t="s">
        <v>228</v>
      </c>
      <c r="B7" s="142"/>
      <c r="C7" s="60">
        <v>51839885</v>
      </c>
      <c r="D7" s="340"/>
      <c r="E7" s="60">
        <v>26612000</v>
      </c>
      <c r="F7" s="59">
        <v>26612000</v>
      </c>
      <c r="G7" s="59"/>
      <c r="H7" s="60">
        <v>631574</v>
      </c>
      <c r="I7" s="60">
        <v>1201617</v>
      </c>
      <c r="J7" s="59">
        <v>1833191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1833191</v>
      </c>
      <c r="X7" s="60">
        <v>6653000</v>
      </c>
      <c r="Y7" s="59">
        <v>-4819809</v>
      </c>
      <c r="Z7" s="61">
        <v>-72.45</v>
      </c>
      <c r="AA7" s="62">
        <v>26612000</v>
      </c>
    </row>
    <row r="8" spans="1:27" ht="13.5">
      <c r="A8" s="361" t="s">
        <v>205</v>
      </c>
      <c r="B8" s="142"/>
      <c r="C8" s="60">
        <f aca="true" t="shared" si="2" ref="C8:Y8">SUM(C9:C10)</f>
        <v>15291629</v>
      </c>
      <c r="D8" s="340">
        <f t="shared" si="2"/>
        <v>0</v>
      </c>
      <c r="E8" s="60">
        <f t="shared" si="2"/>
        <v>24700000</v>
      </c>
      <c r="F8" s="59">
        <f t="shared" si="2"/>
        <v>24700000</v>
      </c>
      <c r="G8" s="59">
        <f t="shared" si="2"/>
        <v>262653</v>
      </c>
      <c r="H8" s="60">
        <f t="shared" si="2"/>
        <v>3268632</v>
      </c>
      <c r="I8" s="60">
        <f t="shared" si="2"/>
        <v>4293517</v>
      </c>
      <c r="J8" s="59">
        <f t="shared" si="2"/>
        <v>7824802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7824802</v>
      </c>
      <c r="X8" s="60">
        <f t="shared" si="2"/>
        <v>6175000</v>
      </c>
      <c r="Y8" s="59">
        <f t="shared" si="2"/>
        <v>1649802</v>
      </c>
      <c r="Z8" s="61">
        <f>+IF(X8&lt;&gt;0,+(Y8/X8)*100,0)</f>
        <v>26.717441295546557</v>
      </c>
      <c r="AA8" s="62">
        <f>SUM(AA9:AA10)</f>
        <v>24700000</v>
      </c>
    </row>
    <row r="9" spans="1:27" ht="13.5">
      <c r="A9" s="291" t="s">
        <v>229</v>
      </c>
      <c r="B9" s="142"/>
      <c r="C9" s="60">
        <v>6091629</v>
      </c>
      <c r="D9" s="340"/>
      <c r="E9" s="60">
        <v>9000000</v>
      </c>
      <c r="F9" s="59">
        <v>9000000</v>
      </c>
      <c r="G9" s="59">
        <v>197611</v>
      </c>
      <c r="H9" s="60">
        <v>3242658</v>
      </c>
      <c r="I9" s="60">
        <v>4288178</v>
      </c>
      <c r="J9" s="59">
        <v>7728447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7728447</v>
      </c>
      <c r="X9" s="60">
        <v>2250000</v>
      </c>
      <c r="Y9" s="59">
        <v>5478447</v>
      </c>
      <c r="Z9" s="61">
        <v>243.49</v>
      </c>
      <c r="AA9" s="62">
        <v>9000000</v>
      </c>
    </row>
    <row r="10" spans="1:27" ht="13.5">
      <c r="A10" s="291" t="s">
        <v>230</v>
      </c>
      <c r="B10" s="142"/>
      <c r="C10" s="60">
        <v>9200000</v>
      </c>
      <c r="D10" s="340"/>
      <c r="E10" s="60">
        <v>15700000</v>
      </c>
      <c r="F10" s="59">
        <v>15700000</v>
      </c>
      <c r="G10" s="59">
        <v>65042</v>
      </c>
      <c r="H10" s="60">
        <v>25974</v>
      </c>
      <c r="I10" s="60">
        <v>5339</v>
      </c>
      <c r="J10" s="59">
        <v>96355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96355</v>
      </c>
      <c r="X10" s="60">
        <v>3925000</v>
      </c>
      <c r="Y10" s="59">
        <v>-3828645</v>
      </c>
      <c r="Z10" s="61">
        <v>-97.55</v>
      </c>
      <c r="AA10" s="62">
        <v>15700000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10160640</v>
      </c>
      <c r="D15" s="340">
        <f t="shared" si="5"/>
        <v>0</v>
      </c>
      <c r="E15" s="60">
        <f t="shared" si="5"/>
        <v>4200000</v>
      </c>
      <c r="F15" s="59">
        <f t="shared" si="5"/>
        <v>4200000</v>
      </c>
      <c r="G15" s="59">
        <f t="shared" si="5"/>
        <v>21721</v>
      </c>
      <c r="H15" s="60">
        <f t="shared" si="5"/>
        <v>1219091</v>
      </c>
      <c r="I15" s="60">
        <f t="shared" si="5"/>
        <v>259479</v>
      </c>
      <c r="J15" s="59">
        <f t="shared" si="5"/>
        <v>1500291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1500291</v>
      </c>
      <c r="X15" s="60">
        <f t="shared" si="5"/>
        <v>1050000</v>
      </c>
      <c r="Y15" s="59">
        <f t="shared" si="5"/>
        <v>450291</v>
      </c>
      <c r="Z15" s="61">
        <f>+IF(X15&lt;&gt;0,+(Y15/X15)*100,0)</f>
        <v>42.88485714285714</v>
      </c>
      <c r="AA15" s="62">
        <f>SUM(AA16:AA20)</f>
        <v>4200000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252811</v>
      </c>
      <c r="J17" s="59">
        <v>252811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252811</v>
      </c>
      <c r="X17" s="60"/>
      <c r="Y17" s="59">
        <v>252811</v>
      </c>
      <c r="Z17" s="61"/>
      <c r="AA17" s="62"/>
    </row>
    <row r="18" spans="1:27" ht="13.5">
      <c r="A18" s="291" t="s">
        <v>82</v>
      </c>
      <c r="B18" s="136"/>
      <c r="C18" s="60">
        <v>7000000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3160640</v>
      </c>
      <c r="D20" s="340"/>
      <c r="E20" s="60">
        <v>4200000</v>
      </c>
      <c r="F20" s="59">
        <v>4200000</v>
      </c>
      <c r="G20" s="59">
        <v>21721</v>
      </c>
      <c r="H20" s="60">
        <v>1219091</v>
      </c>
      <c r="I20" s="60">
        <v>6668</v>
      </c>
      <c r="J20" s="59">
        <v>1247480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1247480</v>
      </c>
      <c r="X20" s="60">
        <v>1050000</v>
      </c>
      <c r="Y20" s="59">
        <v>197480</v>
      </c>
      <c r="Z20" s="61">
        <v>18.81</v>
      </c>
      <c r="AA20" s="62">
        <v>4200000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17509734</v>
      </c>
      <c r="D22" s="344">
        <f t="shared" si="6"/>
        <v>0</v>
      </c>
      <c r="E22" s="343">
        <f t="shared" si="6"/>
        <v>27900000</v>
      </c>
      <c r="F22" s="345">
        <f t="shared" si="6"/>
        <v>27900000</v>
      </c>
      <c r="G22" s="345">
        <f t="shared" si="6"/>
        <v>595838</v>
      </c>
      <c r="H22" s="343">
        <f t="shared" si="6"/>
        <v>1198292</v>
      </c>
      <c r="I22" s="343">
        <f t="shared" si="6"/>
        <v>2732953</v>
      </c>
      <c r="J22" s="345">
        <f t="shared" si="6"/>
        <v>4527083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4527083</v>
      </c>
      <c r="X22" s="343">
        <f t="shared" si="6"/>
        <v>6975000</v>
      </c>
      <c r="Y22" s="345">
        <f t="shared" si="6"/>
        <v>-2447917</v>
      </c>
      <c r="Z22" s="336">
        <f>+IF(X22&lt;&gt;0,+(Y22/X22)*100,0)</f>
        <v>-35.09558422939068</v>
      </c>
      <c r="AA22" s="350">
        <f>SUM(AA23:AA32)</f>
        <v>27900000</v>
      </c>
    </row>
    <row r="23" spans="1:27" ht="13.5">
      <c r="A23" s="361" t="s">
        <v>236</v>
      </c>
      <c r="B23" s="142"/>
      <c r="C23" s="60">
        <v>2250000</v>
      </c>
      <c r="D23" s="340"/>
      <c r="E23" s="60"/>
      <c r="F23" s="59"/>
      <c r="G23" s="59"/>
      <c r="H23" s="60">
        <v>67476</v>
      </c>
      <c r="I23" s="60">
        <v>95667</v>
      </c>
      <c r="J23" s="59">
        <v>163143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163143</v>
      </c>
      <c r="X23" s="60"/>
      <c r="Y23" s="59">
        <v>163143</v>
      </c>
      <c r="Z23" s="61"/>
      <c r="AA23" s="62"/>
    </row>
    <row r="24" spans="1:27" ht="13.5">
      <c r="A24" s="361" t="s">
        <v>237</v>
      </c>
      <c r="B24" s="142"/>
      <c r="C24" s="60">
        <v>3177000</v>
      </c>
      <c r="D24" s="340"/>
      <c r="E24" s="60">
        <v>7500000</v>
      </c>
      <c r="F24" s="59">
        <v>7500000</v>
      </c>
      <c r="G24" s="59">
        <v>115658</v>
      </c>
      <c r="H24" s="60">
        <v>511021</v>
      </c>
      <c r="I24" s="60">
        <v>956279</v>
      </c>
      <c r="J24" s="59">
        <v>1582958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1582958</v>
      </c>
      <c r="X24" s="60">
        <v>1875000</v>
      </c>
      <c r="Y24" s="59">
        <v>-292042</v>
      </c>
      <c r="Z24" s="61">
        <v>-15.58</v>
      </c>
      <c r="AA24" s="62">
        <v>7500000</v>
      </c>
    </row>
    <row r="25" spans="1:27" ht="13.5">
      <c r="A25" s="361" t="s">
        <v>238</v>
      </c>
      <c r="B25" s="142"/>
      <c r="C25" s="60">
        <v>10358967</v>
      </c>
      <c r="D25" s="340"/>
      <c r="E25" s="60">
        <v>10500000</v>
      </c>
      <c r="F25" s="59">
        <v>10500000</v>
      </c>
      <c r="G25" s="59">
        <v>480180</v>
      </c>
      <c r="H25" s="60">
        <v>619795</v>
      </c>
      <c r="I25" s="60">
        <v>251515</v>
      </c>
      <c r="J25" s="59">
        <v>1351490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1351490</v>
      </c>
      <c r="X25" s="60">
        <v>2625000</v>
      </c>
      <c r="Y25" s="59">
        <v>-1273510</v>
      </c>
      <c r="Z25" s="61">
        <v>-48.51</v>
      </c>
      <c r="AA25" s="62">
        <v>10500000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4000000</v>
      </c>
      <c r="F27" s="59">
        <v>4000000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1000000</v>
      </c>
      <c r="Y27" s="59">
        <v>-1000000</v>
      </c>
      <c r="Z27" s="61">
        <v>-100</v>
      </c>
      <c r="AA27" s="62">
        <v>4000000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1723767</v>
      </c>
      <c r="D32" s="340"/>
      <c r="E32" s="60">
        <v>5900000</v>
      </c>
      <c r="F32" s="59">
        <v>5900000</v>
      </c>
      <c r="G32" s="59"/>
      <c r="H32" s="60"/>
      <c r="I32" s="60">
        <v>1429492</v>
      </c>
      <c r="J32" s="59">
        <v>1429492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1429492</v>
      </c>
      <c r="X32" s="60">
        <v>1475000</v>
      </c>
      <c r="Y32" s="59">
        <v>-45508</v>
      </c>
      <c r="Z32" s="61">
        <v>-3.09</v>
      </c>
      <c r="AA32" s="62">
        <v>5900000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5493000</v>
      </c>
      <c r="D34" s="344">
        <f aca="true" t="shared" si="7" ref="D34:AA34">+D35</f>
        <v>0</v>
      </c>
      <c r="E34" s="343">
        <f t="shared" si="7"/>
        <v>1000000</v>
      </c>
      <c r="F34" s="345">
        <f t="shared" si="7"/>
        <v>1000000</v>
      </c>
      <c r="G34" s="345">
        <f t="shared" si="7"/>
        <v>0</v>
      </c>
      <c r="H34" s="343">
        <f t="shared" si="7"/>
        <v>243798</v>
      </c>
      <c r="I34" s="343">
        <f t="shared" si="7"/>
        <v>770273</v>
      </c>
      <c r="J34" s="345">
        <f t="shared" si="7"/>
        <v>1014071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1014071</v>
      </c>
      <c r="X34" s="343">
        <f t="shared" si="7"/>
        <v>250000</v>
      </c>
      <c r="Y34" s="345">
        <f t="shared" si="7"/>
        <v>764071</v>
      </c>
      <c r="Z34" s="336">
        <f>+IF(X34&lt;&gt;0,+(Y34/X34)*100,0)</f>
        <v>305.6284</v>
      </c>
      <c r="AA34" s="350">
        <f t="shared" si="7"/>
        <v>1000000</v>
      </c>
    </row>
    <row r="35" spans="1:27" ht="13.5">
      <c r="A35" s="361" t="s">
        <v>245</v>
      </c>
      <c r="B35" s="136"/>
      <c r="C35" s="54">
        <v>5493000</v>
      </c>
      <c r="D35" s="368"/>
      <c r="E35" s="54">
        <v>1000000</v>
      </c>
      <c r="F35" s="53">
        <v>1000000</v>
      </c>
      <c r="G35" s="53"/>
      <c r="H35" s="54">
        <v>243798</v>
      </c>
      <c r="I35" s="54">
        <v>770273</v>
      </c>
      <c r="J35" s="53">
        <v>1014071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1014071</v>
      </c>
      <c r="X35" s="54">
        <v>250000</v>
      </c>
      <c r="Y35" s="53">
        <v>764071</v>
      </c>
      <c r="Z35" s="94">
        <v>305.63</v>
      </c>
      <c r="AA35" s="95">
        <v>1000000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12561309</v>
      </c>
      <c r="D40" s="344">
        <f t="shared" si="9"/>
        <v>0</v>
      </c>
      <c r="E40" s="343">
        <f t="shared" si="9"/>
        <v>18000000</v>
      </c>
      <c r="F40" s="345">
        <f t="shared" si="9"/>
        <v>18000000</v>
      </c>
      <c r="G40" s="345">
        <f t="shared" si="9"/>
        <v>3156887</v>
      </c>
      <c r="H40" s="343">
        <f t="shared" si="9"/>
        <v>1271288</v>
      </c>
      <c r="I40" s="343">
        <f t="shared" si="9"/>
        <v>1198209</v>
      </c>
      <c r="J40" s="345">
        <f t="shared" si="9"/>
        <v>5626384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5626384</v>
      </c>
      <c r="X40" s="343">
        <f t="shared" si="9"/>
        <v>4500000</v>
      </c>
      <c r="Y40" s="345">
        <f t="shared" si="9"/>
        <v>1126384</v>
      </c>
      <c r="Z40" s="336">
        <f>+IF(X40&lt;&gt;0,+(Y40/X40)*100,0)</f>
        <v>25.030755555555555</v>
      </c>
      <c r="AA40" s="350">
        <f>SUM(AA41:AA49)</f>
        <v>18000000</v>
      </c>
    </row>
    <row r="41" spans="1:27" ht="13.5">
      <c r="A41" s="361" t="s">
        <v>247</v>
      </c>
      <c r="B41" s="142"/>
      <c r="C41" s="362">
        <v>947100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10000000</v>
      </c>
      <c r="D43" s="369"/>
      <c r="E43" s="305">
        <v>10000000</v>
      </c>
      <c r="F43" s="370">
        <v>10000000</v>
      </c>
      <c r="G43" s="370">
        <v>3133769</v>
      </c>
      <c r="H43" s="305">
        <v>1271288</v>
      </c>
      <c r="I43" s="305">
        <v>1188601</v>
      </c>
      <c r="J43" s="370">
        <v>5593658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5593658</v>
      </c>
      <c r="X43" s="305">
        <v>2500000</v>
      </c>
      <c r="Y43" s="370">
        <v>3093658</v>
      </c>
      <c r="Z43" s="371">
        <v>123.75</v>
      </c>
      <c r="AA43" s="303">
        <v>10000000</v>
      </c>
    </row>
    <row r="44" spans="1:27" ht="13.5">
      <c r="A44" s="361" t="s">
        <v>250</v>
      </c>
      <c r="B44" s="136"/>
      <c r="C44" s="60"/>
      <c r="D44" s="368"/>
      <c r="E44" s="54">
        <v>150000</v>
      </c>
      <c r="F44" s="53">
        <v>150000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37500</v>
      </c>
      <c r="Y44" s="53">
        <v>-37500</v>
      </c>
      <c r="Z44" s="94">
        <v>-100</v>
      </c>
      <c r="AA44" s="95">
        <v>150000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650000</v>
      </c>
      <c r="D48" s="368"/>
      <c r="E48" s="54">
        <v>5100000</v>
      </c>
      <c r="F48" s="53">
        <v>5100000</v>
      </c>
      <c r="G48" s="53">
        <v>23118</v>
      </c>
      <c r="H48" s="54"/>
      <c r="I48" s="54"/>
      <c r="J48" s="53">
        <v>23118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23118</v>
      </c>
      <c r="X48" s="54">
        <v>1275000</v>
      </c>
      <c r="Y48" s="53">
        <v>-1251882</v>
      </c>
      <c r="Z48" s="94">
        <v>-98.19</v>
      </c>
      <c r="AA48" s="95">
        <v>5100000</v>
      </c>
    </row>
    <row r="49" spans="1:27" ht="13.5">
      <c r="A49" s="361" t="s">
        <v>93</v>
      </c>
      <c r="B49" s="136"/>
      <c r="C49" s="54">
        <v>964209</v>
      </c>
      <c r="D49" s="368"/>
      <c r="E49" s="54">
        <v>2750000</v>
      </c>
      <c r="F49" s="53">
        <v>2750000</v>
      </c>
      <c r="G49" s="53"/>
      <c r="H49" s="54"/>
      <c r="I49" s="54">
        <v>9608</v>
      </c>
      <c r="J49" s="53">
        <v>9608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9608</v>
      </c>
      <c r="X49" s="54">
        <v>687500</v>
      </c>
      <c r="Y49" s="53">
        <v>-677892</v>
      </c>
      <c r="Z49" s="94">
        <v>-98.6</v>
      </c>
      <c r="AA49" s="95">
        <v>2750000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112856197</v>
      </c>
      <c r="D60" s="346">
        <f t="shared" si="14"/>
        <v>0</v>
      </c>
      <c r="E60" s="219">
        <f t="shared" si="14"/>
        <v>102412000</v>
      </c>
      <c r="F60" s="264">
        <f t="shared" si="14"/>
        <v>102412000</v>
      </c>
      <c r="G60" s="264">
        <f t="shared" si="14"/>
        <v>4037099</v>
      </c>
      <c r="H60" s="219">
        <f t="shared" si="14"/>
        <v>7832675</v>
      </c>
      <c r="I60" s="219">
        <f t="shared" si="14"/>
        <v>10456048</v>
      </c>
      <c r="J60" s="264">
        <f t="shared" si="14"/>
        <v>22325822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22325822</v>
      </c>
      <c r="X60" s="219">
        <f t="shared" si="14"/>
        <v>25603000</v>
      </c>
      <c r="Y60" s="264">
        <f t="shared" si="14"/>
        <v>-3277178</v>
      </c>
      <c r="Z60" s="337">
        <f>+IF(X60&lt;&gt;0,+(Y60/X60)*100,0)</f>
        <v>-12.79997656524626</v>
      </c>
      <c r="AA60" s="232">
        <f>+AA57+AA54+AA51+AA40+AA37+AA34+AA22+AA5</f>
        <v>102412000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27000000</v>
      </c>
      <c r="F5" s="358">
        <f t="shared" si="0"/>
        <v>27000000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6750000</v>
      </c>
      <c r="Y5" s="358">
        <f t="shared" si="0"/>
        <v>-6750000</v>
      </c>
      <c r="Z5" s="359">
        <f>+IF(X5&lt;&gt;0,+(Y5/X5)*100,0)</f>
        <v>-100</v>
      </c>
      <c r="AA5" s="360">
        <f>+AA6+AA8+AA11+AA13+AA15</f>
        <v>27000000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27000000</v>
      </c>
      <c r="F6" s="59">
        <f t="shared" si="1"/>
        <v>27000000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6750000</v>
      </c>
      <c r="Y6" s="59">
        <f t="shared" si="1"/>
        <v>-6750000</v>
      </c>
      <c r="Z6" s="61">
        <f>+IF(X6&lt;&gt;0,+(Y6/X6)*100,0)</f>
        <v>-100</v>
      </c>
      <c r="AA6" s="62">
        <f t="shared" si="1"/>
        <v>27000000</v>
      </c>
    </row>
    <row r="7" spans="1:27" ht="13.5">
      <c r="A7" s="291" t="s">
        <v>228</v>
      </c>
      <c r="B7" s="142"/>
      <c r="C7" s="60"/>
      <c r="D7" s="340"/>
      <c r="E7" s="60">
        <v>27000000</v>
      </c>
      <c r="F7" s="59">
        <v>27000000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6750000</v>
      </c>
      <c r="Y7" s="59">
        <v>-6750000</v>
      </c>
      <c r="Z7" s="61">
        <v>-100</v>
      </c>
      <c r="AA7" s="62">
        <v>27000000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27000000</v>
      </c>
      <c r="F60" s="264">
        <f t="shared" si="14"/>
        <v>27000000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6750000</v>
      </c>
      <c r="Y60" s="264">
        <f t="shared" si="14"/>
        <v>-6750000</v>
      </c>
      <c r="Z60" s="337">
        <f>+IF(X60&lt;&gt;0,+(Y60/X60)*100,0)</f>
        <v>-100</v>
      </c>
      <c r="AA60" s="232">
        <f>+AA57+AA54+AA51+AA40+AA37+AA34+AA22+AA5</f>
        <v>27000000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2013-11-05T08:58:16Z</dcterms:created>
  <dcterms:modified xsi:type="dcterms:W3CDTF">2013-11-05T08:58:20Z</dcterms:modified>
  <cp:category/>
  <cp:version/>
  <cp:contentType/>
  <cp:contentStatus/>
</cp:coreProperties>
</file>