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<sst xmlns="http://schemas.openxmlformats.org/spreadsheetml/2006/main" count="855" uniqueCount="302">
  <si>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Kwazulu-Natal: Indaka(KZN233) - Table C1 Schedule Quarterly Budget Statement Summary for 1st Quarter ended 30 September 2013 (Figures Finalised as at 2013/11/01)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</si>
  <si>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</si>
  <si>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</si>
  <si>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</si>
  <si>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</si>
  <si>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</si>
  <si>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</si>
  <si>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</si>
  <si>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</si>
  <si>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</si>
  <si>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</si>
  <si>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</si>
  <si>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</si>
  <si>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</si>
  <si>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</si>
  <si>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</si>
  <si>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</si>
  <si>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</si>
  <si>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</si>
  <si>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</si>
  <si>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</si>
  <si>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</si>
  <si>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</si>
  <si>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</si>
  <si>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</si>
  <si>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</si>
  <si>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</si>
  <si>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</si>
  <si>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</si>
  <si>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</si>
  <si>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</si>
  <si>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</si>
  <si>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</si>
  <si>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</si>
  <si>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</si>
  <si>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</si>
  <si>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</si>
  <si>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</si>
  <si>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</si>
  <si>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</si>
  <si>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</si>
  <si>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</si>
  <si>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</si>
  <si>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</si>
  <si>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</si>
  <si>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</si>
  <si>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</si>
  <si>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</si>
  <si>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</si>
  <si>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</si>
  <si>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</si>
  <si>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</si>
  <si>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</si>
  <si>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</si>
  <si>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</si>
  <si>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</si>
  <si>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</si>
  <si>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</si>
  <si>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</si>
  <si>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</si>
  <si>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</si>
  <si>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</si>
  <si>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</si>
  <si>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</si>
  <si>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</si>
  <si>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</si>
  <si>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</si>
  <si>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</si>
  <si>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</si>
  <si>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</si>
  <si>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Indaka(KZN233) - Table C2 Quarterly Budget Statement - Financial Performance (standard classification) for 1st Quarter ended 30 September 2013 (Figures Finalised as at 2013/11/01)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</si>
  <si>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</si>
  <si>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</si>
  <si>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</si>
  <si>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</si>
  <si>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</si>
  <si>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</si>
  <si>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</si>
  <si>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</si>
  <si>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</si>
  <si>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</si>
  <si>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</si>
  <si>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</si>
  <si>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</si>
  <si>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</si>
  <si>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</si>
  <si>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</si>
  <si>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</si>
  <si>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</si>
  <si>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</si>
  <si>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</si>
  <si>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</si>
  <si>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</si>
  <si>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</si>
  <si>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</si>
  <si>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</si>
  <si>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</si>
  <si>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</si>
  <si>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</si>
  <si>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</si>
  <si>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Indaka(KZN233) - Table C4 Quarterly Budget Statement - Financial Performance (revenue and expenditure) for 1st Quarter ended 30 September 2013 (Figures Finalised as at 2013/11/01)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</si>
  <si>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</si>
  <si>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</si>
  <si>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</si>
  <si>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</si>
  <si>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</si>
  <si>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</si>
  <si>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</si>
  <si>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</si>
  <si>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</si>
  <si>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</si>
  <si>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</si>
  <si>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</si>
  <si>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</si>
  <si>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</si>
  <si>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</si>
  <si>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</si>
  <si>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</si>
  <si>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</si>
  <si>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</si>
  <si>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</si>
  <si>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</si>
  <si>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</si>
  <si>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</si>
  <si>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</si>
  <si>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</si>
  <si>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</si>
  <si>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</si>
  <si>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</si>
  <si>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Indaka(KZN233) - Table C5 Quarterly Budget Statement - Capital Expenditure by Standard Classification and Funding for 1st Quarter ended 30 September 2013 (Figures Finalised as at 2013/11/01)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</si>
  <si>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</si>
  <si>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</si>
  <si>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</si>
  <si>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</si>
  <si>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</si>
  <si>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</si>
  <si>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</si>
  <si>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</si>
  <si>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</si>
  <si>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</si>
  <si>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Indaka(KZN233) - Table C6 Quarterly Budget Statement - Financial Position for 1st Quarter ended 30 September 2013 (Figures Finalised as at 2013/11/01)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</si>
  <si>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</si>
  <si>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</si>
  <si>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</si>
  <si>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</si>
  <si>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</si>
  <si>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</si>
  <si>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</si>
  <si>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</si>
  <si>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</si>
  <si>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</si>
  <si>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</si>
  <si>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</si>
  <si>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</si>
  <si>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</si>
  <si>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</si>
  <si>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</si>
  <si>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</si>
  <si>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</si>
  <si>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</si>
  <si>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</si>
  <si>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</si>
  <si>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</si>
  <si>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</si>
  <si>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</si>
  <si>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</si>
  <si>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</si>
  <si>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</si>
  <si>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</si>
  <si>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</si>
  <si>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</si>
  <si>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</si>
  <si>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</si>
  <si>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</si>
  <si>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Indaka(KZN233) - Table C7 Quarterly Budget Statement - Cash Flows for 1st Quarter ended 30 September 2013 (Figures Finalised as at 2013/11/01)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</si>
  <si>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</si>
  <si>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</si>
  <si>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</si>
  <si>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</si>
  <si>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</si>
  <si>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</si>
  <si>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</si>
  <si>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</si>
  <si>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</si>
  <si>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</si>
  <si>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</si>
  <si>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</si>
  <si>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</si>
  <si>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</si>
  <si>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</si>
  <si>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</si>
  <si>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</si>
  <si>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</si>
  <si>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</si>
  <si>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</si>
  <si>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</si>
  <si>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</si>
  <si>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</si>
  <si>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</si>
  <si>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</si>
  <si>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</si>
  <si>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Indaka(KZN233) - Table C9 Quarterly Budget Statement - Capital Expenditure by Asset Clas for 1st Quarter ended 30 September 2013 (Figures Finalised as at 2013/11/01)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</si>
  <si>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</si>
  <si>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</si>
  <si>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</si>
  <si>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</si>
  <si>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</si>
  <si>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</si>
  <si>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</si>
  <si>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</si>
  <si>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</si>
  <si>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</si>
  <si>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</si>
  <si>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</si>
  <si>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</si>
  <si>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</si>
  <si>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</si>
  <si>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</si>
  <si>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</si>
  <si>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</si>
  <si>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</si>
  <si>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</si>
  <si>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</si>
  <si>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</si>
  <si>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</si>
  <si>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</si>
  <si>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Indaka(KZN233) - Table SC13a Quarterly Budget Statement - Capital Expenditure on New Assets by Asset Class for 1st Quarter ended 30 September 2013 (Figures Finalised as at 2013/11/01)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</si>
  <si>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</si>
  <si>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</si>
  <si>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</si>
  <si>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</si>
  <si>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</si>
  <si>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</si>
  <si>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</si>
  <si>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</si>
  <si>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</si>
  <si>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</si>
  <si>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</si>
  <si>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</si>
  <si>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</si>
  <si>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</si>
  <si>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</si>
  <si>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</si>
  <si>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</si>
  <si>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</si>
  <si>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</si>
  <si>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</si>
  <si>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</si>
  <si>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</si>
  <si>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</si>
  <si>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</si>
  <si>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</si>
  <si>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</si>
  <si>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</si>
  <si>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</si>
  <si>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</si>
  <si>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</si>
  <si>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</si>
  <si>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</si>
  <si>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</si>
  <si>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</si>
  <si>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</si>
  <si>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Indaka(KZN233) - Table SC13B Quarterly Budget Statement - Capital Expenditure on Renewal of existing assets by Asset Class for 1st Quarter ended 30 September 2013 (Figures Finalised as at 2013/11/01)</t>
  </si>
  <si>
    <t>Capital Expenditure on Renewal of Existing Assets by Asset Class/Sub-class</t>
  </si>
  <si>
    <t>Total Capital Expenditure on Renewal of Existing Assets</t>
  </si>
  <si>
    <t>Kwazulu-Natal: Indaka(KZN233) - Table SC13C Quarterly Budget Statement - Repairs and Maintenance Expenditure by Asset Class for 1st Quarter ended 30 September 2013 (Figures Finalised as at 2013/11/01)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</si>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</sst>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1776645</v>
      </c>
      <c r="C5" s="19">
        <v>0</v>
      </c>
      <c r="D5" s="59">
        <v>2029208</v>
      </c>
      <c r="E5" s="60">
        <v>2029208</v>
      </c>
      <c r="F5" s="60">
        <v>1604213</v>
      </c>
      <c r="G5" s="60">
        <v>63843</v>
      </c>
      <c r="H5" s="60">
        <v>63843</v>
      </c>
      <c r="I5" s="60">
        <v>1731899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1731899</v>
      </c>
      <c r="W5" s="60">
        <v>507302</v>
      </c>
      <c r="X5" s="60">
        <v>1224597</v>
      </c>
      <c r="Y5" s="61">
        <v>241.39</v>
      </c>
      <c r="Z5" s="62">
        <v>2029208</v>
      </c>
    </row>
    <row r="6" spans="1:26" ht="13.5">
      <c r="A6" s="58" t="s">
        <v>32</v>
      </c>
      <c r="B6" s="19">
        <v>178809</v>
      </c>
      <c r="C6" s="19">
        <v>0</v>
      </c>
      <c r="D6" s="59">
        <v>188643</v>
      </c>
      <c r="E6" s="60">
        <v>188643</v>
      </c>
      <c r="F6" s="60">
        <v>20786</v>
      </c>
      <c r="G6" s="60">
        <v>20785</v>
      </c>
      <c r="H6" s="60">
        <v>20785</v>
      </c>
      <c r="I6" s="60">
        <v>62356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62356</v>
      </c>
      <c r="W6" s="60">
        <v>47161</v>
      </c>
      <c r="X6" s="60">
        <v>15195</v>
      </c>
      <c r="Y6" s="61">
        <v>32.22</v>
      </c>
      <c r="Z6" s="62">
        <v>188643</v>
      </c>
    </row>
    <row r="7" spans="1:26" ht="13.5">
      <c r="A7" s="58" t="s">
        <v>33</v>
      </c>
      <c r="B7" s="19">
        <v>1790234</v>
      </c>
      <c r="C7" s="19">
        <v>0</v>
      </c>
      <c r="D7" s="59">
        <v>1000000</v>
      </c>
      <c r="E7" s="60">
        <v>1000000</v>
      </c>
      <c r="F7" s="60">
        <v>174553</v>
      </c>
      <c r="G7" s="60">
        <v>0</v>
      </c>
      <c r="H7" s="60">
        <v>602399</v>
      </c>
      <c r="I7" s="60">
        <v>776952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776952</v>
      </c>
      <c r="W7" s="60">
        <v>250000</v>
      </c>
      <c r="X7" s="60">
        <v>526952</v>
      </c>
      <c r="Y7" s="61">
        <v>210.78</v>
      </c>
      <c r="Z7" s="62">
        <v>1000000</v>
      </c>
    </row>
    <row r="8" spans="1:26" ht="13.5">
      <c r="A8" s="58" t="s">
        <v>34</v>
      </c>
      <c r="B8" s="19">
        <v>83043822</v>
      </c>
      <c r="C8" s="19">
        <v>0</v>
      </c>
      <c r="D8" s="59">
        <v>67380000</v>
      </c>
      <c r="E8" s="60">
        <v>67380000</v>
      </c>
      <c r="F8" s="60">
        <v>25141000</v>
      </c>
      <c r="G8" s="60">
        <v>1804000</v>
      </c>
      <c r="H8" s="60">
        <v>0</v>
      </c>
      <c r="I8" s="60">
        <v>26945000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26945000</v>
      </c>
      <c r="W8" s="60">
        <v>16845000</v>
      </c>
      <c r="X8" s="60">
        <v>10100000</v>
      </c>
      <c r="Y8" s="61">
        <v>59.96</v>
      </c>
      <c r="Z8" s="62">
        <v>67380000</v>
      </c>
    </row>
    <row r="9" spans="1:26" ht="13.5">
      <c r="A9" s="58" t="s">
        <v>35</v>
      </c>
      <c r="B9" s="19">
        <v>212307</v>
      </c>
      <c r="C9" s="19">
        <v>0</v>
      </c>
      <c r="D9" s="59">
        <v>144459</v>
      </c>
      <c r="E9" s="60">
        <v>144459</v>
      </c>
      <c r="F9" s="60">
        <v>72469</v>
      </c>
      <c r="G9" s="60">
        <v>37930</v>
      </c>
      <c r="H9" s="60">
        <v>8786</v>
      </c>
      <c r="I9" s="60">
        <v>119185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119185</v>
      </c>
      <c r="W9" s="60">
        <v>36115</v>
      </c>
      <c r="X9" s="60">
        <v>83070</v>
      </c>
      <c r="Y9" s="61">
        <v>230.02</v>
      </c>
      <c r="Z9" s="62">
        <v>144459</v>
      </c>
    </row>
    <row r="10" spans="1:26" ht="25.5">
      <c r="A10" s="63" t="s">
        <v>277</v>
      </c>
      <c r="B10" s="64">
        <f>SUM(B5:B9)</f>
        <v>87001817</v>
      </c>
      <c r="C10" s="64">
        <f>SUM(C5:C9)</f>
        <v>0</v>
      </c>
      <c r="D10" s="65">
        <f aca="true" t="shared" si="0" ref="D10:Z10">SUM(D5:D9)</f>
        <v>70742310</v>
      </c>
      <c r="E10" s="66">
        <f t="shared" si="0"/>
        <v>70742310</v>
      </c>
      <c r="F10" s="66">
        <f t="shared" si="0"/>
        <v>27013021</v>
      </c>
      <c r="G10" s="66">
        <f t="shared" si="0"/>
        <v>1926558</v>
      </c>
      <c r="H10" s="66">
        <f t="shared" si="0"/>
        <v>695813</v>
      </c>
      <c r="I10" s="66">
        <f t="shared" si="0"/>
        <v>29635392</v>
      </c>
      <c r="J10" s="66">
        <f t="shared" si="0"/>
        <v>0</v>
      </c>
      <c r="K10" s="66">
        <f t="shared" si="0"/>
        <v>0</v>
      </c>
      <c r="L10" s="66">
        <f t="shared" si="0"/>
        <v>0</v>
      </c>
      <c r="M10" s="66">
        <f t="shared" si="0"/>
        <v>0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29635392</v>
      </c>
      <c r="W10" s="66">
        <f t="shared" si="0"/>
        <v>17685578</v>
      </c>
      <c r="X10" s="66">
        <f t="shared" si="0"/>
        <v>11949814</v>
      </c>
      <c r="Y10" s="67">
        <f>+IF(W10&lt;&gt;0,(X10/W10)*100,0)</f>
        <v>67.56812810980789</v>
      </c>
      <c r="Z10" s="68">
        <f t="shared" si="0"/>
        <v>70742310</v>
      </c>
    </row>
    <row r="11" spans="1:26" ht="13.5">
      <c r="A11" s="58" t="s">
        <v>37</v>
      </c>
      <c r="B11" s="19">
        <v>9100720</v>
      </c>
      <c r="C11" s="19">
        <v>0</v>
      </c>
      <c r="D11" s="59">
        <v>12268078</v>
      </c>
      <c r="E11" s="60">
        <v>12268078</v>
      </c>
      <c r="F11" s="60">
        <v>821699</v>
      </c>
      <c r="G11" s="60">
        <v>770700</v>
      </c>
      <c r="H11" s="60">
        <v>707884</v>
      </c>
      <c r="I11" s="60">
        <v>2300283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2300283</v>
      </c>
      <c r="W11" s="60">
        <v>3067020</v>
      </c>
      <c r="X11" s="60">
        <v>-766737</v>
      </c>
      <c r="Y11" s="61">
        <v>-25</v>
      </c>
      <c r="Z11" s="62">
        <v>12268078</v>
      </c>
    </row>
    <row r="12" spans="1:26" ht="13.5">
      <c r="A12" s="58" t="s">
        <v>38</v>
      </c>
      <c r="B12" s="19">
        <v>4780264</v>
      </c>
      <c r="C12" s="19">
        <v>0</v>
      </c>
      <c r="D12" s="59">
        <v>5384635</v>
      </c>
      <c r="E12" s="60">
        <v>5384635</v>
      </c>
      <c r="F12" s="60">
        <v>399737</v>
      </c>
      <c r="G12" s="60">
        <v>399737</v>
      </c>
      <c r="H12" s="60">
        <v>399737</v>
      </c>
      <c r="I12" s="60">
        <v>1199211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1199211</v>
      </c>
      <c r="W12" s="60">
        <v>1346159</v>
      </c>
      <c r="X12" s="60">
        <v>-146948</v>
      </c>
      <c r="Y12" s="61">
        <v>-10.92</v>
      </c>
      <c r="Z12" s="62">
        <v>5384635</v>
      </c>
    </row>
    <row r="13" spans="1:26" ht="13.5">
      <c r="A13" s="58" t="s">
        <v>278</v>
      </c>
      <c r="B13" s="19">
        <v>6084325</v>
      </c>
      <c r="C13" s="19">
        <v>0</v>
      </c>
      <c r="D13" s="59">
        <v>7290000</v>
      </c>
      <c r="E13" s="60">
        <v>7290000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1822500</v>
      </c>
      <c r="X13" s="60">
        <v>-1822500</v>
      </c>
      <c r="Y13" s="61">
        <v>-100</v>
      </c>
      <c r="Z13" s="62">
        <v>7290000</v>
      </c>
    </row>
    <row r="14" spans="1:26" ht="13.5">
      <c r="A14" s="58" t="s">
        <v>40</v>
      </c>
      <c r="B14" s="19">
        <v>254850</v>
      </c>
      <c r="C14" s="19">
        <v>0</v>
      </c>
      <c r="D14" s="59">
        <v>275000</v>
      </c>
      <c r="E14" s="60">
        <v>275000</v>
      </c>
      <c r="F14" s="60">
        <v>0</v>
      </c>
      <c r="G14" s="60">
        <v>0</v>
      </c>
      <c r="H14" s="60">
        <v>48334</v>
      </c>
      <c r="I14" s="60">
        <v>48334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48334</v>
      </c>
      <c r="W14" s="60">
        <v>68750</v>
      </c>
      <c r="X14" s="60">
        <v>-20416</v>
      </c>
      <c r="Y14" s="61">
        <v>-29.7</v>
      </c>
      <c r="Z14" s="62">
        <v>275000</v>
      </c>
    </row>
    <row r="15" spans="1:26" ht="13.5">
      <c r="A15" s="58" t="s">
        <v>41</v>
      </c>
      <c r="B15" s="19">
        <v>0</v>
      </c>
      <c r="C15" s="19">
        <v>0</v>
      </c>
      <c r="D15" s="59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1">
        <v>0</v>
      </c>
      <c r="Z15" s="62">
        <v>0</v>
      </c>
    </row>
    <row r="16" spans="1:26" ht="13.5">
      <c r="A16" s="69" t="s">
        <v>42</v>
      </c>
      <c r="B16" s="19">
        <v>2520813</v>
      </c>
      <c r="C16" s="19">
        <v>0</v>
      </c>
      <c r="D16" s="59">
        <v>1000000</v>
      </c>
      <c r="E16" s="60">
        <v>1000000</v>
      </c>
      <c r="F16" s="60">
        <v>43553</v>
      </c>
      <c r="G16" s="60">
        <v>51957</v>
      </c>
      <c r="H16" s="60">
        <v>50703</v>
      </c>
      <c r="I16" s="60">
        <v>146213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146213</v>
      </c>
      <c r="W16" s="60">
        <v>250000</v>
      </c>
      <c r="X16" s="60">
        <v>-103787</v>
      </c>
      <c r="Y16" s="61">
        <v>-41.51</v>
      </c>
      <c r="Z16" s="62">
        <v>1000000</v>
      </c>
    </row>
    <row r="17" spans="1:26" ht="13.5">
      <c r="A17" s="58" t="s">
        <v>43</v>
      </c>
      <c r="B17" s="19">
        <v>13741733</v>
      </c>
      <c r="C17" s="19">
        <v>0</v>
      </c>
      <c r="D17" s="59">
        <v>31925517</v>
      </c>
      <c r="E17" s="60">
        <v>31925517</v>
      </c>
      <c r="F17" s="60">
        <v>717347</v>
      </c>
      <c r="G17" s="60">
        <v>1896684</v>
      </c>
      <c r="H17" s="60">
        <v>1853202</v>
      </c>
      <c r="I17" s="60">
        <v>4467233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4467233</v>
      </c>
      <c r="W17" s="60">
        <v>7981379</v>
      </c>
      <c r="X17" s="60">
        <v>-3514146</v>
      </c>
      <c r="Y17" s="61">
        <v>-44.03</v>
      </c>
      <c r="Z17" s="62">
        <v>31925517</v>
      </c>
    </row>
    <row r="18" spans="1:26" ht="13.5">
      <c r="A18" s="70" t="s">
        <v>44</v>
      </c>
      <c r="B18" s="71">
        <f>SUM(B11:B17)</f>
        <v>36482705</v>
      </c>
      <c r="C18" s="71">
        <f>SUM(C11:C17)</f>
        <v>0</v>
      </c>
      <c r="D18" s="72">
        <f aca="true" t="shared" si="1" ref="D18:Z18">SUM(D11:D17)</f>
        <v>58143230</v>
      </c>
      <c r="E18" s="73">
        <f t="shared" si="1"/>
        <v>58143230</v>
      </c>
      <c r="F18" s="73">
        <f t="shared" si="1"/>
        <v>1982336</v>
      </c>
      <c r="G18" s="73">
        <f t="shared" si="1"/>
        <v>3119078</v>
      </c>
      <c r="H18" s="73">
        <f t="shared" si="1"/>
        <v>3059860</v>
      </c>
      <c r="I18" s="73">
        <f t="shared" si="1"/>
        <v>8161274</v>
      </c>
      <c r="J18" s="73">
        <f t="shared" si="1"/>
        <v>0</v>
      </c>
      <c r="K18" s="73">
        <f t="shared" si="1"/>
        <v>0</v>
      </c>
      <c r="L18" s="73">
        <f t="shared" si="1"/>
        <v>0</v>
      </c>
      <c r="M18" s="73">
        <f t="shared" si="1"/>
        <v>0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8161274</v>
      </c>
      <c r="W18" s="73">
        <f t="shared" si="1"/>
        <v>14535808</v>
      </c>
      <c r="X18" s="73">
        <f t="shared" si="1"/>
        <v>-6374534</v>
      </c>
      <c r="Y18" s="67">
        <f>+IF(W18&lt;&gt;0,(X18/W18)*100,0)</f>
        <v>-43.854005226266054</v>
      </c>
      <c r="Z18" s="74">
        <f t="shared" si="1"/>
        <v>58143230</v>
      </c>
    </row>
    <row r="19" spans="1:26" ht="13.5">
      <c r="A19" s="70" t="s">
        <v>45</v>
      </c>
      <c r="B19" s="75">
        <f>+B10-B18</f>
        <v>50519112</v>
      </c>
      <c r="C19" s="75">
        <f>+C10-C18</f>
        <v>0</v>
      </c>
      <c r="D19" s="76">
        <f aca="true" t="shared" si="2" ref="D19:Z19">+D10-D18</f>
        <v>12599080</v>
      </c>
      <c r="E19" s="77">
        <f t="shared" si="2"/>
        <v>12599080</v>
      </c>
      <c r="F19" s="77">
        <f t="shared" si="2"/>
        <v>25030685</v>
      </c>
      <c r="G19" s="77">
        <f t="shared" si="2"/>
        <v>-1192520</v>
      </c>
      <c r="H19" s="77">
        <f t="shared" si="2"/>
        <v>-2364047</v>
      </c>
      <c r="I19" s="77">
        <f t="shared" si="2"/>
        <v>21474118</v>
      </c>
      <c r="J19" s="77">
        <f t="shared" si="2"/>
        <v>0</v>
      </c>
      <c r="K19" s="77">
        <f t="shared" si="2"/>
        <v>0</v>
      </c>
      <c r="L19" s="77">
        <f t="shared" si="2"/>
        <v>0</v>
      </c>
      <c r="M19" s="77">
        <f t="shared" si="2"/>
        <v>0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21474118</v>
      </c>
      <c r="W19" s="77">
        <f>IF(E10=E18,0,W10-W18)</f>
        <v>3149770</v>
      </c>
      <c r="X19" s="77">
        <f t="shared" si="2"/>
        <v>18324348</v>
      </c>
      <c r="Y19" s="78">
        <f>+IF(W19&lt;&gt;0,(X19/W19)*100,0)</f>
        <v>581.7678116179911</v>
      </c>
      <c r="Z19" s="79">
        <f t="shared" si="2"/>
        <v>12599080</v>
      </c>
    </row>
    <row r="20" spans="1:26" ht="13.5">
      <c r="A20" s="58" t="s">
        <v>46</v>
      </c>
      <c r="B20" s="19">
        <v>0</v>
      </c>
      <c r="C20" s="19">
        <v>0</v>
      </c>
      <c r="D20" s="59">
        <v>38846700</v>
      </c>
      <c r="E20" s="60">
        <v>38846700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9711675</v>
      </c>
      <c r="X20" s="60">
        <v>-9711675</v>
      </c>
      <c r="Y20" s="61">
        <v>-100</v>
      </c>
      <c r="Z20" s="62">
        <v>38846700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50519112</v>
      </c>
      <c r="C22" s="86">
        <f>SUM(C19:C21)</f>
        <v>0</v>
      </c>
      <c r="D22" s="87">
        <f aca="true" t="shared" si="3" ref="D22:Z22">SUM(D19:D21)</f>
        <v>51445780</v>
      </c>
      <c r="E22" s="88">
        <f t="shared" si="3"/>
        <v>51445780</v>
      </c>
      <c r="F22" s="88">
        <f t="shared" si="3"/>
        <v>25030685</v>
      </c>
      <c r="G22" s="88">
        <f t="shared" si="3"/>
        <v>-1192520</v>
      </c>
      <c r="H22" s="88">
        <f t="shared" si="3"/>
        <v>-2364047</v>
      </c>
      <c r="I22" s="88">
        <f t="shared" si="3"/>
        <v>21474118</v>
      </c>
      <c r="J22" s="88">
        <f t="shared" si="3"/>
        <v>0</v>
      </c>
      <c r="K22" s="88">
        <f t="shared" si="3"/>
        <v>0</v>
      </c>
      <c r="L22" s="88">
        <f t="shared" si="3"/>
        <v>0</v>
      </c>
      <c r="M22" s="88">
        <f t="shared" si="3"/>
        <v>0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21474118</v>
      </c>
      <c r="W22" s="88">
        <f t="shared" si="3"/>
        <v>12861445</v>
      </c>
      <c r="X22" s="88">
        <f t="shared" si="3"/>
        <v>8612673</v>
      </c>
      <c r="Y22" s="89">
        <f>+IF(W22&lt;&gt;0,(X22/W22)*100,0)</f>
        <v>66.9650494170756</v>
      </c>
      <c r="Z22" s="90">
        <f t="shared" si="3"/>
        <v>51445780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50519112</v>
      </c>
      <c r="C24" s="75">
        <f>SUM(C22:C23)</f>
        <v>0</v>
      </c>
      <c r="D24" s="76">
        <f aca="true" t="shared" si="4" ref="D24:Z24">SUM(D22:D23)</f>
        <v>51445780</v>
      </c>
      <c r="E24" s="77">
        <f t="shared" si="4"/>
        <v>51445780</v>
      </c>
      <c r="F24" s="77">
        <f t="shared" si="4"/>
        <v>25030685</v>
      </c>
      <c r="G24" s="77">
        <f t="shared" si="4"/>
        <v>-1192520</v>
      </c>
      <c r="H24" s="77">
        <f t="shared" si="4"/>
        <v>-2364047</v>
      </c>
      <c r="I24" s="77">
        <f t="shared" si="4"/>
        <v>21474118</v>
      </c>
      <c r="J24" s="77">
        <f t="shared" si="4"/>
        <v>0</v>
      </c>
      <c r="K24" s="77">
        <f t="shared" si="4"/>
        <v>0</v>
      </c>
      <c r="L24" s="77">
        <f t="shared" si="4"/>
        <v>0</v>
      </c>
      <c r="M24" s="77">
        <f t="shared" si="4"/>
        <v>0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21474118</v>
      </c>
      <c r="W24" s="77">
        <f t="shared" si="4"/>
        <v>12861445</v>
      </c>
      <c r="X24" s="77">
        <f t="shared" si="4"/>
        <v>8612673</v>
      </c>
      <c r="Y24" s="78">
        <f>+IF(W24&lt;&gt;0,(X24/W24)*100,0)</f>
        <v>66.9650494170756</v>
      </c>
      <c r="Z24" s="79">
        <f t="shared" si="4"/>
        <v>51445780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22821566</v>
      </c>
      <c r="C27" s="22">
        <v>0</v>
      </c>
      <c r="D27" s="99">
        <v>51436027</v>
      </c>
      <c r="E27" s="100">
        <v>51436027</v>
      </c>
      <c r="F27" s="100">
        <v>477737</v>
      </c>
      <c r="G27" s="100">
        <v>368441</v>
      </c>
      <c r="H27" s="100">
        <v>3782741</v>
      </c>
      <c r="I27" s="100">
        <v>4628919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4628919</v>
      </c>
      <c r="W27" s="100">
        <v>12859007</v>
      </c>
      <c r="X27" s="100">
        <v>-8230088</v>
      </c>
      <c r="Y27" s="101">
        <v>-64</v>
      </c>
      <c r="Z27" s="102">
        <v>51436027</v>
      </c>
    </row>
    <row r="28" spans="1:26" ht="13.5">
      <c r="A28" s="103" t="s">
        <v>46</v>
      </c>
      <c r="B28" s="19">
        <v>20776399</v>
      </c>
      <c r="C28" s="19">
        <v>0</v>
      </c>
      <c r="D28" s="59">
        <v>38847000</v>
      </c>
      <c r="E28" s="60">
        <v>38847000</v>
      </c>
      <c r="F28" s="60">
        <v>477737</v>
      </c>
      <c r="G28" s="60">
        <v>0</v>
      </c>
      <c r="H28" s="60">
        <v>2671464</v>
      </c>
      <c r="I28" s="60">
        <v>3149201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3149201</v>
      </c>
      <c r="W28" s="60">
        <v>9711750</v>
      </c>
      <c r="X28" s="60">
        <v>-6562549</v>
      </c>
      <c r="Y28" s="61">
        <v>-67.57</v>
      </c>
      <c r="Z28" s="62">
        <v>38847000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2045167</v>
      </c>
      <c r="C31" s="19">
        <v>0</v>
      </c>
      <c r="D31" s="59">
        <v>12589027</v>
      </c>
      <c r="E31" s="60">
        <v>12589027</v>
      </c>
      <c r="F31" s="60">
        <v>0</v>
      </c>
      <c r="G31" s="60">
        <v>368441</v>
      </c>
      <c r="H31" s="60">
        <v>1111277</v>
      </c>
      <c r="I31" s="60">
        <v>1479718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1479718</v>
      </c>
      <c r="W31" s="60">
        <v>3147257</v>
      </c>
      <c r="X31" s="60">
        <v>-1667539</v>
      </c>
      <c r="Y31" s="61">
        <v>-52.98</v>
      </c>
      <c r="Z31" s="62">
        <v>12589027</v>
      </c>
    </row>
    <row r="32" spans="1:26" ht="13.5">
      <c r="A32" s="70" t="s">
        <v>54</v>
      </c>
      <c r="B32" s="22">
        <f>SUM(B28:B31)</f>
        <v>22821566</v>
      </c>
      <c r="C32" s="22">
        <f>SUM(C28:C31)</f>
        <v>0</v>
      </c>
      <c r="D32" s="99">
        <f aca="true" t="shared" si="5" ref="D32:Z32">SUM(D28:D31)</f>
        <v>51436027</v>
      </c>
      <c r="E32" s="100">
        <f t="shared" si="5"/>
        <v>51436027</v>
      </c>
      <c r="F32" s="100">
        <f t="shared" si="5"/>
        <v>477737</v>
      </c>
      <c r="G32" s="100">
        <f t="shared" si="5"/>
        <v>368441</v>
      </c>
      <c r="H32" s="100">
        <f t="shared" si="5"/>
        <v>3782741</v>
      </c>
      <c r="I32" s="100">
        <f t="shared" si="5"/>
        <v>4628919</v>
      </c>
      <c r="J32" s="100">
        <f t="shared" si="5"/>
        <v>0</v>
      </c>
      <c r="K32" s="100">
        <f t="shared" si="5"/>
        <v>0</v>
      </c>
      <c r="L32" s="100">
        <f t="shared" si="5"/>
        <v>0</v>
      </c>
      <c r="M32" s="100">
        <f t="shared" si="5"/>
        <v>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4628919</v>
      </c>
      <c r="W32" s="100">
        <f t="shared" si="5"/>
        <v>12859007</v>
      </c>
      <c r="X32" s="100">
        <f t="shared" si="5"/>
        <v>-8230088</v>
      </c>
      <c r="Y32" s="101">
        <f>+IF(W32&lt;&gt;0,(X32/W32)*100,0)</f>
        <v>-64.00251590188884</v>
      </c>
      <c r="Z32" s="102">
        <f t="shared" si="5"/>
        <v>51436027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67818865</v>
      </c>
      <c r="C35" s="19">
        <v>0</v>
      </c>
      <c r="D35" s="59">
        <v>49481000</v>
      </c>
      <c r="E35" s="60">
        <v>49481000</v>
      </c>
      <c r="F35" s="60">
        <v>96036000</v>
      </c>
      <c r="G35" s="60">
        <v>92749</v>
      </c>
      <c r="H35" s="60">
        <v>88043664</v>
      </c>
      <c r="I35" s="60">
        <v>88043664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88043664</v>
      </c>
      <c r="W35" s="60">
        <v>12370250</v>
      </c>
      <c r="X35" s="60">
        <v>75673414</v>
      </c>
      <c r="Y35" s="61">
        <v>611.74</v>
      </c>
      <c r="Z35" s="62">
        <v>49481000</v>
      </c>
    </row>
    <row r="36" spans="1:26" ht="13.5">
      <c r="A36" s="58" t="s">
        <v>57</v>
      </c>
      <c r="B36" s="19">
        <v>73949590</v>
      </c>
      <c r="C36" s="19">
        <v>0</v>
      </c>
      <c r="D36" s="59">
        <v>124955000</v>
      </c>
      <c r="E36" s="60">
        <v>124955000</v>
      </c>
      <c r="F36" s="60">
        <v>76029000</v>
      </c>
      <c r="G36" s="60">
        <v>73950</v>
      </c>
      <c r="H36" s="60">
        <v>76268807</v>
      </c>
      <c r="I36" s="60">
        <v>76268807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76268807</v>
      </c>
      <c r="W36" s="60">
        <v>31238750</v>
      </c>
      <c r="X36" s="60">
        <v>45030057</v>
      </c>
      <c r="Y36" s="61">
        <v>144.15</v>
      </c>
      <c r="Z36" s="62">
        <v>124955000</v>
      </c>
    </row>
    <row r="37" spans="1:26" ht="13.5">
      <c r="A37" s="58" t="s">
        <v>58</v>
      </c>
      <c r="B37" s="19">
        <v>20445377</v>
      </c>
      <c r="C37" s="19">
        <v>0</v>
      </c>
      <c r="D37" s="59">
        <v>16778000</v>
      </c>
      <c r="E37" s="60">
        <v>16778000</v>
      </c>
      <c r="F37" s="60">
        <v>20768000</v>
      </c>
      <c r="G37" s="60">
        <v>22383</v>
      </c>
      <c r="H37" s="60">
        <v>20082898</v>
      </c>
      <c r="I37" s="60">
        <v>20082898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20082898</v>
      </c>
      <c r="W37" s="60">
        <v>4194500</v>
      </c>
      <c r="X37" s="60">
        <v>15888398</v>
      </c>
      <c r="Y37" s="61">
        <v>378.79</v>
      </c>
      <c r="Z37" s="62">
        <v>16778000</v>
      </c>
    </row>
    <row r="38" spans="1:26" ht="13.5">
      <c r="A38" s="58" t="s">
        <v>59</v>
      </c>
      <c r="B38" s="19">
        <v>4611944</v>
      </c>
      <c r="C38" s="19">
        <v>0</v>
      </c>
      <c r="D38" s="59">
        <v>7532000</v>
      </c>
      <c r="E38" s="60">
        <v>7532000</v>
      </c>
      <c r="F38" s="60">
        <v>6213000</v>
      </c>
      <c r="G38" s="60">
        <v>4612</v>
      </c>
      <c r="H38" s="60">
        <v>4528776</v>
      </c>
      <c r="I38" s="60">
        <v>4528776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4528776</v>
      </c>
      <c r="W38" s="60">
        <v>1883000</v>
      </c>
      <c r="X38" s="60">
        <v>2645776</v>
      </c>
      <c r="Y38" s="61">
        <v>140.51</v>
      </c>
      <c r="Z38" s="62">
        <v>7532000</v>
      </c>
    </row>
    <row r="39" spans="1:26" ht="13.5">
      <c r="A39" s="58" t="s">
        <v>60</v>
      </c>
      <c r="B39" s="19">
        <v>116711134</v>
      </c>
      <c r="C39" s="19">
        <v>0</v>
      </c>
      <c r="D39" s="59">
        <v>150126000</v>
      </c>
      <c r="E39" s="60">
        <v>150126000</v>
      </c>
      <c r="F39" s="60">
        <v>145084000</v>
      </c>
      <c r="G39" s="60">
        <v>139704</v>
      </c>
      <c r="H39" s="60">
        <v>139700797</v>
      </c>
      <c r="I39" s="60">
        <v>139700797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139700797</v>
      </c>
      <c r="W39" s="60">
        <v>37531500</v>
      </c>
      <c r="X39" s="60">
        <v>102169297</v>
      </c>
      <c r="Y39" s="61">
        <v>272.22</v>
      </c>
      <c r="Z39" s="62">
        <v>150126000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57870168</v>
      </c>
      <c r="C42" s="19">
        <v>0</v>
      </c>
      <c r="D42" s="59">
        <v>49847578</v>
      </c>
      <c r="E42" s="60">
        <v>49847578</v>
      </c>
      <c r="F42" s="60">
        <v>31404132</v>
      </c>
      <c r="G42" s="60">
        <v>-3729114</v>
      </c>
      <c r="H42" s="60">
        <v>-3665309</v>
      </c>
      <c r="I42" s="60">
        <v>24009709</v>
      </c>
      <c r="J42" s="60">
        <v>0</v>
      </c>
      <c r="K42" s="60">
        <v>0</v>
      </c>
      <c r="L42" s="60">
        <v>0</v>
      </c>
      <c r="M42" s="60">
        <v>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24009709</v>
      </c>
      <c r="W42" s="60">
        <v>30635478</v>
      </c>
      <c r="X42" s="60">
        <v>-6625769</v>
      </c>
      <c r="Y42" s="61">
        <v>-21.63</v>
      </c>
      <c r="Z42" s="62">
        <v>49847578</v>
      </c>
    </row>
    <row r="43" spans="1:26" ht="13.5">
      <c r="A43" s="58" t="s">
        <v>63</v>
      </c>
      <c r="B43" s="19">
        <v>-22560168</v>
      </c>
      <c r="C43" s="19">
        <v>0</v>
      </c>
      <c r="D43" s="59">
        <v>-51436000</v>
      </c>
      <c r="E43" s="60">
        <v>-51436000</v>
      </c>
      <c r="F43" s="60">
        <v>-419304</v>
      </c>
      <c r="G43" s="60">
        <v>-368178</v>
      </c>
      <c r="H43" s="60">
        <v>-1473041</v>
      </c>
      <c r="I43" s="60">
        <v>-2260523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-2260523</v>
      </c>
      <c r="W43" s="60">
        <v>0</v>
      </c>
      <c r="X43" s="60">
        <v>-2260523</v>
      </c>
      <c r="Y43" s="61">
        <v>0</v>
      </c>
      <c r="Z43" s="62">
        <v>-51436000</v>
      </c>
    </row>
    <row r="44" spans="1:26" ht="13.5">
      <c r="A44" s="58" t="s">
        <v>64</v>
      </c>
      <c r="B44" s="19">
        <v>-435850</v>
      </c>
      <c r="C44" s="19">
        <v>0</v>
      </c>
      <c r="D44" s="59">
        <v>-396000</v>
      </c>
      <c r="E44" s="60">
        <v>-396000</v>
      </c>
      <c r="F44" s="60">
        <v>0</v>
      </c>
      <c r="G44" s="60">
        <v>-74470</v>
      </c>
      <c r="H44" s="60">
        <v>-120404</v>
      </c>
      <c r="I44" s="60">
        <v>-194874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-194874</v>
      </c>
      <c r="W44" s="60">
        <v>0</v>
      </c>
      <c r="X44" s="60">
        <v>-194874</v>
      </c>
      <c r="Y44" s="61">
        <v>0</v>
      </c>
      <c r="Z44" s="62">
        <v>-396000</v>
      </c>
    </row>
    <row r="45" spans="1:26" ht="13.5">
      <c r="A45" s="70" t="s">
        <v>65</v>
      </c>
      <c r="B45" s="22">
        <v>62757515</v>
      </c>
      <c r="C45" s="22">
        <v>0</v>
      </c>
      <c r="D45" s="99">
        <v>48300994</v>
      </c>
      <c r="E45" s="100">
        <v>48300994</v>
      </c>
      <c r="F45" s="100">
        <v>93742343</v>
      </c>
      <c r="G45" s="100">
        <v>89570581</v>
      </c>
      <c r="H45" s="100">
        <v>84311827</v>
      </c>
      <c r="I45" s="100">
        <v>84311827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84311827</v>
      </c>
      <c r="W45" s="100">
        <v>80920894</v>
      </c>
      <c r="X45" s="100">
        <v>3390933</v>
      </c>
      <c r="Y45" s="101">
        <v>4.19</v>
      </c>
      <c r="Z45" s="102">
        <v>48300994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20"/>
      <c r="N47" s="120"/>
      <c r="O47" s="120"/>
      <c r="P47" s="120"/>
      <c r="Q47" s="120"/>
      <c r="R47" s="120"/>
      <c r="S47" s="120"/>
      <c r="T47" s="120"/>
      <c r="U47" s="120"/>
      <c r="V47" s="119" t="s">
        <v>272</v>
      </c>
      <c r="W47" s="119" t="s">
        <v>273</v>
      </c>
      <c r="X47" s="119" t="s">
        <v>274</v>
      </c>
      <c r="Y47" s="119" t="s">
        <v>275</v>
      </c>
      <c r="Z47" s="121" t="s">
        <v>276</v>
      </c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85436</v>
      </c>
      <c r="C49" s="52">
        <v>0</v>
      </c>
      <c r="D49" s="129">
        <v>51032</v>
      </c>
      <c r="E49" s="54">
        <v>305436</v>
      </c>
      <c r="F49" s="54">
        <v>0</v>
      </c>
      <c r="G49" s="54">
        <v>0</v>
      </c>
      <c r="H49" s="54">
        <v>0</v>
      </c>
      <c r="I49" s="54">
        <v>82889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1823083</v>
      </c>
      <c r="W49" s="54">
        <v>0</v>
      </c>
      <c r="X49" s="54">
        <v>0</v>
      </c>
      <c r="Y49" s="54">
        <v>0</v>
      </c>
      <c r="Z49" s="130">
        <v>2347876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513790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513790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98.39413251347257</v>
      </c>
      <c r="C58" s="5">
        <f>IF(C67=0,0,+(C76/C67)*100)</f>
        <v>0</v>
      </c>
      <c r="D58" s="6">
        <f aca="true" t="shared" si="6" ref="D58:Z58">IF(D67=0,0,+(D76/D67)*100)</f>
        <v>27.92604192076023</v>
      </c>
      <c r="E58" s="7">
        <f t="shared" si="6"/>
        <v>27.92604192076023</v>
      </c>
      <c r="F58" s="7">
        <f t="shared" si="6"/>
        <v>1.2791392487010762</v>
      </c>
      <c r="G58" s="7">
        <f t="shared" si="6"/>
        <v>24.561610814387674</v>
      </c>
      <c r="H58" s="7">
        <f t="shared" si="6"/>
        <v>24.561610814387674</v>
      </c>
      <c r="I58" s="7">
        <f t="shared" si="6"/>
        <v>3.4754257338003796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3.4754257338003796</v>
      </c>
      <c r="W58" s="7">
        <f t="shared" si="6"/>
        <v>111.58436180592754</v>
      </c>
      <c r="X58" s="7">
        <f t="shared" si="6"/>
        <v>0</v>
      </c>
      <c r="Y58" s="7">
        <f t="shared" si="6"/>
        <v>0</v>
      </c>
      <c r="Z58" s="8">
        <f t="shared" si="6"/>
        <v>27.92604192076023</v>
      </c>
    </row>
    <row r="59" spans="1:26" ht="13.5">
      <c r="A59" s="37" t="s">
        <v>31</v>
      </c>
      <c r="B59" s="9">
        <f aca="true" t="shared" si="7" ref="B59:Z66">IF(B68=0,0,+(B77/B68)*100)</f>
        <v>108.29693045037135</v>
      </c>
      <c r="C59" s="9">
        <f t="shared" si="7"/>
        <v>0</v>
      </c>
      <c r="D59" s="2">
        <f t="shared" si="7"/>
        <v>30.47716153297247</v>
      </c>
      <c r="E59" s="10">
        <f t="shared" si="7"/>
        <v>30.47716153297247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121.90864613188988</v>
      </c>
      <c r="X59" s="10">
        <f t="shared" si="7"/>
        <v>0</v>
      </c>
      <c r="Y59" s="10">
        <f t="shared" si="7"/>
        <v>0</v>
      </c>
      <c r="Z59" s="11">
        <f t="shared" si="7"/>
        <v>30.47716153297247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0.4839829731291381</v>
      </c>
      <c r="E60" s="13">
        <f t="shared" si="7"/>
        <v>0.4839829731291381</v>
      </c>
      <c r="F60" s="13">
        <f t="shared" si="7"/>
        <v>100</v>
      </c>
      <c r="G60" s="13">
        <f t="shared" si="7"/>
        <v>100.00481116189559</v>
      </c>
      <c r="H60" s="13">
        <f t="shared" si="7"/>
        <v>100.00481116189559</v>
      </c>
      <c r="I60" s="13">
        <f t="shared" si="7"/>
        <v>100.00320738982616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100.00320738982616</v>
      </c>
      <c r="W60" s="13">
        <f t="shared" si="7"/>
        <v>0.5279786264074129</v>
      </c>
      <c r="X60" s="13">
        <f t="shared" si="7"/>
        <v>0</v>
      </c>
      <c r="Y60" s="13">
        <f t="shared" si="7"/>
        <v>0</v>
      </c>
      <c r="Z60" s="14">
        <f t="shared" si="7"/>
        <v>0.4839829731291381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>
        <v>1955454</v>
      </c>
      <c r="C67" s="24"/>
      <c r="D67" s="25">
        <v>2217851</v>
      </c>
      <c r="E67" s="26">
        <v>2217851</v>
      </c>
      <c r="F67" s="26">
        <v>1624999</v>
      </c>
      <c r="G67" s="26">
        <v>84628</v>
      </c>
      <c r="H67" s="26">
        <v>84628</v>
      </c>
      <c r="I67" s="26">
        <v>1794255</v>
      </c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>
        <v>1794255</v>
      </c>
      <c r="W67" s="26">
        <v>554463</v>
      </c>
      <c r="X67" s="26"/>
      <c r="Y67" s="25"/>
      <c r="Z67" s="27">
        <v>2217851</v>
      </c>
    </row>
    <row r="68" spans="1:26" ht="13.5" hidden="1">
      <c r="A68" s="37" t="s">
        <v>31</v>
      </c>
      <c r="B68" s="19">
        <v>1776645</v>
      </c>
      <c r="C68" s="19"/>
      <c r="D68" s="20">
        <v>2029208</v>
      </c>
      <c r="E68" s="21">
        <v>2029208</v>
      </c>
      <c r="F68" s="21">
        <v>1604213</v>
      </c>
      <c r="G68" s="21">
        <v>63843</v>
      </c>
      <c r="H68" s="21">
        <v>63843</v>
      </c>
      <c r="I68" s="21">
        <v>1731899</v>
      </c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>
        <v>1731899</v>
      </c>
      <c r="W68" s="21">
        <v>507302</v>
      </c>
      <c r="X68" s="21"/>
      <c r="Y68" s="20"/>
      <c r="Z68" s="23">
        <v>2029208</v>
      </c>
    </row>
    <row r="69" spans="1:26" ht="13.5" hidden="1">
      <c r="A69" s="38" t="s">
        <v>32</v>
      </c>
      <c r="B69" s="19">
        <v>178809</v>
      </c>
      <c r="C69" s="19"/>
      <c r="D69" s="20">
        <v>188643</v>
      </c>
      <c r="E69" s="21">
        <v>188643</v>
      </c>
      <c r="F69" s="21">
        <v>20786</v>
      </c>
      <c r="G69" s="21">
        <v>20785</v>
      </c>
      <c r="H69" s="21">
        <v>20785</v>
      </c>
      <c r="I69" s="21">
        <v>62356</v>
      </c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>
        <v>62356</v>
      </c>
      <c r="W69" s="21">
        <v>47161</v>
      </c>
      <c r="X69" s="21"/>
      <c r="Y69" s="20"/>
      <c r="Z69" s="23">
        <v>188643</v>
      </c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3.5" hidden="1">
      <c r="A74" s="39" t="s">
        <v>107</v>
      </c>
      <c r="B74" s="19">
        <v>178809</v>
      </c>
      <c r="C74" s="19"/>
      <c r="D74" s="20">
        <v>188643</v>
      </c>
      <c r="E74" s="21">
        <v>188643</v>
      </c>
      <c r="F74" s="21">
        <v>20786</v>
      </c>
      <c r="G74" s="21">
        <v>20785</v>
      </c>
      <c r="H74" s="21">
        <v>20785</v>
      </c>
      <c r="I74" s="21">
        <v>62356</v>
      </c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>
        <v>62356</v>
      </c>
      <c r="W74" s="21">
        <v>47161</v>
      </c>
      <c r="X74" s="21"/>
      <c r="Y74" s="20"/>
      <c r="Z74" s="23">
        <v>188643</v>
      </c>
    </row>
    <row r="75" spans="1:26" ht="13.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3.5" hidden="1">
      <c r="A76" s="42" t="s">
        <v>286</v>
      </c>
      <c r="B76" s="32">
        <v>1924052</v>
      </c>
      <c r="C76" s="32"/>
      <c r="D76" s="33">
        <v>619358</v>
      </c>
      <c r="E76" s="34">
        <v>619358</v>
      </c>
      <c r="F76" s="34">
        <v>20786</v>
      </c>
      <c r="G76" s="34">
        <v>20786</v>
      </c>
      <c r="H76" s="34">
        <v>20786</v>
      </c>
      <c r="I76" s="34">
        <v>62358</v>
      </c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>
        <v>62358</v>
      </c>
      <c r="W76" s="34">
        <v>618694</v>
      </c>
      <c r="X76" s="34"/>
      <c r="Y76" s="33"/>
      <c r="Z76" s="35">
        <v>619358</v>
      </c>
    </row>
    <row r="77" spans="1:26" ht="13.5" hidden="1">
      <c r="A77" s="37" t="s">
        <v>31</v>
      </c>
      <c r="B77" s="19">
        <v>1924052</v>
      </c>
      <c r="C77" s="19"/>
      <c r="D77" s="20">
        <v>618445</v>
      </c>
      <c r="E77" s="21">
        <v>618445</v>
      </c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>
        <v>618445</v>
      </c>
      <c r="X77" s="21"/>
      <c r="Y77" s="20"/>
      <c r="Z77" s="23">
        <v>618445</v>
      </c>
    </row>
    <row r="78" spans="1:26" ht="13.5" hidden="1">
      <c r="A78" s="38" t="s">
        <v>32</v>
      </c>
      <c r="B78" s="19"/>
      <c r="C78" s="19"/>
      <c r="D78" s="20">
        <v>913</v>
      </c>
      <c r="E78" s="21">
        <v>913</v>
      </c>
      <c r="F78" s="21">
        <v>20786</v>
      </c>
      <c r="G78" s="21">
        <v>20786</v>
      </c>
      <c r="H78" s="21">
        <v>20786</v>
      </c>
      <c r="I78" s="21">
        <v>62358</v>
      </c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>
        <v>62358</v>
      </c>
      <c r="W78" s="21">
        <v>249</v>
      </c>
      <c r="X78" s="21"/>
      <c r="Y78" s="20"/>
      <c r="Z78" s="23">
        <v>913</v>
      </c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/>
      <c r="C82" s="19"/>
      <c r="D82" s="20">
        <v>913</v>
      </c>
      <c r="E82" s="21">
        <v>913</v>
      </c>
      <c r="F82" s="21">
        <v>20786</v>
      </c>
      <c r="G82" s="21">
        <v>20786</v>
      </c>
      <c r="H82" s="21">
        <v>20786</v>
      </c>
      <c r="I82" s="21">
        <v>62358</v>
      </c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>
        <v>62358</v>
      </c>
      <c r="W82" s="21">
        <v>249</v>
      </c>
      <c r="X82" s="21"/>
      <c r="Y82" s="20"/>
      <c r="Z82" s="23">
        <v>913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112557</v>
      </c>
      <c r="D5" s="357">
        <f t="shared" si="0"/>
        <v>0</v>
      </c>
      <c r="E5" s="356">
        <f t="shared" si="0"/>
        <v>1350000</v>
      </c>
      <c r="F5" s="358">
        <f t="shared" si="0"/>
        <v>1350000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337500</v>
      </c>
      <c r="Y5" s="358">
        <f t="shared" si="0"/>
        <v>-337500</v>
      </c>
      <c r="Z5" s="359">
        <f>+IF(X5&lt;&gt;0,+(Y5/X5)*100,0)</f>
        <v>-100</v>
      </c>
      <c r="AA5" s="360">
        <f>+AA6+AA8+AA11+AA13+AA15</f>
        <v>1350000</v>
      </c>
    </row>
    <row r="6" spans="1:27" ht="13.5">
      <c r="A6" s="361" t="s">
        <v>204</v>
      </c>
      <c r="B6" s="142"/>
      <c r="C6" s="60">
        <f>+C7</f>
        <v>112557</v>
      </c>
      <c r="D6" s="340">
        <f aca="true" t="shared" si="1" ref="D6:AA6">+D7</f>
        <v>0</v>
      </c>
      <c r="E6" s="60">
        <f t="shared" si="1"/>
        <v>1250000</v>
      </c>
      <c r="F6" s="59">
        <f t="shared" si="1"/>
        <v>1250000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312500</v>
      </c>
      <c r="Y6" s="59">
        <f t="shared" si="1"/>
        <v>-312500</v>
      </c>
      <c r="Z6" s="61">
        <f>+IF(X6&lt;&gt;0,+(Y6/X6)*100,0)</f>
        <v>-100</v>
      </c>
      <c r="AA6" s="62">
        <f t="shared" si="1"/>
        <v>1250000</v>
      </c>
    </row>
    <row r="7" spans="1:27" ht="13.5">
      <c r="A7" s="291" t="s">
        <v>228</v>
      </c>
      <c r="B7" s="142"/>
      <c r="C7" s="60">
        <v>112557</v>
      </c>
      <c r="D7" s="340"/>
      <c r="E7" s="60">
        <v>1250000</v>
      </c>
      <c r="F7" s="59">
        <v>1250000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312500</v>
      </c>
      <c r="Y7" s="59">
        <v>-312500</v>
      </c>
      <c r="Z7" s="61">
        <v>-100</v>
      </c>
      <c r="AA7" s="62">
        <v>1250000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100000</v>
      </c>
      <c r="F8" s="59">
        <f t="shared" si="2"/>
        <v>100000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25000</v>
      </c>
      <c r="Y8" s="59">
        <f t="shared" si="2"/>
        <v>-25000</v>
      </c>
      <c r="Z8" s="61">
        <f>+IF(X8&lt;&gt;0,+(Y8/X8)*100,0)</f>
        <v>-100</v>
      </c>
      <c r="AA8" s="62">
        <f>SUM(AA9:AA10)</f>
        <v>100000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>
        <v>100000</v>
      </c>
      <c r="F10" s="59">
        <v>100000</v>
      </c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>
        <v>25000</v>
      </c>
      <c r="Y10" s="59">
        <v>-25000</v>
      </c>
      <c r="Z10" s="61">
        <v>-100</v>
      </c>
      <c r="AA10" s="62">
        <v>100000</v>
      </c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300000</v>
      </c>
      <c r="F22" s="345">
        <f t="shared" si="6"/>
        <v>300000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75000</v>
      </c>
      <c r="Y22" s="345">
        <f t="shared" si="6"/>
        <v>-75000</v>
      </c>
      <c r="Z22" s="336">
        <f>+IF(X22&lt;&gt;0,+(Y22/X22)*100,0)</f>
        <v>-100</v>
      </c>
      <c r="AA22" s="350">
        <f>SUM(AA23:AA32)</f>
        <v>300000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>
        <v>300000</v>
      </c>
      <c r="F32" s="59">
        <v>300000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75000</v>
      </c>
      <c r="Y32" s="59">
        <v>-75000</v>
      </c>
      <c r="Z32" s="61">
        <v>-100</v>
      </c>
      <c r="AA32" s="62">
        <v>300000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273571</v>
      </c>
      <c r="D40" s="344">
        <f t="shared" si="9"/>
        <v>0</v>
      </c>
      <c r="E40" s="343">
        <f t="shared" si="9"/>
        <v>961000</v>
      </c>
      <c r="F40" s="345">
        <f t="shared" si="9"/>
        <v>961000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240250</v>
      </c>
      <c r="Y40" s="345">
        <f t="shared" si="9"/>
        <v>-240250</v>
      </c>
      <c r="Z40" s="336">
        <f>+IF(X40&lt;&gt;0,+(Y40/X40)*100,0)</f>
        <v>-100</v>
      </c>
      <c r="AA40" s="350">
        <f>SUM(AA41:AA49)</f>
        <v>961000</v>
      </c>
    </row>
    <row r="41" spans="1:27" ht="13.5">
      <c r="A41" s="361" t="s">
        <v>247</v>
      </c>
      <c r="B41" s="142"/>
      <c r="C41" s="362">
        <v>19538</v>
      </c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135728</v>
      </c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>
        <v>2479</v>
      </c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>
        <v>115826</v>
      </c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>
        <v>961000</v>
      </c>
      <c r="F49" s="53">
        <v>961000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240250</v>
      </c>
      <c r="Y49" s="53">
        <v>-240250</v>
      </c>
      <c r="Z49" s="94">
        <v>-100</v>
      </c>
      <c r="AA49" s="95">
        <v>961000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386128</v>
      </c>
      <c r="D60" s="346">
        <f t="shared" si="14"/>
        <v>0</v>
      </c>
      <c r="E60" s="219">
        <f t="shared" si="14"/>
        <v>2611000</v>
      </c>
      <c r="F60" s="264">
        <f t="shared" si="14"/>
        <v>2611000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652750</v>
      </c>
      <c r="Y60" s="264">
        <f t="shared" si="14"/>
        <v>-652750</v>
      </c>
      <c r="Z60" s="337">
        <f>+IF(X60&lt;&gt;0,+(Y60/X60)*100,0)</f>
        <v>-100</v>
      </c>
      <c r="AA60" s="232">
        <f>+AA57+AA54+AA51+AA40+AA37+AA34+AA22+AA5</f>
        <v>2611000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87001817</v>
      </c>
      <c r="D5" s="153">
        <f>SUM(D6:D8)</f>
        <v>0</v>
      </c>
      <c r="E5" s="154">
        <f t="shared" si="0"/>
        <v>69742310</v>
      </c>
      <c r="F5" s="100">
        <f t="shared" si="0"/>
        <v>69742310</v>
      </c>
      <c r="G5" s="100">
        <f t="shared" si="0"/>
        <v>27013021</v>
      </c>
      <c r="H5" s="100">
        <f t="shared" si="0"/>
        <v>1526558</v>
      </c>
      <c r="I5" s="100">
        <f t="shared" si="0"/>
        <v>695813</v>
      </c>
      <c r="J5" s="100">
        <f t="shared" si="0"/>
        <v>29235392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29235392</v>
      </c>
      <c r="X5" s="100">
        <f t="shared" si="0"/>
        <v>17435578</v>
      </c>
      <c r="Y5" s="100">
        <f t="shared" si="0"/>
        <v>11799814</v>
      </c>
      <c r="Z5" s="137">
        <f>+IF(X5&lt;&gt;0,+(Y5/X5)*100,0)</f>
        <v>67.67664369945177</v>
      </c>
      <c r="AA5" s="153">
        <f>SUM(AA6:AA8)</f>
        <v>69742310</v>
      </c>
    </row>
    <row r="6" spans="1:27" ht="13.5">
      <c r="A6" s="138" t="s">
        <v>75</v>
      </c>
      <c r="B6" s="136"/>
      <c r="C6" s="155">
        <v>87001817</v>
      </c>
      <c r="D6" s="155"/>
      <c r="E6" s="156">
        <v>3139000</v>
      </c>
      <c r="F6" s="60">
        <v>3139000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784750</v>
      </c>
      <c r="Y6" s="60">
        <v>-784750</v>
      </c>
      <c r="Z6" s="140">
        <v>-100</v>
      </c>
      <c r="AA6" s="155">
        <v>3139000</v>
      </c>
    </row>
    <row r="7" spans="1:27" ht="13.5">
      <c r="A7" s="138" t="s">
        <v>76</v>
      </c>
      <c r="B7" s="136"/>
      <c r="C7" s="157"/>
      <c r="D7" s="157"/>
      <c r="E7" s="158">
        <v>65950310</v>
      </c>
      <c r="F7" s="159">
        <v>65950310</v>
      </c>
      <c r="G7" s="159">
        <v>27013021</v>
      </c>
      <c r="H7" s="159">
        <v>1012558</v>
      </c>
      <c r="I7" s="159">
        <v>695813</v>
      </c>
      <c r="J7" s="159">
        <v>28721392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28721392</v>
      </c>
      <c r="X7" s="159">
        <v>16487578</v>
      </c>
      <c r="Y7" s="159">
        <v>12233814</v>
      </c>
      <c r="Z7" s="141">
        <v>74.2</v>
      </c>
      <c r="AA7" s="157">
        <v>65950310</v>
      </c>
    </row>
    <row r="8" spans="1:27" ht="13.5">
      <c r="A8" s="138" t="s">
        <v>77</v>
      </c>
      <c r="B8" s="136"/>
      <c r="C8" s="155"/>
      <c r="D8" s="155"/>
      <c r="E8" s="156">
        <v>653000</v>
      </c>
      <c r="F8" s="60">
        <v>653000</v>
      </c>
      <c r="G8" s="60"/>
      <c r="H8" s="60">
        <v>514000</v>
      </c>
      <c r="I8" s="60"/>
      <c r="J8" s="60">
        <v>514000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514000</v>
      </c>
      <c r="X8" s="60">
        <v>163250</v>
      </c>
      <c r="Y8" s="60">
        <v>350750</v>
      </c>
      <c r="Z8" s="140">
        <v>214.85</v>
      </c>
      <c r="AA8" s="155">
        <v>653000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53">
        <f>SUM(AA10:AA14)</f>
        <v>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>
        <v>0</v>
      </c>
      <c r="AA10" s="155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39846700</v>
      </c>
      <c r="F15" s="100">
        <f t="shared" si="2"/>
        <v>39846700</v>
      </c>
      <c r="G15" s="100">
        <f t="shared" si="2"/>
        <v>0</v>
      </c>
      <c r="H15" s="100">
        <f t="shared" si="2"/>
        <v>400000</v>
      </c>
      <c r="I15" s="100">
        <f t="shared" si="2"/>
        <v>0</v>
      </c>
      <c r="J15" s="100">
        <f t="shared" si="2"/>
        <v>400000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400000</v>
      </c>
      <c r="X15" s="100">
        <f t="shared" si="2"/>
        <v>9961675</v>
      </c>
      <c r="Y15" s="100">
        <f t="shared" si="2"/>
        <v>-9561675</v>
      </c>
      <c r="Z15" s="137">
        <f>+IF(X15&lt;&gt;0,+(Y15/X15)*100,0)</f>
        <v>-95.98461102174082</v>
      </c>
      <c r="AA15" s="153">
        <f>SUM(AA16:AA18)</f>
        <v>39846700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>
        <v>0</v>
      </c>
      <c r="AA16" s="155"/>
    </row>
    <row r="17" spans="1:27" ht="13.5">
      <c r="A17" s="138" t="s">
        <v>86</v>
      </c>
      <c r="B17" s="136"/>
      <c r="C17" s="155"/>
      <c r="D17" s="155"/>
      <c r="E17" s="156">
        <v>39846700</v>
      </c>
      <c r="F17" s="60">
        <v>39846700</v>
      </c>
      <c r="G17" s="60"/>
      <c r="H17" s="60">
        <v>400000</v>
      </c>
      <c r="I17" s="60"/>
      <c r="J17" s="60">
        <v>400000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400000</v>
      </c>
      <c r="X17" s="60">
        <v>9961675</v>
      </c>
      <c r="Y17" s="60">
        <v>-9561675</v>
      </c>
      <c r="Z17" s="140">
        <v>-95.98</v>
      </c>
      <c r="AA17" s="155">
        <v>39846700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53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87001817</v>
      </c>
      <c r="D25" s="168">
        <f>+D5+D9+D15+D19+D24</f>
        <v>0</v>
      </c>
      <c r="E25" s="169">
        <f t="shared" si="4"/>
        <v>109589010</v>
      </c>
      <c r="F25" s="73">
        <f t="shared" si="4"/>
        <v>109589010</v>
      </c>
      <c r="G25" s="73">
        <f t="shared" si="4"/>
        <v>27013021</v>
      </c>
      <c r="H25" s="73">
        <f t="shared" si="4"/>
        <v>1926558</v>
      </c>
      <c r="I25" s="73">
        <f t="shared" si="4"/>
        <v>695813</v>
      </c>
      <c r="J25" s="73">
        <f t="shared" si="4"/>
        <v>29635392</v>
      </c>
      <c r="K25" s="73">
        <f t="shared" si="4"/>
        <v>0</v>
      </c>
      <c r="L25" s="73">
        <f t="shared" si="4"/>
        <v>0</v>
      </c>
      <c r="M25" s="73">
        <f t="shared" si="4"/>
        <v>0</v>
      </c>
      <c r="N25" s="73">
        <f t="shared" si="4"/>
        <v>0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29635392</v>
      </c>
      <c r="X25" s="73">
        <f t="shared" si="4"/>
        <v>27397253</v>
      </c>
      <c r="Y25" s="73">
        <f t="shared" si="4"/>
        <v>2238139</v>
      </c>
      <c r="Z25" s="170">
        <f>+IF(X25&lt;&gt;0,+(Y25/X25)*100,0)</f>
        <v>8.169209518925127</v>
      </c>
      <c r="AA25" s="168">
        <f>+AA5+AA9+AA15+AA19+AA24</f>
        <v>109589010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36482705</v>
      </c>
      <c r="D28" s="153">
        <f>SUM(D29:D31)</f>
        <v>0</v>
      </c>
      <c r="E28" s="154">
        <f t="shared" si="5"/>
        <v>39170422</v>
      </c>
      <c r="F28" s="100">
        <f t="shared" si="5"/>
        <v>39170422</v>
      </c>
      <c r="G28" s="100">
        <f t="shared" si="5"/>
        <v>1501300</v>
      </c>
      <c r="H28" s="100">
        <f t="shared" si="5"/>
        <v>2604362</v>
      </c>
      <c r="I28" s="100">
        <f t="shared" si="5"/>
        <v>2324644</v>
      </c>
      <c r="J28" s="100">
        <f t="shared" si="5"/>
        <v>6430306</v>
      </c>
      <c r="K28" s="100">
        <f t="shared" si="5"/>
        <v>0</v>
      </c>
      <c r="L28" s="100">
        <f t="shared" si="5"/>
        <v>0</v>
      </c>
      <c r="M28" s="100">
        <f t="shared" si="5"/>
        <v>0</v>
      </c>
      <c r="N28" s="100">
        <f t="shared" si="5"/>
        <v>0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6430306</v>
      </c>
      <c r="X28" s="100">
        <f t="shared" si="5"/>
        <v>9792606</v>
      </c>
      <c r="Y28" s="100">
        <f t="shared" si="5"/>
        <v>-3362300</v>
      </c>
      <c r="Z28" s="137">
        <f>+IF(X28&lt;&gt;0,+(Y28/X28)*100,0)</f>
        <v>-34.335089147873404</v>
      </c>
      <c r="AA28" s="153">
        <f>SUM(AA29:AA31)</f>
        <v>39170422</v>
      </c>
    </row>
    <row r="29" spans="1:27" ht="13.5">
      <c r="A29" s="138" t="s">
        <v>75</v>
      </c>
      <c r="B29" s="136"/>
      <c r="C29" s="155">
        <v>36482705</v>
      </c>
      <c r="D29" s="155"/>
      <c r="E29" s="156">
        <v>9259382</v>
      </c>
      <c r="F29" s="60">
        <v>9259382</v>
      </c>
      <c r="G29" s="60">
        <v>563244</v>
      </c>
      <c r="H29" s="60">
        <v>896158</v>
      </c>
      <c r="I29" s="60">
        <v>550122</v>
      </c>
      <c r="J29" s="60">
        <v>2009524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2009524</v>
      </c>
      <c r="X29" s="60">
        <v>2314846</v>
      </c>
      <c r="Y29" s="60">
        <v>-305322</v>
      </c>
      <c r="Z29" s="140">
        <v>-13.19</v>
      </c>
      <c r="AA29" s="155">
        <v>9259382</v>
      </c>
    </row>
    <row r="30" spans="1:27" ht="13.5">
      <c r="A30" s="138" t="s">
        <v>76</v>
      </c>
      <c r="B30" s="136"/>
      <c r="C30" s="157"/>
      <c r="D30" s="157"/>
      <c r="E30" s="158">
        <v>16889837</v>
      </c>
      <c r="F30" s="159">
        <v>16889837</v>
      </c>
      <c r="G30" s="159">
        <v>423800</v>
      </c>
      <c r="H30" s="159">
        <v>380592</v>
      </c>
      <c r="I30" s="159">
        <v>1276661</v>
      </c>
      <c r="J30" s="159">
        <v>2081053</v>
      </c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>
        <v>2081053</v>
      </c>
      <c r="X30" s="159">
        <v>4222459</v>
      </c>
      <c r="Y30" s="159">
        <v>-2141406</v>
      </c>
      <c r="Z30" s="141">
        <v>-50.71</v>
      </c>
      <c r="AA30" s="157">
        <v>16889837</v>
      </c>
    </row>
    <row r="31" spans="1:27" ht="13.5">
      <c r="A31" s="138" t="s">
        <v>77</v>
      </c>
      <c r="B31" s="136"/>
      <c r="C31" s="155"/>
      <c r="D31" s="155"/>
      <c r="E31" s="156">
        <v>13021203</v>
      </c>
      <c r="F31" s="60">
        <v>13021203</v>
      </c>
      <c r="G31" s="60">
        <v>514256</v>
      </c>
      <c r="H31" s="60">
        <v>1327612</v>
      </c>
      <c r="I31" s="60">
        <v>497861</v>
      </c>
      <c r="J31" s="60">
        <v>2339729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2339729</v>
      </c>
      <c r="X31" s="60">
        <v>3255301</v>
      </c>
      <c r="Y31" s="60">
        <v>-915572</v>
      </c>
      <c r="Z31" s="140">
        <v>-28.13</v>
      </c>
      <c r="AA31" s="155">
        <v>13021203</v>
      </c>
    </row>
    <row r="32" spans="1:27" ht="13.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0</v>
      </c>
      <c r="F32" s="100">
        <f t="shared" si="6"/>
        <v>0</v>
      </c>
      <c r="G32" s="100">
        <f t="shared" si="6"/>
        <v>0</v>
      </c>
      <c r="H32" s="100">
        <f t="shared" si="6"/>
        <v>0</v>
      </c>
      <c r="I32" s="100">
        <f t="shared" si="6"/>
        <v>0</v>
      </c>
      <c r="J32" s="100">
        <f t="shared" si="6"/>
        <v>0</v>
      </c>
      <c r="K32" s="100">
        <f t="shared" si="6"/>
        <v>0</v>
      </c>
      <c r="L32" s="100">
        <f t="shared" si="6"/>
        <v>0</v>
      </c>
      <c r="M32" s="100">
        <f t="shared" si="6"/>
        <v>0</v>
      </c>
      <c r="N32" s="100">
        <f t="shared" si="6"/>
        <v>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0</v>
      </c>
      <c r="X32" s="100">
        <f t="shared" si="6"/>
        <v>0</v>
      </c>
      <c r="Y32" s="100">
        <f t="shared" si="6"/>
        <v>0</v>
      </c>
      <c r="Z32" s="137">
        <f>+IF(X32&lt;&gt;0,+(Y32/X32)*100,0)</f>
        <v>0</v>
      </c>
      <c r="AA32" s="153">
        <f>SUM(AA33:AA37)</f>
        <v>0</v>
      </c>
    </row>
    <row r="33" spans="1:27" ht="13.5">
      <c r="A33" s="138" t="s">
        <v>79</v>
      </c>
      <c r="B33" s="136"/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>
        <v>0</v>
      </c>
      <c r="AA33" s="155"/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>
        <v>0</v>
      </c>
      <c r="AA35" s="155"/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18972808</v>
      </c>
      <c r="F38" s="100">
        <f t="shared" si="7"/>
        <v>18972808</v>
      </c>
      <c r="G38" s="100">
        <f t="shared" si="7"/>
        <v>481036</v>
      </c>
      <c r="H38" s="100">
        <f t="shared" si="7"/>
        <v>514716</v>
      </c>
      <c r="I38" s="100">
        <f t="shared" si="7"/>
        <v>735216</v>
      </c>
      <c r="J38" s="100">
        <f t="shared" si="7"/>
        <v>1730968</v>
      </c>
      <c r="K38" s="100">
        <f t="shared" si="7"/>
        <v>0</v>
      </c>
      <c r="L38" s="100">
        <f t="shared" si="7"/>
        <v>0</v>
      </c>
      <c r="M38" s="100">
        <f t="shared" si="7"/>
        <v>0</v>
      </c>
      <c r="N38" s="100">
        <f t="shared" si="7"/>
        <v>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1730968</v>
      </c>
      <c r="X38" s="100">
        <f t="shared" si="7"/>
        <v>4743202</v>
      </c>
      <c r="Y38" s="100">
        <f t="shared" si="7"/>
        <v>-3012234</v>
      </c>
      <c r="Z38" s="137">
        <f>+IF(X38&lt;&gt;0,+(Y38/X38)*100,0)</f>
        <v>-63.50634023176749</v>
      </c>
      <c r="AA38" s="153">
        <f>SUM(AA39:AA41)</f>
        <v>18972808</v>
      </c>
    </row>
    <row r="39" spans="1:27" ht="13.5">
      <c r="A39" s="138" t="s">
        <v>85</v>
      </c>
      <c r="B39" s="136"/>
      <c r="C39" s="155"/>
      <c r="D39" s="155"/>
      <c r="E39" s="156">
        <v>3910239</v>
      </c>
      <c r="F39" s="60">
        <v>3910239</v>
      </c>
      <c r="G39" s="60">
        <v>90341</v>
      </c>
      <c r="H39" s="60">
        <v>125007</v>
      </c>
      <c r="I39" s="60">
        <v>90852</v>
      </c>
      <c r="J39" s="60">
        <v>306200</v>
      </c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>
        <v>306200</v>
      </c>
      <c r="X39" s="60">
        <v>977560</v>
      </c>
      <c r="Y39" s="60">
        <v>-671360</v>
      </c>
      <c r="Z39" s="140">
        <v>-68.68</v>
      </c>
      <c r="AA39" s="155">
        <v>3910239</v>
      </c>
    </row>
    <row r="40" spans="1:27" ht="13.5">
      <c r="A40" s="138" t="s">
        <v>86</v>
      </c>
      <c r="B40" s="136"/>
      <c r="C40" s="155"/>
      <c r="D40" s="155"/>
      <c r="E40" s="156">
        <v>15062569</v>
      </c>
      <c r="F40" s="60">
        <v>15062569</v>
      </c>
      <c r="G40" s="60">
        <v>390695</v>
      </c>
      <c r="H40" s="60">
        <v>389709</v>
      </c>
      <c r="I40" s="60">
        <v>644364</v>
      </c>
      <c r="J40" s="60">
        <v>1424768</v>
      </c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>
        <v>1424768</v>
      </c>
      <c r="X40" s="60">
        <v>3765642</v>
      </c>
      <c r="Y40" s="60">
        <v>-2340874</v>
      </c>
      <c r="Z40" s="140">
        <v>-62.16</v>
      </c>
      <c r="AA40" s="155">
        <v>15062569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0</v>
      </c>
      <c r="H42" s="100">
        <f t="shared" si="8"/>
        <v>0</v>
      </c>
      <c r="I42" s="100">
        <f t="shared" si="8"/>
        <v>0</v>
      </c>
      <c r="J42" s="100">
        <f t="shared" si="8"/>
        <v>0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0</v>
      </c>
      <c r="X42" s="100">
        <f t="shared" si="8"/>
        <v>0</v>
      </c>
      <c r="Y42" s="100">
        <f t="shared" si="8"/>
        <v>0</v>
      </c>
      <c r="Z42" s="137">
        <f>+IF(X42&lt;&gt;0,+(Y42/X42)*100,0)</f>
        <v>0</v>
      </c>
      <c r="AA42" s="153">
        <f>SUM(AA43:AA46)</f>
        <v>0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36482705</v>
      </c>
      <c r="D48" s="168">
        <f>+D28+D32+D38+D42+D47</f>
        <v>0</v>
      </c>
      <c r="E48" s="169">
        <f t="shared" si="9"/>
        <v>58143230</v>
      </c>
      <c r="F48" s="73">
        <f t="shared" si="9"/>
        <v>58143230</v>
      </c>
      <c r="G48" s="73">
        <f t="shared" si="9"/>
        <v>1982336</v>
      </c>
      <c r="H48" s="73">
        <f t="shared" si="9"/>
        <v>3119078</v>
      </c>
      <c r="I48" s="73">
        <f t="shared" si="9"/>
        <v>3059860</v>
      </c>
      <c r="J48" s="73">
        <f t="shared" si="9"/>
        <v>8161274</v>
      </c>
      <c r="K48" s="73">
        <f t="shared" si="9"/>
        <v>0</v>
      </c>
      <c r="L48" s="73">
        <f t="shared" si="9"/>
        <v>0</v>
      </c>
      <c r="M48" s="73">
        <f t="shared" si="9"/>
        <v>0</v>
      </c>
      <c r="N48" s="73">
        <f t="shared" si="9"/>
        <v>0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8161274</v>
      </c>
      <c r="X48" s="73">
        <f t="shared" si="9"/>
        <v>14535808</v>
      </c>
      <c r="Y48" s="73">
        <f t="shared" si="9"/>
        <v>-6374534</v>
      </c>
      <c r="Z48" s="170">
        <f>+IF(X48&lt;&gt;0,+(Y48/X48)*100,0)</f>
        <v>-43.854005226266054</v>
      </c>
      <c r="AA48" s="168">
        <f>+AA28+AA32+AA38+AA42+AA47</f>
        <v>58143230</v>
      </c>
    </row>
    <row r="49" spans="1:27" ht="13.5">
      <c r="A49" s="148" t="s">
        <v>49</v>
      </c>
      <c r="B49" s="149"/>
      <c r="C49" s="171">
        <f aca="true" t="shared" si="10" ref="C49:Y49">+C25-C48</f>
        <v>50519112</v>
      </c>
      <c r="D49" s="171">
        <f>+D25-D48</f>
        <v>0</v>
      </c>
      <c r="E49" s="172">
        <f t="shared" si="10"/>
        <v>51445780</v>
      </c>
      <c r="F49" s="173">
        <f t="shared" si="10"/>
        <v>51445780</v>
      </c>
      <c r="G49" s="173">
        <f t="shared" si="10"/>
        <v>25030685</v>
      </c>
      <c r="H49" s="173">
        <f t="shared" si="10"/>
        <v>-1192520</v>
      </c>
      <c r="I49" s="173">
        <f t="shared" si="10"/>
        <v>-2364047</v>
      </c>
      <c r="J49" s="173">
        <f t="shared" si="10"/>
        <v>21474118</v>
      </c>
      <c r="K49" s="173">
        <f t="shared" si="10"/>
        <v>0</v>
      </c>
      <c r="L49" s="173">
        <f t="shared" si="10"/>
        <v>0</v>
      </c>
      <c r="M49" s="173">
        <f t="shared" si="10"/>
        <v>0</v>
      </c>
      <c r="N49" s="173">
        <f t="shared" si="10"/>
        <v>0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21474118</v>
      </c>
      <c r="X49" s="173">
        <f>IF(F25=F48,0,X25-X48)</f>
        <v>12861445</v>
      </c>
      <c r="Y49" s="173">
        <f t="shared" si="10"/>
        <v>8612673</v>
      </c>
      <c r="Z49" s="174">
        <f>+IF(X49&lt;&gt;0,+(Y49/X49)*100,0)</f>
        <v>66.9650494170756</v>
      </c>
      <c r="AA49" s="171">
        <f>+AA25-AA48</f>
        <v>51445780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1776645</v>
      </c>
      <c r="D5" s="155">
        <v>0</v>
      </c>
      <c r="E5" s="156">
        <v>2029208</v>
      </c>
      <c r="F5" s="60">
        <v>2029208</v>
      </c>
      <c r="G5" s="60">
        <v>1604213</v>
      </c>
      <c r="H5" s="60">
        <v>63843</v>
      </c>
      <c r="I5" s="60">
        <v>63843</v>
      </c>
      <c r="J5" s="60">
        <v>1731899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1731899</v>
      </c>
      <c r="X5" s="60">
        <v>507302</v>
      </c>
      <c r="Y5" s="60">
        <v>1224597</v>
      </c>
      <c r="Z5" s="140">
        <v>241.39</v>
      </c>
      <c r="AA5" s="155">
        <v>2029208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>
        <v>0</v>
      </c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0</v>
      </c>
      <c r="Y10" s="54">
        <v>0</v>
      </c>
      <c r="Z10" s="184">
        <v>0</v>
      </c>
      <c r="AA10" s="130">
        <v>0</v>
      </c>
    </row>
    <row r="11" spans="1:27" ht="13.5">
      <c r="A11" s="183" t="s">
        <v>107</v>
      </c>
      <c r="B11" s="185"/>
      <c r="C11" s="155">
        <v>178809</v>
      </c>
      <c r="D11" s="155">
        <v>0</v>
      </c>
      <c r="E11" s="156">
        <v>188643</v>
      </c>
      <c r="F11" s="60">
        <v>188643</v>
      </c>
      <c r="G11" s="60">
        <v>20786</v>
      </c>
      <c r="H11" s="60">
        <v>20785</v>
      </c>
      <c r="I11" s="60">
        <v>20785</v>
      </c>
      <c r="J11" s="60">
        <v>62356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62356</v>
      </c>
      <c r="X11" s="60">
        <v>47161</v>
      </c>
      <c r="Y11" s="60">
        <v>15195</v>
      </c>
      <c r="Z11" s="140">
        <v>32.22</v>
      </c>
      <c r="AA11" s="155">
        <v>188643</v>
      </c>
    </row>
    <row r="12" spans="1:27" ht="13.5">
      <c r="A12" s="183" t="s">
        <v>108</v>
      </c>
      <c r="B12" s="185"/>
      <c r="C12" s="155">
        <v>76993</v>
      </c>
      <c r="D12" s="155">
        <v>0</v>
      </c>
      <c r="E12" s="156">
        <v>75766</v>
      </c>
      <c r="F12" s="60">
        <v>75766</v>
      </c>
      <c r="G12" s="60">
        <v>6788</v>
      </c>
      <c r="H12" s="60">
        <v>6618</v>
      </c>
      <c r="I12" s="60">
        <v>6474</v>
      </c>
      <c r="J12" s="60">
        <v>19880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19880</v>
      </c>
      <c r="X12" s="60">
        <v>18942</v>
      </c>
      <c r="Y12" s="60">
        <v>938</v>
      </c>
      <c r="Z12" s="140">
        <v>4.95</v>
      </c>
      <c r="AA12" s="155">
        <v>75766</v>
      </c>
    </row>
    <row r="13" spans="1:27" ht="13.5">
      <c r="A13" s="181" t="s">
        <v>109</v>
      </c>
      <c r="B13" s="185"/>
      <c r="C13" s="155">
        <v>1790234</v>
      </c>
      <c r="D13" s="155">
        <v>0</v>
      </c>
      <c r="E13" s="156">
        <v>1000000</v>
      </c>
      <c r="F13" s="60">
        <v>1000000</v>
      </c>
      <c r="G13" s="60">
        <v>174553</v>
      </c>
      <c r="H13" s="60">
        <v>0</v>
      </c>
      <c r="I13" s="60">
        <v>602399</v>
      </c>
      <c r="J13" s="60">
        <v>776952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776952</v>
      </c>
      <c r="X13" s="60">
        <v>250000</v>
      </c>
      <c r="Y13" s="60">
        <v>526952</v>
      </c>
      <c r="Z13" s="140">
        <v>210.78</v>
      </c>
      <c r="AA13" s="155">
        <v>1000000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0">
        <v>0</v>
      </c>
      <c r="Z14" s="140">
        <v>0</v>
      </c>
      <c r="AA14" s="155">
        <v>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0">
        <v>0</v>
      </c>
      <c r="Z16" s="140">
        <v>0</v>
      </c>
      <c r="AA16" s="155">
        <v>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0</v>
      </c>
      <c r="Y17" s="60">
        <v>0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83043822</v>
      </c>
      <c r="D19" s="155">
        <v>0</v>
      </c>
      <c r="E19" s="156">
        <v>67380000</v>
      </c>
      <c r="F19" s="60">
        <v>67380000</v>
      </c>
      <c r="G19" s="60">
        <v>25141000</v>
      </c>
      <c r="H19" s="60">
        <v>1804000</v>
      </c>
      <c r="I19" s="60">
        <v>0</v>
      </c>
      <c r="J19" s="60">
        <v>26945000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26945000</v>
      </c>
      <c r="X19" s="60">
        <v>16845000</v>
      </c>
      <c r="Y19" s="60">
        <v>10100000</v>
      </c>
      <c r="Z19" s="140">
        <v>59.96</v>
      </c>
      <c r="AA19" s="155">
        <v>67380000</v>
      </c>
    </row>
    <row r="20" spans="1:27" ht="13.5">
      <c r="A20" s="181" t="s">
        <v>35</v>
      </c>
      <c r="B20" s="185"/>
      <c r="C20" s="155">
        <v>135314</v>
      </c>
      <c r="D20" s="155">
        <v>0</v>
      </c>
      <c r="E20" s="156">
        <v>68693</v>
      </c>
      <c r="F20" s="54">
        <v>68693</v>
      </c>
      <c r="G20" s="54">
        <v>6985</v>
      </c>
      <c r="H20" s="54">
        <v>31312</v>
      </c>
      <c r="I20" s="54">
        <v>2312</v>
      </c>
      <c r="J20" s="54">
        <v>40609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40609</v>
      </c>
      <c r="X20" s="54">
        <v>17173</v>
      </c>
      <c r="Y20" s="54">
        <v>23436</v>
      </c>
      <c r="Z20" s="184">
        <v>136.47</v>
      </c>
      <c r="AA20" s="130">
        <v>68693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58696</v>
      </c>
      <c r="H21" s="60">
        <v>0</v>
      </c>
      <c r="I21" s="82">
        <v>0</v>
      </c>
      <c r="J21" s="60">
        <v>58696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58696</v>
      </c>
      <c r="X21" s="60">
        <v>0</v>
      </c>
      <c r="Y21" s="60">
        <v>58696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87001817</v>
      </c>
      <c r="D22" s="188">
        <f>SUM(D5:D21)</f>
        <v>0</v>
      </c>
      <c r="E22" s="189">
        <f t="shared" si="0"/>
        <v>70742310</v>
      </c>
      <c r="F22" s="190">
        <f t="shared" si="0"/>
        <v>70742310</v>
      </c>
      <c r="G22" s="190">
        <f t="shared" si="0"/>
        <v>27013021</v>
      </c>
      <c r="H22" s="190">
        <f t="shared" si="0"/>
        <v>1926558</v>
      </c>
      <c r="I22" s="190">
        <f t="shared" si="0"/>
        <v>695813</v>
      </c>
      <c r="J22" s="190">
        <f t="shared" si="0"/>
        <v>29635392</v>
      </c>
      <c r="K22" s="190">
        <f t="shared" si="0"/>
        <v>0</v>
      </c>
      <c r="L22" s="190">
        <f t="shared" si="0"/>
        <v>0</v>
      </c>
      <c r="M22" s="190">
        <f t="shared" si="0"/>
        <v>0</v>
      </c>
      <c r="N22" s="190">
        <f t="shared" si="0"/>
        <v>0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29635392</v>
      </c>
      <c r="X22" s="190">
        <f t="shared" si="0"/>
        <v>17685578</v>
      </c>
      <c r="Y22" s="190">
        <f t="shared" si="0"/>
        <v>11949814</v>
      </c>
      <c r="Z22" s="191">
        <f>+IF(X22&lt;&gt;0,+(Y22/X22)*100,0)</f>
        <v>67.56812810980789</v>
      </c>
      <c r="AA22" s="188">
        <f>SUM(AA5:AA21)</f>
        <v>70742310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9100720</v>
      </c>
      <c r="D25" s="155">
        <v>0</v>
      </c>
      <c r="E25" s="156">
        <v>12268078</v>
      </c>
      <c r="F25" s="60">
        <v>12268078</v>
      </c>
      <c r="G25" s="60">
        <v>821699</v>
      </c>
      <c r="H25" s="60">
        <v>770700</v>
      </c>
      <c r="I25" s="60">
        <v>707884</v>
      </c>
      <c r="J25" s="60">
        <v>2300283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2300283</v>
      </c>
      <c r="X25" s="60">
        <v>3067020</v>
      </c>
      <c r="Y25" s="60">
        <v>-766737</v>
      </c>
      <c r="Z25" s="140">
        <v>-25</v>
      </c>
      <c r="AA25" s="155">
        <v>12268078</v>
      </c>
    </row>
    <row r="26" spans="1:27" ht="13.5">
      <c r="A26" s="183" t="s">
        <v>38</v>
      </c>
      <c r="B26" s="182"/>
      <c r="C26" s="155">
        <v>4780264</v>
      </c>
      <c r="D26" s="155">
        <v>0</v>
      </c>
      <c r="E26" s="156">
        <v>5384635</v>
      </c>
      <c r="F26" s="60">
        <v>5384635</v>
      </c>
      <c r="G26" s="60">
        <v>399737</v>
      </c>
      <c r="H26" s="60">
        <v>399737</v>
      </c>
      <c r="I26" s="60">
        <v>399737</v>
      </c>
      <c r="J26" s="60">
        <v>1199211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1199211</v>
      </c>
      <c r="X26" s="60">
        <v>1346159</v>
      </c>
      <c r="Y26" s="60">
        <v>-146948</v>
      </c>
      <c r="Z26" s="140">
        <v>-10.92</v>
      </c>
      <c r="AA26" s="155">
        <v>5384635</v>
      </c>
    </row>
    <row r="27" spans="1:27" ht="13.5">
      <c r="A27" s="183" t="s">
        <v>118</v>
      </c>
      <c r="B27" s="182"/>
      <c r="C27" s="155">
        <v>0</v>
      </c>
      <c r="D27" s="155">
        <v>0</v>
      </c>
      <c r="E27" s="156">
        <v>1200000</v>
      </c>
      <c r="F27" s="60">
        <v>1200000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300000</v>
      </c>
      <c r="Y27" s="60">
        <v>-300000</v>
      </c>
      <c r="Z27" s="140">
        <v>-100</v>
      </c>
      <c r="AA27" s="155">
        <v>1200000</v>
      </c>
    </row>
    <row r="28" spans="1:27" ht="13.5">
      <c r="A28" s="183" t="s">
        <v>39</v>
      </c>
      <c r="B28" s="182"/>
      <c r="C28" s="155">
        <v>6084325</v>
      </c>
      <c r="D28" s="155">
        <v>0</v>
      </c>
      <c r="E28" s="156">
        <v>7290000</v>
      </c>
      <c r="F28" s="60">
        <v>7290000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1822500</v>
      </c>
      <c r="Y28" s="60">
        <v>-1822500</v>
      </c>
      <c r="Z28" s="140">
        <v>-100</v>
      </c>
      <c r="AA28" s="155">
        <v>7290000</v>
      </c>
    </row>
    <row r="29" spans="1:27" ht="13.5">
      <c r="A29" s="183" t="s">
        <v>40</v>
      </c>
      <c r="B29" s="182"/>
      <c r="C29" s="155">
        <v>254850</v>
      </c>
      <c r="D29" s="155">
        <v>0</v>
      </c>
      <c r="E29" s="156">
        <v>275000</v>
      </c>
      <c r="F29" s="60">
        <v>275000</v>
      </c>
      <c r="G29" s="60">
        <v>0</v>
      </c>
      <c r="H29" s="60">
        <v>0</v>
      </c>
      <c r="I29" s="60">
        <v>48334</v>
      </c>
      <c r="J29" s="60">
        <v>48334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48334</v>
      </c>
      <c r="X29" s="60">
        <v>68750</v>
      </c>
      <c r="Y29" s="60">
        <v>-20416</v>
      </c>
      <c r="Z29" s="140">
        <v>-29.7</v>
      </c>
      <c r="AA29" s="155">
        <v>275000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0">
        <v>0</v>
      </c>
      <c r="Z30" s="140">
        <v>0</v>
      </c>
      <c r="AA30" s="155">
        <v>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4619046</v>
      </c>
      <c r="D32" s="155">
        <v>0</v>
      </c>
      <c r="E32" s="156">
        <v>4535000</v>
      </c>
      <c r="F32" s="60">
        <v>4535000</v>
      </c>
      <c r="G32" s="60">
        <v>258492</v>
      </c>
      <c r="H32" s="60">
        <v>258492</v>
      </c>
      <c r="I32" s="60">
        <v>258571</v>
      </c>
      <c r="J32" s="60">
        <v>775555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775555</v>
      </c>
      <c r="X32" s="60">
        <v>1133750</v>
      </c>
      <c r="Y32" s="60">
        <v>-358195</v>
      </c>
      <c r="Z32" s="140">
        <v>-31.59</v>
      </c>
      <c r="AA32" s="155">
        <v>4535000</v>
      </c>
    </row>
    <row r="33" spans="1:27" ht="13.5">
      <c r="A33" s="183" t="s">
        <v>42</v>
      </c>
      <c r="B33" s="182"/>
      <c r="C33" s="155">
        <v>2520813</v>
      </c>
      <c r="D33" s="155">
        <v>0</v>
      </c>
      <c r="E33" s="156">
        <v>1000000</v>
      </c>
      <c r="F33" s="60">
        <v>1000000</v>
      </c>
      <c r="G33" s="60">
        <v>43553</v>
      </c>
      <c r="H33" s="60">
        <v>51957</v>
      </c>
      <c r="I33" s="60">
        <v>50703</v>
      </c>
      <c r="J33" s="60">
        <v>146213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146213</v>
      </c>
      <c r="X33" s="60">
        <v>250000</v>
      </c>
      <c r="Y33" s="60">
        <v>-103787</v>
      </c>
      <c r="Z33" s="140">
        <v>-41.51</v>
      </c>
      <c r="AA33" s="155">
        <v>1000000</v>
      </c>
    </row>
    <row r="34" spans="1:27" ht="13.5">
      <c r="A34" s="183" t="s">
        <v>43</v>
      </c>
      <c r="B34" s="182"/>
      <c r="C34" s="155">
        <v>9043384</v>
      </c>
      <c r="D34" s="155">
        <v>0</v>
      </c>
      <c r="E34" s="156">
        <v>26190517</v>
      </c>
      <c r="F34" s="60">
        <v>26190517</v>
      </c>
      <c r="G34" s="60">
        <v>458855</v>
      </c>
      <c r="H34" s="60">
        <v>1638192</v>
      </c>
      <c r="I34" s="60">
        <v>1594631</v>
      </c>
      <c r="J34" s="60">
        <v>3691678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3691678</v>
      </c>
      <c r="X34" s="60">
        <v>6547629</v>
      </c>
      <c r="Y34" s="60">
        <v>-2855951</v>
      </c>
      <c r="Z34" s="140">
        <v>-43.62</v>
      </c>
      <c r="AA34" s="155">
        <v>26190517</v>
      </c>
    </row>
    <row r="35" spans="1:27" ht="13.5">
      <c r="A35" s="181" t="s">
        <v>122</v>
      </c>
      <c r="B35" s="185"/>
      <c r="C35" s="155">
        <v>79303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36482705</v>
      </c>
      <c r="D36" s="188">
        <f>SUM(D25:D35)</f>
        <v>0</v>
      </c>
      <c r="E36" s="189">
        <f t="shared" si="1"/>
        <v>58143230</v>
      </c>
      <c r="F36" s="190">
        <f t="shared" si="1"/>
        <v>58143230</v>
      </c>
      <c r="G36" s="190">
        <f t="shared" si="1"/>
        <v>1982336</v>
      </c>
      <c r="H36" s="190">
        <f t="shared" si="1"/>
        <v>3119078</v>
      </c>
      <c r="I36" s="190">
        <f t="shared" si="1"/>
        <v>3059860</v>
      </c>
      <c r="J36" s="190">
        <f t="shared" si="1"/>
        <v>8161274</v>
      </c>
      <c r="K36" s="190">
        <f t="shared" si="1"/>
        <v>0</v>
      </c>
      <c r="L36" s="190">
        <f t="shared" si="1"/>
        <v>0</v>
      </c>
      <c r="M36" s="190">
        <f t="shared" si="1"/>
        <v>0</v>
      </c>
      <c r="N36" s="190">
        <f t="shared" si="1"/>
        <v>0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8161274</v>
      </c>
      <c r="X36" s="190">
        <f t="shared" si="1"/>
        <v>14535808</v>
      </c>
      <c r="Y36" s="190">
        <f t="shared" si="1"/>
        <v>-6374534</v>
      </c>
      <c r="Z36" s="191">
        <f>+IF(X36&lt;&gt;0,+(Y36/X36)*100,0)</f>
        <v>-43.854005226266054</v>
      </c>
      <c r="AA36" s="188">
        <f>SUM(AA25:AA35)</f>
        <v>58143230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50519112</v>
      </c>
      <c r="D38" s="199">
        <f>+D22-D36</f>
        <v>0</v>
      </c>
      <c r="E38" s="200">
        <f t="shared" si="2"/>
        <v>12599080</v>
      </c>
      <c r="F38" s="106">
        <f t="shared" si="2"/>
        <v>12599080</v>
      </c>
      <c r="G38" s="106">
        <f t="shared" si="2"/>
        <v>25030685</v>
      </c>
      <c r="H38" s="106">
        <f t="shared" si="2"/>
        <v>-1192520</v>
      </c>
      <c r="I38" s="106">
        <f t="shared" si="2"/>
        <v>-2364047</v>
      </c>
      <c r="J38" s="106">
        <f t="shared" si="2"/>
        <v>21474118</v>
      </c>
      <c r="K38" s="106">
        <f t="shared" si="2"/>
        <v>0</v>
      </c>
      <c r="L38" s="106">
        <f t="shared" si="2"/>
        <v>0</v>
      </c>
      <c r="M38" s="106">
        <f t="shared" si="2"/>
        <v>0</v>
      </c>
      <c r="N38" s="106">
        <f t="shared" si="2"/>
        <v>0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21474118</v>
      </c>
      <c r="X38" s="106">
        <f>IF(F22=F36,0,X22-X36)</f>
        <v>3149770</v>
      </c>
      <c r="Y38" s="106">
        <f t="shared" si="2"/>
        <v>18324348</v>
      </c>
      <c r="Z38" s="201">
        <f>+IF(X38&lt;&gt;0,+(Y38/X38)*100,0)</f>
        <v>581.7678116179911</v>
      </c>
      <c r="AA38" s="199">
        <f>+AA22-AA36</f>
        <v>12599080</v>
      </c>
    </row>
    <row r="39" spans="1:27" ht="13.5">
      <c r="A39" s="181" t="s">
        <v>46</v>
      </c>
      <c r="B39" s="185"/>
      <c r="C39" s="155">
        <v>0</v>
      </c>
      <c r="D39" s="155">
        <v>0</v>
      </c>
      <c r="E39" s="156">
        <v>38846700</v>
      </c>
      <c r="F39" s="60">
        <v>38846700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9711675</v>
      </c>
      <c r="Y39" s="60">
        <v>-9711675</v>
      </c>
      <c r="Z39" s="140">
        <v>-100</v>
      </c>
      <c r="AA39" s="155">
        <v>38846700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50519112</v>
      </c>
      <c r="D42" s="206">
        <f>SUM(D38:D41)</f>
        <v>0</v>
      </c>
      <c r="E42" s="207">
        <f t="shared" si="3"/>
        <v>51445780</v>
      </c>
      <c r="F42" s="88">
        <f t="shared" si="3"/>
        <v>51445780</v>
      </c>
      <c r="G42" s="88">
        <f t="shared" si="3"/>
        <v>25030685</v>
      </c>
      <c r="H42" s="88">
        <f t="shared" si="3"/>
        <v>-1192520</v>
      </c>
      <c r="I42" s="88">
        <f t="shared" si="3"/>
        <v>-2364047</v>
      </c>
      <c r="J42" s="88">
        <f t="shared" si="3"/>
        <v>21474118</v>
      </c>
      <c r="K42" s="88">
        <f t="shared" si="3"/>
        <v>0</v>
      </c>
      <c r="L42" s="88">
        <f t="shared" si="3"/>
        <v>0</v>
      </c>
      <c r="M42" s="88">
        <f t="shared" si="3"/>
        <v>0</v>
      </c>
      <c r="N42" s="88">
        <f t="shared" si="3"/>
        <v>0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21474118</v>
      </c>
      <c r="X42" s="88">
        <f t="shared" si="3"/>
        <v>12861445</v>
      </c>
      <c r="Y42" s="88">
        <f t="shared" si="3"/>
        <v>8612673</v>
      </c>
      <c r="Z42" s="208">
        <f>+IF(X42&lt;&gt;0,+(Y42/X42)*100,0)</f>
        <v>66.9650494170756</v>
      </c>
      <c r="AA42" s="206">
        <f>SUM(AA38:AA41)</f>
        <v>51445780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50519112</v>
      </c>
      <c r="D44" s="210">
        <f>+D42-D43</f>
        <v>0</v>
      </c>
      <c r="E44" s="211">
        <f t="shared" si="4"/>
        <v>51445780</v>
      </c>
      <c r="F44" s="77">
        <f t="shared" si="4"/>
        <v>51445780</v>
      </c>
      <c r="G44" s="77">
        <f t="shared" si="4"/>
        <v>25030685</v>
      </c>
      <c r="H44" s="77">
        <f t="shared" si="4"/>
        <v>-1192520</v>
      </c>
      <c r="I44" s="77">
        <f t="shared" si="4"/>
        <v>-2364047</v>
      </c>
      <c r="J44" s="77">
        <f t="shared" si="4"/>
        <v>21474118</v>
      </c>
      <c r="K44" s="77">
        <f t="shared" si="4"/>
        <v>0</v>
      </c>
      <c r="L44" s="77">
        <f t="shared" si="4"/>
        <v>0</v>
      </c>
      <c r="M44" s="77">
        <f t="shared" si="4"/>
        <v>0</v>
      </c>
      <c r="N44" s="77">
        <f t="shared" si="4"/>
        <v>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21474118</v>
      </c>
      <c r="X44" s="77">
        <f t="shared" si="4"/>
        <v>12861445</v>
      </c>
      <c r="Y44" s="77">
        <f t="shared" si="4"/>
        <v>8612673</v>
      </c>
      <c r="Z44" s="212">
        <f>+IF(X44&lt;&gt;0,+(Y44/X44)*100,0)</f>
        <v>66.9650494170756</v>
      </c>
      <c r="AA44" s="210">
        <f>+AA42-AA43</f>
        <v>51445780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50519112</v>
      </c>
      <c r="D46" s="206">
        <f>SUM(D44:D45)</f>
        <v>0</v>
      </c>
      <c r="E46" s="207">
        <f t="shared" si="5"/>
        <v>51445780</v>
      </c>
      <c r="F46" s="88">
        <f t="shared" si="5"/>
        <v>51445780</v>
      </c>
      <c r="G46" s="88">
        <f t="shared" si="5"/>
        <v>25030685</v>
      </c>
      <c r="H46" s="88">
        <f t="shared" si="5"/>
        <v>-1192520</v>
      </c>
      <c r="I46" s="88">
        <f t="shared" si="5"/>
        <v>-2364047</v>
      </c>
      <c r="J46" s="88">
        <f t="shared" si="5"/>
        <v>21474118</v>
      </c>
      <c r="K46" s="88">
        <f t="shared" si="5"/>
        <v>0</v>
      </c>
      <c r="L46" s="88">
        <f t="shared" si="5"/>
        <v>0</v>
      </c>
      <c r="M46" s="88">
        <f t="shared" si="5"/>
        <v>0</v>
      </c>
      <c r="N46" s="88">
        <f t="shared" si="5"/>
        <v>0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21474118</v>
      </c>
      <c r="X46" s="88">
        <f t="shared" si="5"/>
        <v>12861445</v>
      </c>
      <c r="Y46" s="88">
        <f t="shared" si="5"/>
        <v>8612673</v>
      </c>
      <c r="Z46" s="208">
        <f>+IF(X46&lt;&gt;0,+(Y46/X46)*100,0)</f>
        <v>66.9650494170756</v>
      </c>
      <c r="AA46" s="206">
        <f>SUM(AA44:AA45)</f>
        <v>51445780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50519112</v>
      </c>
      <c r="D48" s="217">
        <f>SUM(D46:D47)</f>
        <v>0</v>
      </c>
      <c r="E48" s="218">
        <f t="shared" si="6"/>
        <v>51445780</v>
      </c>
      <c r="F48" s="219">
        <f t="shared" si="6"/>
        <v>51445780</v>
      </c>
      <c r="G48" s="219">
        <f t="shared" si="6"/>
        <v>25030685</v>
      </c>
      <c r="H48" s="220">
        <f t="shared" si="6"/>
        <v>-1192520</v>
      </c>
      <c r="I48" s="220">
        <f t="shared" si="6"/>
        <v>-2364047</v>
      </c>
      <c r="J48" s="220">
        <f t="shared" si="6"/>
        <v>21474118</v>
      </c>
      <c r="K48" s="220">
        <f t="shared" si="6"/>
        <v>0</v>
      </c>
      <c r="L48" s="220">
        <f t="shared" si="6"/>
        <v>0</v>
      </c>
      <c r="M48" s="219">
        <f t="shared" si="6"/>
        <v>0</v>
      </c>
      <c r="N48" s="219">
        <f t="shared" si="6"/>
        <v>0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21474118</v>
      </c>
      <c r="X48" s="220">
        <f t="shared" si="6"/>
        <v>12861445</v>
      </c>
      <c r="Y48" s="220">
        <f t="shared" si="6"/>
        <v>8612673</v>
      </c>
      <c r="Z48" s="221">
        <f>+IF(X48&lt;&gt;0,+(Y48/X48)*100,0)</f>
        <v>66.9650494170756</v>
      </c>
      <c r="AA48" s="222">
        <f>SUM(AA46:AA47)</f>
        <v>51445780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110001</v>
      </c>
      <c r="D5" s="153">
        <f>SUM(D6:D8)</f>
        <v>0</v>
      </c>
      <c r="E5" s="154">
        <f t="shared" si="0"/>
        <v>664000</v>
      </c>
      <c r="F5" s="100">
        <f t="shared" si="0"/>
        <v>664000</v>
      </c>
      <c r="G5" s="100">
        <f t="shared" si="0"/>
        <v>0</v>
      </c>
      <c r="H5" s="100">
        <f t="shared" si="0"/>
        <v>0</v>
      </c>
      <c r="I5" s="100">
        <f t="shared" si="0"/>
        <v>4762</v>
      </c>
      <c r="J5" s="100">
        <f t="shared" si="0"/>
        <v>4762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4762</v>
      </c>
      <c r="X5" s="100">
        <f t="shared" si="0"/>
        <v>166000</v>
      </c>
      <c r="Y5" s="100">
        <f t="shared" si="0"/>
        <v>-161238</v>
      </c>
      <c r="Z5" s="137">
        <f>+IF(X5&lt;&gt;0,+(Y5/X5)*100,0)</f>
        <v>-97.13132530120482</v>
      </c>
      <c r="AA5" s="153">
        <f>SUM(AA6:AA8)</f>
        <v>664000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3.5">
      <c r="A7" s="138" t="s">
        <v>76</v>
      </c>
      <c r="B7" s="136"/>
      <c r="C7" s="157">
        <v>69650</v>
      </c>
      <c r="D7" s="157"/>
      <c r="E7" s="158">
        <v>275000</v>
      </c>
      <c r="F7" s="159">
        <v>275000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>
        <v>68750</v>
      </c>
      <c r="Y7" s="159">
        <v>-68750</v>
      </c>
      <c r="Z7" s="141">
        <v>-100</v>
      </c>
      <c r="AA7" s="225">
        <v>275000</v>
      </c>
    </row>
    <row r="8" spans="1:27" ht="13.5">
      <c r="A8" s="138" t="s">
        <v>77</v>
      </c>
      <c r="B8" s="136"/>
      <c r="C8" s="155">
        <v>40351</v>
      </c>
      <c r="D8" s="155"/>
      <c r="E8" s="156">
        <v>389000</v>
      </c>
      <c r="F8" s="60">
        <v>389000</v>
      </c>
      <c r="G8" s="60"/>
      <c r="H8" s="60"/>
      <c r="I8" s="60">
        <v>4762</v>
      </c>
      <c r="J8" s="60">
        <v>4762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4762</v>
      </c>
      <c r="X8" s="60">
        <v>97250</v>
      </c>
      <c r="Y8" s="60">
        <v>-92488</v>
      </c>
      <c r="Z8" s="140">
        <v>-95.1</v>
      </c>
      <c r="AA8" s="62">
        <v>389000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02">
        <f>SUM(AA10:AA14)</f>
        <v>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22711565</v>
      </c>
      <c r="D15" s="153">
        <f>SUM(D16:D18)</f>
        <v>0</v>
      </c>
      <c r="E15" s="154">
        <f t="shared" si="2"/>
        <v>50772027</v>
      </c>
      <c r="F15" s="100">
        <f t="shared" si="2"/>
        <v>50772027</v>
      </c>
      <c r="G15" s="100">
        <f t="shared" si="2"/>
        <v>477737</v>
      </c>
      <c r="H15" s="100">
        <f t="shared" si="2"/>
        <v>368441</v>
      </c>
      <c r="I15" s="100">
        <f t="shared" si="2"/>
        <v>3777979</v>
      </c>
      <c r="J15" s="100">
        <f t="shared" si="2"/>
        <v>4624157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4624157</v>
      </c>
      <c r="X15" s="100">
        <f t="shared" si="2"/>
        <v>12693007</v>
      </c>
      <c r="Y15" s="100">
        <f t="shared" si="2"/>
        <v>-8068850</v>
      </c>
      <c r="Z15" s="137">
        <f>+IF(X15&lt;&gt;0,+(Y15/X15)*100,0)</f>
        <v>-63.56925510243554</v>
      </c>
      <c r="AA15" s="102">
        <f>SUM(AA16:AA18)</f>
        <v>50772027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138" t="s">
        <v>86</v>
      </c>
      <c r="B17" s="136"/>
      <c r="C17" s="155">
        <v>22711565</v>
      </c>
      <c r="D17" s="155"/>
      <c r="E17" s="156">
        <v>50772027</v>
      </c>
      <c r="F17" s="60">
        <v>50772027</v>
      </c>
      <c r="G17" s="60">
        <v>477737</v>
      </c>
      <c r="H17" s="60">
        <v>368441</v>
      </c>
      <c r="I17" s="60">
        <v>3777979</v>
      </c>
      <c r="J17" s="60">
        <v>4624157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4624157</v>
      </c>
      <c r="X17" s="60">
        <v>12693007</v>
      </c>
      <c r="Y17" s="60">
        <v>-8068850</v>
      </c>
      <c r="Z17" s="140">
        <v>-63.57</v>
      </c>
      <c r="AA17" s="62">
        <v>50772027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22821566</v>
      </c>
      <c r="D25" s="217">
        <f>+D5+D9+D15+D19+D24</f>
        <v>0</v>
      </c>
      <c r="E25" s="230">
        <f t="shared" si="4"/>
        <v>51436027</v>
      </c>
      <c r="F25" s="219">
        <f t="shared" si="4"/>
        <v>51436027</v>
      </c>
      <c r="G25" s="219">
        <f t="shared" si="4"/>
        <v>477737</v>
      </c>
      <c r="H25" s="219">
        <f t="shared" si="4"/>
        <v>368441</v>
      </c>
      <c r="I25" s="219">
        <f t="shared" si="4"/>
        <v>3782741</v>
      </c>
      <c r="J25" s="219">
        <f t="shared" si="4"/>
        <v>4628919</v>
      </c>
      <c r="K25" s="219">
        <f t="shared" si="4"/>
        <v>0</v>
      </c>
      <c r="L25" s="219">
        <f t="shared" si="4"/>
        <v>0</v>
      </c>
      <c r="M25" s="219">
        <f t="shared" si="4"/>
        <v>0</v>
      </c>
      <c r="N25" s="219">
        <f t="shared" si="4"/>
        <v>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4628919</v>
      </c>
      <c r="X25" s="219">
        <f t="shared" si="4"/>
        <v>12859007</v>
      </c>
      <c r="Y25" s="219">
        <f t="shared" si="4"/>
        <v>-8230088</v>
      </c>
      <c r="Z25" s="231">
        <f>+IF(X25&lt;&gt;0,+(Y25/X25)*100,0)</f>
        <v>-64.00251590188884</v>
      </c>
      <c r="AA25" s="232">
        <f>+AA5+AA9+AA15+AA19+AA24</f>
        <v>51436027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20776399</v>
      </c>
      <c r="D28" s="155"/>
      <c r="E28" s="156">
        <v>30464000</v>
      </c>
      <c r="F28" s="60">
        <v>30464000</v>
      </c>
      <c r="G28" s="60">
        <v>477737</v>
      </c>
      <c r="H28" s="60"/>
      <c r="I28" s="60">
        <v>2671464</v>
      </c>
      <c r="J28" s="60">
        <v>3149201</v>
      </c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>
        <v>3149201</v>
      </c>
      <c r="X28" s="60">
        <v>7616000</v>
      </c>
      <c r="Y28" s="60">
        <v>-4466799</v>
      </c>
      <c r="Z28" s="140">
        <v>-58.65</v>
      </c>
      <c r="AA28" s="155">
        <v>30464000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>
        <v>8383000</v>
      </c>
      <c r="F31" s="60">
        <v>8383000</v>
      </c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>
        <v>2095750</v>
      </c>
      <c r="Y31" s="60">
        <v>-2095750</v>
      </c>
      <c r="Z31" s="140">
        <v>-100</v>
      </c>
      <c r="AA31" s="62">
        <v>8383000</v>
      </c>
    </row>
    <row r="32" spans="1:27" ht="13.5">
      <c r="A32" s="236" t="s">
        <v>46</v>
      </c>
      <c r="B32" s="136"/>
      <c r="C32" s="210">
        <f aca="true" t="shared" si="5" ref="C32:Y32">SUM(C28:C31)</f>
        <v>20776399</v>
      </c>
      <c r="D32" s="210">
        <f>SUM(D28:D31)</f>
        <v>0</v>
      </c>
      <c r="E32" s="211">
        <f t="shared" si="5"/>
        <v>38847000</v>
      </c>
      <c r="F32" s="77">
        <f t="shared" si="5"/>
        <v>38847000</v>
      </c>
      <c r="G32" s="77">
        <f t="shared" si="5"/>
        <v>477737</v>
      </c>
      <c r="H32" s="77">
        <f t="shared" si="5"/>
        <v>0</v>
      </c>
      <c r="I32" s="77">
        <f t="shared" si="5"/>
        <v>2671464</v>
      </c>
      <c r="J32" s="77">
        <f t="shared" si="5"/>
        <v>3149201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3149201</v>
      </c>
      <c r="X32" s="77">
        <f t="shared" si="5"/>
        <v>9711750</v>
      </c>
      <c r="Y32" s="77">
        <f t="shared" si="5"/>
        <v>-6562549</v>
      </c>
      <c r="Z32" s="212">
        <f>+IF(X32&lt;&gt;0,+(Y32/X32)*100,0)</f>
        <v>-67.57329008675057</v>
      </c>
      <c r="AA32" s="79">
        <f>SUM(AA28:AA31)</f>
        <v>38847000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2045167</v>
      </c>
      <c r="D35" s="155"/>
      <c r="E35" s="156">
        <v>12589027</v>
      </c>
      <c r="F35" s="60">
        <v>12589027</v>
      </c>
      <c r="G35" s="60"/>
      <c r="H35" s="60">
        <v>368441</v>
      </c>
      <c r="I35" s="60">
        <v>1111277</v>
      </c>
      <c r="J35" s="60">
        <v>1479718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1479718</v>
      </c>
      <c r="X35" s="60">
        <v>3147257</v>
      </c>
      <c r="Y35" s="60">
        <v>-1667539</v>
      </c>
      <c r="Z35" s="140">
        <v>-52.98</v>
      </c>
      <c r="AA35" s="62">
        <v>12589027</v>
      </c>
    </row>
    <row r="36" spans="1:27" ht="13.5">
      <c r="A36" s="238" t="s">
        <v>139</v>
      </c>
      <c r="B36" s="149"/>
      <c r="C36" s="222">
        <f aca="true" t="shared" si="6" ref="C36:Y36">SUM(C32:C35)</f>
        <v>22821566</v>
      </c>
      <c r="D36" s="222">
        <f>SUM(D32:D35)</f>
        <v>0</v>
      </c>
      <c r="E36" s="218">
        <f t="shared" si="6"/>
        <v>51436027</v>
      </c>
      <c r="F36" s="220">
        <f t="shared" si="6"/>
        <v>51436027</v>
      </c>
      <c r="G36" s="220">
        <f t="shared" si="6"/>
        <v>477737</v>
      </c>
      <c r="H36" s="220">
        <f t="shared" si="6"/>
        <v>368441</v>
      </c>
      <c r="I36" s="220">
        <f t="shared" si="6"/>
        <v>3782741</v>
      </c>
      <c r="J36" s="220">
        <f t="shared" si="6"/>
        <v>4628919</v>
      </c>
      <c r="K36" s="220">
        <f t="shared" si="6"/>
        <v>0</v>
      </c>
      <c r="L36" s="220">
        <f t="shared" si="6"/>
        <v>0</v>
      </c>
      <c r="M36" s="220">
        <f t="shared" si="6"/>
        <v>0</v>
      </c>
      <c r="N36" s="220">
        <f t="shared" si="6"/>
        <v>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4628919</v>
      </c>
      <c r="X36" s="220">
        <f t="shared" si="6"/>
        <v>12859007</v>
      </c>
      <c r="Y36" s="220">
        <f t="shared" si="6"/>
        <v>-8230088</v>
      </c>
      <c r="Z36" s="221">
        <f>+IF(X36&lt;&gt;0,+(Y36/X36)*100,0)</f>
        <v>-64.00251590188884</v>
      </c>
      <c r="AA36" s="239">
        <f>SUM(AA32:AA35)</f>
        <v>51436027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20743075</v>
      </c>
      <c r="D6" s="155"/>
      <c r="E6" s="59">
        <v>15704000</v>
      </c>
      <c r="F6" s="60">
        <v>15704000</v>
      </c>
      <c r="G6" s="60">
        <v>90691000</v>
      </c>
      <c r="H6" s="60">
        <v>28293</v>
      </c>
      <c r="I6" s="60">
        <v>12904339</v>
      </c>
      <c r="J6" s="60">
        <v>12904339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12904339</v>
      </c>
      <c r="X6" s="60">
        <v>3926000</v>
      </c>
      <c r="Y6" s="60">
        <v>8978339</v>
      </c>
      <c r="Z6" s="140">
        <v>228.69</v>
      </c>
      <c r="AA6" s="62">
        <v>15704000</v>
      </c>
    </row>
    <row r="7" spans="1:27" ht="13.5">
      <c r="A7" s="249" t="s">
        <v>144</v>
      </c>
      <c r="B7" s="182"/>
      <c r="C7" s="155">
        <v>42014440</v>
      </c>
      <c r="D7" s="155"/>
      <c r="E7" s="59">
        <v>32598000</v>
      </c>
      <c r="F7" s="60">
        <v>32598000</v>
      </c>
      <c r="G7" s="60"/>
      <c r="H7" s="60">
        <v>61278</v>
      </c>
      <c r="I7" s="60">
        <v>71407487</v>
      </c>
      <c r="J7" s="60">
        <v>71407487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71407487</v>
      </c>
      <c r="X7" s="60">
        <v>8149500</v>
      </c>
      <c r="Y7" s="60">
        <v>63257987</v>
      </c>
      <c r="Z7" s="140">
        <v>776.22</v>
      </c>
      <c r="AA7" s="62">
        <v>32598000</v>
      </c>
    </row>
    <row r="8" spans="1:27" ht="13.5">
      <c r="A8" s="249" t="s">
        <v>145</v>
      </c>
      <c r="B8" s="182"/>
      <c r="C8" s="155">
        <v>1220739</v>
      </c>
      <c r="D8" s="155"/>
      <c r="E8" s="59">
        <v>834000</v>
      </c>
      <c r="F8" s="60">
        <v>834000</v>
      </c>
      <c r="G8" s="60">
        <v>2654000</v>
      </c>
      <c r="H8" s="60">
        <v>922</v>
      </c>
      <c r="I8" s="60">
        <v>1005877</v>
      </c>
      <c r="J8" s="60">
        <v>1005877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1005877</v>
      </c>
      <c r="X8" s="60">
        <v>208500</v>
      </c>
      <c r="Y8" s="60">
        <v>797377</v>
      </c>
      <c r="Z8" s="140">
        <v>382.44</v>
      </c>
      <c r="AA8" s="62">
        <v>834000</v>
      </c>
    </row>
    <row r="9" spans="1:27" ht="13.5">
      <c r="A9" s="249" t="s">
        <v>146</v>
      </c>
      <c r="B9" s="182"/>
      <c r="C9" s="155">
        <v>193084</v>
      </c>
      <c r="D9" s="155"/>
      <c r="E9" s="59">
        <v>285000</v>
      </c>
      <c r="F9" s="60">
        <v>285000</v>
      </c>
      <c r="G9" s="60">
        <v>2536000</v>
      </c>
      <c r="H9" s="60">
        <v>2081</v>
      </c>
      <c r="I9" s="60">
        <v>2476860</v>
      </c>
      <c r="J9" s="60">
        <v>2476860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2476860</v>
      </c>
      <c r="X9" s="60">
        <v>71250</v>
      </c>
      <c r="Y9" s="60">
        <v>2405610</v>
      </c>
      <c r="Z9" s="140">
        <v>3376.29</v>
      </c>
      <c r="AA9" s="62">
        <v>285000</v>
      </c>
    </row>
    <row r="10" spans="1:27" ht="13.5">
      <c r="A10" s="249" t="s">
        <v>147</v>
      </c>
      <c r="B10" s="182"/>
      <c r="C10" s="155">
        <v>3472334</v>
      </c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175193</v>
      </c>
      <c r="D11" s="155"/>
      <c r="E11" s="59">
        <v>60000</v>
      </c>
      <c r="F11" s="60">
        <v>60000</v>
      </c>
      <c r="G11" s="60">
        <v>155000</v>
      </c>
      <c r="H11" s="60">
        <v>175</v>
      </c>
      <c r="I11" s="60">
        <v>249101</v>
      </c>
      <c r="J11" s="60">
        <v>249101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249101</v>
      </c>
      <c r="X11" s="60">
        <v>15000</v>
      </c>
      <c r="Y11" s="60">
        <v>234101</v>
      </c>
      <c r="Z11" s="140">
        <v>1560.67</v>
      </c>
      <c r="AA11" s="62">
        <v>60000</v>
      </c>
    </row>
    <row r="12" spans="1:27" ht="13.5">
      <c r="A12" s="250" t="s">
        <v>56</v>
      </c>
      <c r="B12" s="251"/>
      <c r="C12" s="168">
        <f aca="true" t="shared" si="0" ref="C12:Y12">SUM(C6:C11)</f>
        <v>67818865</v>
      </c>
      <c r="D12" s="168">
        <f>SUM(D6:D11)</f>
        <v>0</v>
      </c>
      <c r="E12" s="72">
        <f t="shared" si="0"/>
        <v>49481000</v>
      </c>
      <c r="F12" s="73">
        <f t="shared" si="0"/>
        <v>49481000</v>
      </c>
      <c r="G12" s="73">
        <f t="shared" si="0"/>
        <v>96036000</v>
      </c>
      <c r="H12" s="73">
        <f t="shared" si="0"/>
        <v>92749</v>
      </c>
      <c r="I12" s="73">
        <f t="shared" si="0"/>
        <v>88043664</v>
      </c>
      <c r="J12" s="73">
        <f t="shared" si="0"/>
        <v>88043664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88043664</v>
      </c>
      <c r="X12" s="73">
        <f t="shared" si="0"/>
        <v>12370250</v>
      </c>
      <c r="Y12" s="73">
        <f t="shared" si="0"/>
        <v>75673414</v>
      </c>
      <c r="Z12" s="170">
        <f>+IF(X12&lt;&gt;0,+(Y12/X12)*100,0)</f>
        <v>611.7371435500496</v>
      </c>
      <c r="AA12" s="74">
        <f>SUM(AA6:AA11)</f>
        <v>49481000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>
        <v>277259</v>
      </c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72985732</v>
      </c>
      <c r="D19" s="155"/>
      <c r="E19" s="59">
        <v>124955000</v>
      </c>
      <c r="F19" s="60">
        <v>124955000</v>
      </c>
      <c r="G19" s="60">
        <v>76029000</v>
      </c>
      <c r="H19" s="60">
        <v>73950</v>
      </c>
      <c r="I19" s="60">
        <v>76268807</v>
      </c>
      <c r="J19" s="60">
        <v>76268807</v>
      </c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>
        <v>76268807</v>
      </c>
      <c r="X19" s="60">
        <v>31238750</v>
      </c>
      <c r="Y19" s="60">
        <v>45030057</v>
      </c>
      <c r="Z19" s="140">
        <v>144.15</v>
      </c>
      <c r="AA19" s="62">
        <v>124955000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9719</v>
      </c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158</v>
      </c>
      <c r="B23" s="182"/>
      <c r="C23" s="155">
        <v>676880</v>
      </c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73949590</v>
      </c>
      <c r="D24" s="168">
        <f>SUM(D15:D23)</f>
        <v>0</v>
      </c>
      <c r="E24" s="76">
        <f t="shared" si="1"/>
        <v>124955000</v>
      </c>
      <c r="F24" s="77">
        <f t="shared" si="1"/>
        <v>124955000</v>
      </c>
      <c r="G24" s="77">
        <f t="shared" si="1"/>
        <v>76029000</v>
      </c>
      <c r="H24" s="77">
        <f t="shared" si="1"/>
        <v>73950</v>
      </c>
      <c r="I24" s="77">
        <f t="shared" si="1"/>
        <v>76268807</v>
      </c>
      <c r="J24" s="77">
        <f t="shared" si="1"/>
        <v>76268807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76268807</v>
      </c>
      <c r="X24" s="77">
        <f t="shared" si="1"/>
        <v>31238750</v>
      </c>
      <c r="Y24" s="77">
        <f t="shared" si="1"/>
        <v>45030057</v>
      </c>
      <c r="Z24" s="212">
        <f>+IF(X24&lt;&gt;0,+(Y24/X24)*100,0)</f>
        <v>144.1480757072546</v>
      </c>
      <c r="AA24" s="79">
        <f>SUM(AA15:AA23)</f>
        <v>124955000</v>
      </c>
    </row>
    <row r="25" spans="1:27" ht="13.5">
      <c r="A25" s="250" t="s">
        <v>159</v>
      </c>
      <c r="B25" s="251"/>
      <c r="C25" s="168">
        <f aca="true" t="shared" si="2" ref="C25:Y25">+C12+C24</f>
        <v>141768455</v>
      </c>
      <c r="D25" s="168">
        <f>+D12+D24</f>
        <v>0</v>
      </c>
      <c r="E25" s="72">
        <f t="shared" si="2"/>
        <v>174436000</v>
      </c>
      <c r="F25" s="73">
        <f t="shared" si="2"/>
        <v>174436000</v>
      </c>
      <c r="G25" s="73">
        <f t="shared" si="2"/>
        <v>172065000</v>
      </c>
      <c r="H25" s="73">
        <f t="shared" si="2"/>
        <v>166699</v>
      </c>
      <c r="I25" s="73">
        <f t="shared" si="2"/>
        <v>164312471</v>
      </c>
      <c r="J25" s="73">
        <f t="shared" si="2"/>
        <v>164312471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164312471</v>
      </c>
      <c r="X25" s="73">
        <f t="shared" si="2"/>
        <v>43609000</v>
      </c>
      <c r="Y25" s="73">
        <f t="shared" si="2"/>
        <v>120703471</v>
      </c>
      <c r="Z25" s="170">
        <f>+IF(X25&lt;&gt;0,+(Y25/X25)*100,0)</f>
        <v>276.78568873397694</v>
      </c>
      <c r="AA25" s="74">
        <f>+AA12+AA24</f>
        <v>174436000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364225</v>
      </c>
      <c r="D30" s="155"/>
      <c r="E30" s="59">
        <v>395500</v>
      </c>
      <c r="F30" s="60">
        <v>395500</v>
      </c>
      <c r="G30" s="60"/>
      <c r="H30" s="60">
        <v>569</v>
      </c>
      <c r="I30" s="60">
        <v>252520</v>
      </c>
      <c r="J30" s="60">
        <v>252520</v>
      </c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>
        <v>252520</v>
      </c>
      <c r="X30" s="60">
        <v>98875</v>
      </c>
      <c r="Y30" s="60">
        <v>153645</v>
      </c>
      <c r="Z30" s="140">
        <v>155.39</v>
      </c>
      <c r="AA30" s="62">
        <v>395500</v>
      </c>
    </row>
    <row r="31" spans="1:27" ht="13.5">
      <c r="A31" s="249" t="s">
        <v>163</v>
      </c>
      <c r="B31" s="182"/>
      <c r="C31" s="155">
        <v>5610</v>
      </c>
      <c r="D31" s="155"/>
      <c r="E31" s="59"/>
      <c r="F31" s="60"/>
      <c r="G31" s="60"/>
      <c r="H31" s="60"/>
      <c r="I31" s="60">
        <v>5660</v>
      </c>
      <c r="J31" s="60">
        <v>5660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5660</v>
      </c>
      <c r="X31" s="60"/>
      <c r="Y31" s="60">
        <v>5660</v>
      </c>
      <c r="Z31" s="140"/>
      <c r="AA31" s="62"/>
    </row>
    <row r="32" spans="1:27" ht="13.5">
      <c r="A32" s="249" t="s">
        <v>164</v>
      </c>
      <c r="B32" s="182"/>
      <c r="C32" s="155">
        <v>19506991</v>
      </c>
      <c r="D32" s="155"/>
      <c r="E32" s="59">
        <v>16382500</v>
      </c>
      <c r="F32" s="60">
        <v>16382500</v>
      </c>
      <c r="G32" s="60">
        <v>20768000</v>
      </c>
      <c r="H32" s="60">
        <v>21524</v>
      </c>
      <c r="I32" s="60">
        <v>19256167</v>
      </c>
      <c r="J32" s="60">
        <v>19256167</v>
      </c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>
        <v>19256167</v>
      </c>
      <c r="X32" s="60">
        <v>4095625</v>
      </c>
      <c r="Y32" s="60">
        <v>15160542</v>
      </c>
      <c r="Z32" s="140">
        <v>370.16</v>
      </c>
      <c r="AA32" s="62">
        <v>16382500</v>
      </c>
    </row>
    <row r="33" spans="1:27" ht="13.5">
      <c r="A33" s="249" t="s">
        <v>165</v>
      </c>
      <c r="B33" s="182"/>
      <c r="C33" s="155">
        <v>568551</v>
      </c>
      <c r="D33" s="155"/>
      <c r="E33" s="59"/>
      <c r="F33" s="60"/>
      <c r="G33" s="60"/>
      <c r="H33" s="60">
        <v>290</v>
      </c>
      <c r="I33" s="60">
        <v>568551</v>
      </c>
      <c r="J33" s="60">
        <v>568551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568551</v>
      </c>
      <c r="X33" s="60"/>
      <c r="Y33" s="60">
        <v>568551</v>
      </c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20445377</v>
      </c>
      <c r="D34" s="168">
        <f>SUM(D29:D33)</f>
        <v>0</v>
      </c>
      <c r="E34" s="72">
        <f t="shared" si="3"/>
        <v>16778000</v>
      </c>
      <c r="F34" s="73">
        <f t="shared" si="3"/>
        <v>16778000</v>
      </c>
      <c r="G34" s="73">
        <f t="shared" si="3"/>
        <v>20768000</v>
      </c>
      <c r="H34" s="73">
        <f t="shared" si="3"/>
        <v>22383</v>
      </c>
      <c r="I34" s="73">
        <f t="shared" si="3"/>
        <v>20082898</v>
      </c>
      <c r="J34" s="73">
        <f t="shared" si="3"/>
        <v>20082898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20082898</v>
      </c>
      <c r="X34" s="73">
        <f t="shared" si="3"/>
        <v>4194500</v>
      </c>
      <c r="Y34" s="73">
        <f t="shared" si="3"/>
        <v>15888398</v>
      </c>
      <c r="Z34" s="170">
        <f>+IF(X34&lt;&gt;0,+(Y34/X34)*100,0)</f>
        <v>378.79122660627013</v>
      </c>
      <c r="AA34" s="74">
        <f>SUM(AA29:AA33)</f>
        <v>16778000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3759944</v>
      </c>
      <c r="D37" s="155"/>
      <c r="E37" s="59">
        <v>3440000</v>
      </c>
      <c r="F37" s="60">
        <v>3440000</v>
      </c>
      <c r="G37" s="60">
        <v>4085000</v>
      </c>
      <c r="H37" s="60">
        <v>3760</v>
      </c>
      <c r="I37" s="60">
        <v>3583085</v>
      </c>
      <c r="J37" s="60">
        <v>3583085</v>
      </c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>
        <v>3583085</v>
      </c>
      <c r="X37" s="60">
        <v>860000</v>
      </c>
      <c r="Y37" s="60">
        <v>2723085</v>
      </c>
      <c r="Z37" s="140">
        <v>316.64</v>
      </c>
      <c r="AA37" s="62">
        <v>3440000</v>
      </c>
    </row>
    <row r="38" spans="1:27" ht="13.5">
      <c r="A38" s="249" t="s">
        <v>165</v>
      </c>
      <c r="B38" s="182"/>
      <c r="C38" s="155">
        <v>852000</v>
      </c>
      <c r="D38" s="155"/>
      <c r="E38" s="59">
        <v>4092000</v>
      </c>
      <c r="F38" s="60">
        <v>4092000</v>
      </c>
      <c r="G38" s="60">
        <v>2128000</v>
      </c>
      <c r="H38" s="60">
        <v>852</v>
      </c>
      <c r="I38" s="60">
        <v>945691</v>
      </c>
      <c r="J38" s="60">
        <v>945691</v>
      </c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>
        <v>945691</v>
      </c>
      <c r="X38" s="60">
        <v>1023000</v>
      </c>
      <c r="Y38" s="60">
        <v>-77309</v>
      </c>
      <c r="Z38" s="140">
        <v>-7.56</v>
      </c>
      <c r="AA38" s="62">
        <v>4092000</v>
      </c>
    </row>
    <row r="39" spans="1:27" ht="13.5">
      <c r="A39" s="250" t="s">
        <v>59</v>
      </c>
      <c r="B39" s="253"/>
      <c r="C39" s="168">
        <f aca="true" t="shared" si="4" ref="C39:Y39">SUM(C37:C38)</f>
        <v>4611944</v>
      </c>
      <c r="D39" s="168">
        <f>SUM(D37:D38)</f>
        <v>0</v>
      </c>
      <c r="E39" s="76">
        <f t="shared" si="4"/>
        <v>7532000</v>
      </c>
      <c r="F39" s="77">
        <f t="shared" si="4"/>
        <v>7532000</v>
      </c>
      <c r="G39" s="77">
        <f t="shared" si="4"/>
        <v>6213000</v>
      </c>
      <c r="H39" s="77">
        <f t="shared" si="4"/>
        <v>4612</v>
      </c>
      <c r="I39" s="77">
        <f t="shared" si="4"/>
        <v>4528776</v>
      </c>
      <c r="J39" s="77">
        <f t="shared" si="4"/>
        <v>4528776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4528776</v>
      </c>
      <c r="X39" s="77">
        <f t="shared" si="4"/>
        <v>1883000</v>
      </c>
      <c r="Y39" s="77">
        <f t="shared" si="4"/>
        <v>2645776</v>
      </c>
      <c r="Z39" s="212">
        <f>+IF(X39&lt;&gt;0,+(Y39/X39)*100,0)</f>
        <v>140.50855018587362</v>
      </c>
      <c r="AA39" s="79">
        <f>SUM(AA37:AA38)</f>
        <v>7532000</v>
      </c>
    </row>
    <row r="40" spans="1:27" ht="13.5">
      <c r="A40" s="250" t="s">
        <v>167</v>
      </c>
      <c r="B40" s="251"/>
      <c r="C40" s="168">
        <f aca="true" t="shared" si="5" ref="C40:Y40">+C34+C39</f>
        <v>25057321</v>
      </c>
      <c r="D40" s="168">
        <f>+D34+D39</f>
        <v>0</v>
      </c>
      <c r="E40" s="72">
        <f t="shared" si="5"/>
        <v>24310000</v>
      </c>
      <c r="F40" s="73">
        <f t="shared" si="5"/>
        <v>24310000</v>
      </c>
      <c r="G40" s="73">
        <f t="shared" si="5"/>
        <v>26981000</v>
      </c>
      <c r="H40" s="73">
        <f t="shared" si="5"/>
        <v>26995</v>
      </c>
      <c r="I40" s="73">
        <f t="shared" si="5"/>
        <v>24611674</v>
      </c>
      <c r="J40" s="73">
        <f t="shared" si="5"/>
        <v>24611674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24611674</v>
      </c>
      <c r="X40" s="73">
        <f t="shared" si="5"/>
        <v>6077500</v>
      </c>
      <c r="Y40" s="73">
        <f t="shared" si="5"/>
        <v>18534174</v>
      </c>
      <c r="Z40" s="170">
        <f>+IF(X40&lt;&gt;0,+(Y40/X40)*100,0)</f>
        <v>304.96378445084326</v>
      </c>
      <c r="AA40" s="74">
        <f>+AA34+AA39</f>
        <v>24310000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116711134</v>
      </c>
      <c r="D42" s="257">
        <f>+D25-D40</f>
        <v>0</v>
      </c>
      <c r="E42" s="258">
        <f t="shared" si="6"/>
        <v>150126000</v>
      </c>
      <c r="F42" s="259">
        <f t="shared" si="6"/>
        <v>150126000</v>
      </c>
      <c r="G42" s="259">
        <f t="shared" si="6"/>
        <v>145084000</v>
      </c>
      <c r="H42" s="259">
        <f t="shared" si="6"/>
        <v>139704</v>
      </c>
      <c r="I42" s="259">
        <f t="shared" si="6"/>
        <v>139700797</v>
      </c>
      <c r="J42" s="259">
        <f t="shared" si="6"/>
        <v>139700797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139700797</v>
      </c>
      <c r="X42" s="259">
        <f t="shared" si="6"/>
        <v>37531500</v>
      </c>
      <c r="Y42" s="259">
        <f t="shared" si="6"/>
        <v>102169297</v>
      </c>
      <c r="Z42" s="260">
        <f>+IF(X42&lt;&gt;0,+(Y42/X42)*100,0)</f>
        <v>272.22279152178834</v>
      </c>
      <c r="AA42" s="261">
        <f>+AA25-AA40</f>
        <v>150126000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116093144</v>
      </c>
      <c r="D45" s="155"/>
      <c r="E45" s="59">
        <v>150126000</v>
      </c>
      <c r="F45" s="60">
        <v>150126000</v>
      </c>
      <c r="G45" s="60">
        <v>145084000</v>
      </c>
      <c r="H45" s="60">
        <v>139086</v>
      </c>
      <c r="I45" s="60">
        <v>139082807</v>
      </c>
      <c r="J45" s="60">
        <v>139082807</v>
      </c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>
        <v>139082807</v>
      </c>
      <c r="X45" s="60">
        <v>37531500</v>
      </c>
      <c r="Y45" s="60">
        <v>101551307</v>
      </c>
      <c r="Z45" s="139">
        <v>270.58</v>
      </c>
      <c r="AA45" s="62">
        <v>150126000</v>
      </c>
    </row>
    <row r="46" spans="1:27" ht="13.5">
      <c r="A46" s="249" t="s">
        <v>171</v>
      </c>
      <c r="B46" s="182"/>
      <c r="C46" s="155">
        <v>617990</v>
      </c>
      <c r="D46" s="155"/>
      <c r="E46" s="59"/>
      <c r="F46" s="60"/>
      <c r="G46" s="60"/>
      <c r="H46" s="60">
        <v>618</v>
      </c>
      <c r="I46" s="60">
        <v>617990</v>
      </c>
      <c r="J46" s="60">
        <v>617990</v>
      </c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>
        <v>617990</v>
      </c>
      <c r="X46" s="60"/>
      <c r="Y46" s="60">
        <v>617990</v>
      </c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116711134</v>
      </c>
      <c r="D48" s="217">
        <f>SUM(D45:D47)</f>
        <v>0</v>
      </c>
      <c r="E48" s="264">
        <f t="shared" si="7"/>
        <v>150126000</v>
      </c>
      <c r="F48" s="219">
        <f t="shared" si="7"/>
        <v>150126000</v>
      </c>
      <c r="G48" s="219">
        <f t="shared" si="7"/>
        <v>145084000</v>
      </c>
      <c r="H48" s="219">
        <f t="shared" si="7"/>
        <v>139704</v>
      </c>
      <c r="I48" s="219">
        <f t="shared" si="7"/>
        <v>139700797</v>
      </c>
      <c r="J48" s="219">
        <f t="shared" si="7"/>
        <v>139700797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139700797</v>
      </c>
      <c r="X48" s="219">
        <f t="shared" si="7"/>
        <v>37531500</v>
      </c>
      <c r="Y48" s="219">
        <f t="shared" si="7"/>
        <v>102169297</v>
      </c>
      <c r="Z48" s="265">
        <f>+IF(X48&lt;&gt;0,+(Y48/X48)*100,0)</f>
        <v>272.22279152178834</v>
      </c>
      <c r="AA48" s="232">
        <f>SUM(AA45:AA47)</f>
        <v>150126000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1123587</v>
      </c>
      <c r="D6" s="155"/>
      <c r="E6" s="59">
        <v>763814</v>
      </c>
      <c r="F6" s="60">
        <v>763814</v>
      </c>
      <c r="G6" s="60">
        <v>1638771</v>
      </c>
      <c r="H6" s="60">
        <v>122559</v>
      </c>
      <c r="I6" s="60">
        <v>93415</v>
      </c>
      <c r="J6" s="60">
        <v>1854745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1854745</v>
      </c>
      <c r="X6" s="60">
        <v>654808</v>
      </c>
      <c r="Y6" s="60">
        <v>1199937</v>
      </c>
      <c r="Z6" s="140">
        <v>183.25</v>
      </c>
      <c r="AA6" s="62">
        <v>763814</v>
      </c>
    </row>
    <row r="7" spans="1:27" ht="13.5">
      <c r="A7" s="249" t="s">
        <v>178</v>
      </c>
      <c r="B7" s="182"/>
      <c r="C7" s="155">
        <v>84595000</v>
      </c>
      <c r="D7" s="155"/>
      <c r="E7" s="59">
        <v>67380000</v>
      </c>
      <c r="F7" s="60">
        <v>67380000</v>
      </c>
      <c r="G7" s="60">
        <v>25141000</v>
      </c>
      <c r="H7" s="60">
        <v>914000</v>
      </c>
      <c r="I7" s="60"/>
      <c r="J7" s="60">
        <v>26055000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26055000</v>
      </c>
      <c r="X7" s="60">
        <v>23041000</v>
      </c>
      <c r="Y7" s="60">
        <v>3014000</v>
      </c>
      <c r="Z7" s="140">
        <v>13.08</v>
      </c>
      <c r="AA7" s="62">
        <v>67380000</v>
      </c>
    </row>
    <row r="8" spans="1:27" ht="13.5">
      <c r="A8" s="249" t="s">
        <v>179</v>
      </c>
      <c r="B8" s="182"/>
      <c r="C8" s="155"/>
      <c r="D8" s="155"/>
      <c r="E8" s="59">
        <v>38847000</v>
      </c>
      <c r="F8" s="60">
        <v>38847000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20000000</v>
      </c>
      <c r="Y8" s="60">
        <v>-20000000</v>
      </c>
      <c r="Z8" s="140">
        <v>-100</v>
      </c>
      <c r="AA8" s="62">
        <v>38847000</v>
      </c>
    </row>
    <row r="9" spans="1:27" ht="13.5">
      <c r="A9" s="249" t="s">
        <v>180</v>
      </c>
      <c r="B9" s="182"/>
      <c r="C9" s="155">
        <v>1790234</v>
      </c>
      <c r="D9" s="155"/>
      <c r="E9" s="59">
        <v>999996</v>
      </c>
      <c r="F9" s="60">
        <v>999996</v>
      </c>
      <c r="G9" s="60">
        <v>174553</v>
      </c>
      <c r="H9" s="60"/>
      <c r="I9" s="60">
        <v>602399</v>
      </c>
      <c r="J9" s="60">
        <v>776952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776952</v>
      </c>
      <c r="X9" s="60">
        <v>249999</v>
      </c>
      <c r="Y9" s="60">
        <v>526953</v>
      </c>
      <c r="Z9" s="140">
        <v>210.78</v>
      </c>
      <c r="AA9" s="62">
        <v>999996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-29383803</v>
      </c>
      <c r="D12" s="155"/>
      <c r="E12" s="59">
        <v>-56868232</v>
      </c>
      <c r="F12" s="60">
        <v>-56868232</v>
      </c>
      <c r="G12" s="60">
        <v>4493361</v>
      </c>
      <c r="H12" s="60">
        <v>-4713716</v>
      </c>
      <c r="I12" s="60">
        <v>-4310420</v>
      </c>
      <c r="J12" s="60">
        <v>-4530775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-4530775</v>
      </c>
      <c r="X12" s="60">
        <v>-12991579</v>
      </c>
      <c r="Y12" s="60">
        <v>8460804</v>
      </c>
      <c r="Z12" s="140">
        <v>-65.13</v>
      </c>
      <c r="AA12" s="62">
        <v>-56868232</v>
      </c>
    </row>
    <row r="13" spans="1:27" ht="13.5">
      <c r="A13" s="249" t="s">
        <v>40</v>
      </c>
      <c r="B13" s="182"/>
      <c r="C13" s="155">
        <v>-254850</v>
      </c>
      <c r="D13" s="155"/>
      <c r="E13" s="59">
        <v>-275004</v>
      </c>
      <c r="F13" s="60">
        <v>-275004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-68751</v>
      </c>
      <c r="Y13" s="60">
        <v>68751</v>
      </c>
      <c r="Z13" s="140">
        <v>-100</v>
      </c>
      <c r="AA13" s="62">
        <v>-275004</v>
      </c>
    </row>
    <row r="14" spans="1:27" ht="13.5">
      <c r="A14" s="249" t="s">
        <v>42</v>
      </c>
      <c r="B14" s="182"/>
      <c r="C14" s="155"/>
      <c r="D14" s="155"/>
      <c r="E14" s="59">
        <v>-999996</v>
      </c>
      <c r="F14" s="60">
        <v>-999996</v>
      </c>
      <c r="G14" s="60">
        <v>-43553</v>
      </c>
      <c r="H14" s="60">
        <v>-51957</v>
      </c>
      <c r="I14" s="60">
        <v>-50703</v>
      </c>
      <c r="J14" s="60">
        <v>-146213</v>
      </c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>
        <v>-146213</v>
      </c>
      <c r="X14" s="60">
        <v>-249999</v>
      </c>
      <c r="Y14" s="60">
        <v>103786</v>
      </c>
      <c r="Z14" s="140">
        <v>-41.51</v>
      </c>
      <c r="AA14" s="62">
        <v>-999996</v>
      </c>
    </row>
    <row r="15" spans="1:27" ht="13.5">
      <c r="A15" s="250" t="s">
        <v>184</v>
      </c>
      <c r="B15" s="251"/>
      <c r="C15" s="168">
        <f aca="true" t="shared" si="0" ref="C15:Y15">SUM(C6:C14)</f>
        <v>57870168</v>
      </c>
      <c r="D15" s="168">
        <f>SUM(D6:D14)</f>
        <v>0</v>
      </c>
      <c r="E15" s="72">
        <f t="shared" si="0"/>
        <v>49847578</v>
      </c>
      <c r="F15" s="73">
        <f t="shared" si="0"/>
        <v>49847578</v>
      </c>
      <c r="G15" s="73">
        <f t="shared" si="0"/>
        <v>31404132</v>
      </c>
      <c r="H15" s="73">
        <f t="shared" si="0"/>
        <v>-3729114</v>
      </c>
      <c r="I15" s="73">
        <f t="shared" si="0"/>
        <v>-3665309</v>
      </c>
      <c r="J15" s="73">
        <f t="shared" si="0"/>
        <v>24009709</v>
      </c>
      <c r="K15" s="73">
        <f t="shared" si="0"/>
        <v>0</v>
      </c>
      <c r="L15" s="73">
        <f t="shared" si="0"/>
        <v>0</v>
      </c>
      <c r="M15" s="73">
        <f t="shared" si="0"/>
        <v>0</v>
      </c>
      <c r="N15" s="73">
        <f t="shared" si="0"/>
        <v>0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24009709</v>
      </c>
      <c r="X15" s="73">
        <f t="shared" si="0"/>
        <v>30635478</v>
      </c>
      <c r="Y15" s="73">
        <f t="shared" si="0"/>
        <v>-6625769</v>
      </c>
      <c r="Z15" s="170">
        <f>+IF(X15&lt;&gt;0,+(Y15/X15)*100,0)</f>
        <v>-21.627764384809012</v>
      </c>
      <c r="AA15" s="74">
        <f>SUM(AA6:AA14)</f>
        <v>49847578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>
        <v>-22560168</v>
      </c>
      <c r="D19" s="155"/>
      <c r="E19" s="59"/>
      <c r="F19" s="60"/>
      <c r="G19" s="159">
        <v>58696</v>
      </c>
      <c r="H19" s="159"/>
      <c r="I19" s="159"/>
      <c r="J19" s="60">
        <v>58696</v>
      </c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>
        <v>58696</v>
      </c>
      <c r="X19" s="60"/>
      <c r="Y19" s="159">
        <v>58696</v>
      </c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/>
      <c r="D24" s="155"/>
      <c r="E24" s="59">
        <v>-51436000</v>
      </c>
      <c r="F24" s="60">
        <v>-51436000</v>
      </c>
      <c r="G24" s="60">
        <v>-478000</v>
      </c>
      <c r="H24" s="60">
        <v>-368178</v>
      </c>
      <c r="I24" s="60">
        <v>-1473041</v>
      </c>
      <c r="J24" s="60">
        <v>-2319219</v>
      </c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>
        <v>-2319219</v>
      </c>
      <c r="X24" s="60"/>
      <c r="Y24" s="60">
        <v>-2319219</v>
      </c>
      <c r="Z24" s="140"/>
      <c r="AA24" s="62">
        <v>-51436000</v>
      </c>
    </row>
    <row r="25" spans="1:27" ht="13.5">
      <c r="A25" s="250" t="s">
        <v>191</v>
      </c>
      <c r="B25" s="251"/>
      <c r="C25" s="168">
        <f aca="true" t="shared" si="1" ref="C25:Y25">SUM(C19:C24)</f>
        <v>-22560168</v>
      </c>
      <c r="D25" s="168">
        <f>SUM(D19:D24)</f>
        <v>0</v>
      </c>
      <c r="E25" s="72">
        <f t="shared" si="1"/>
        <v>-51436000</v>
      </c>
      <c r="F25" s="73">
        <f t="shared" si="1"/>
        <v>-51436000</v>
      </c>
      <c r="G25" s="73">
        <f t="shared" si="1"/>
        <v>-419304</v>
      </c>
      <c r="H25" s="73">
        <f t="shared" si="1"/>
        <v>-368178</v>
      </c>
      <c r="I25" s="73">
        <f t="shared" si="1"/>
        <v>-1473041</v>
      </c>
      <c r="J25" s="73">
        <f t="shared" si="1"/>
        <v>-2260523</v>
      </c>
      <c r="K25" s="73">
        <f t="shared" si="1"/>
        <v>0</v>
      </c>
      <c r="L25" s="73">
        <f t="shared" si="1"/>
        <v>0</v>
      </c>
      <c r="M25" s="73">
        <f t="shared" si="1"/>
        <v>0</v>
      </c>
      <c r="N25" s="73">
        <f t="shared" si="1"/>
        <v>0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-2260523</v>
      </c>
      <c r="X25" s="73">
        <f t="shared" si="1"/>
        <v>0</v>
      </c>
      <c r="Y25" s="73">
        <f t="shared" si="1"/>
        <v>-2260523</v>
      </c>
      <c r="Z25" s="170">
        <f>+IF(X25&lt;&gt;0,+(Y25/X25)*100,0)</f>
        <v>0</v>
      </c>
      <c r="AA25" s="74">
        <f>SUM(AA19:AA24)</f>
        <v>-51436000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-435850</v>
      </c>
      <c r="D33" s="155"/>
      <c r="E33" s="59">
        <v>-396000</v>
      </c>
      <c r="F33" s="60">
        <v>-396000</v>
      </c>
      <c r="G33" s="60"/>
      <c r="H33" s="60">
        <v>-74470</v>
      </c>
      <c r="I33" s="60">
        <v>-120404</v>
      </c>
      <c r="J33" s="60">
        <v>-194874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-194874</v>
      </c>
      <c r="X33" s="60"/>
      <c r="Y33" s="60">
        <v>-194874</v>
      </c>
      <c r="Z33" s="140"/>
      <c r="AA33" s="62">
        <v>-396000</v>
      </c>
    </row>
    <row r="34" spans="1:27" ht="13.5">
      <c r="A34" s="250" t="s">
        <v>197</v>
      </c>
      <c r="B34" s="251"/>
      <c r="C34" s="168">
        <f aca="true" t="shared" si="2" ref="C34:Y34">SUM(C29:C33)</f>
        <v>-435850</v>
      </c>
      <c r="D34" s="168">
        <f>SUM(D29:D33)</f>
        <v>0</v>
      </c>
      <c r="E34" s="72">
        <f t="shared" si="2"/>
        <v>-396000</v>
      </c>
      <c r="F34" s="73">
        <f t="shared" si="2"/>
        <v>-396000</v>
      </c>
      <c r="G34" s="73">
        <f t="shared" si="2"/>
        <v>0</v>
      </c>
      <c r="H34" s="73">
        <f t="shared" si="2"/>
        <v>-74470</v>
      </c>
      <c r="I34" s="73">
        <f t="shared" si="2"/>
        <v>-120404</v>
      </c>
      <c r="J34" s="73">
        <f t="shared" si="2"/>
        <v>-194874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-194874</v>
      </c>
      <c r="X34" s="73">
        <f t="shared" si="2"/>
        <v>0</v>
      </c>
      <c r="Y34" s="73">
        <f t="shared" si="2"/>
        <v>-194874</v>
      </c>
      <c r="Z34" s="170">
        <f>+IF(X34&lt;&gt;0,+(Y34/X34)*100,0)</f>
        <v>0</v>
      </c>
      <c r="AA34" s="74">
        <f>SUM(AA29:AA33)</f>
        <v>-396000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34874150</v>
      </c>
      <c r="D36" s="153">
        <f>+D15+D25+D34</f>
        <v>0</v>
      </c>
      <c r="E36" s="99">
        <f t="shared" si="3"/>
        <v>-1984422</v>
      </c>
      <c r="F36" s="100">
        <f t="shared" si="3"/>
        <v>-1984422</v>
      </c>
      <c r="G36" s="100">
        <f t="shared" si="3"/>
        <v>30984828</v>
      </c>
      <c r="H36" s="100">
        <f t="shared" si="3"/>
        <v>-4171762</v>
      </c>
      <c r="I36" s="100">
        <f t="shared" si="3"/>
        <v>-5258754</v>
      </c>
      <c r="J36" s="100">
        <f t="shared" si="3"/>
        <v>21554312</v>
      </c>
      <c r="K36" s="100">
        <f t="shared" si="3"/>
        <v>0</v>
      </c>
      <c r="L36" s="100">
        <f t="shared" si="3"/>
        <v>0</v>
      </c>
      <c r="M36" s="100">
        <f t="shared" si="3"/>
        <v>0</v>
      </c>
      <c r="N36" s="100">
        <f t="shared" si="3"/>
        <v>0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21554312</v>
      </c>
      <c r="X36" s="100">
        <f t="shared" si="3"/>
        <v>30635478</v>
      </c>
      <c r="Y36" s="100">
        <f t="shared" si="3"/>
        <v>-9081166</v>
      </c>
      <c r="Z36" s="137">
        <f>+IF(X36&lt;&gt;0,+(Y36/X36)*100,0)</f>
        <v>-29.642645040498472</v>
      </c>
      <c r="AA36" s="102">
        <f>+AA15+AA25+AA34</f>
        <v>-1984422</v>
      </c>
    </row>
    <row r="37" spans="1:27" ht="13.5">
      <c r="A37" s="249" t="s">
        <v>199</v>
      </c>
      <c r="B37" s="182"/>
      <c r="C37" s="153">
        <v>27883365</v>
      </c>
      <c r="D37" s="153"/>
      <c r="E37" s="99">
        <v>50285415</v>
      </c>
      <c r="F37" s="100">
        <v>50285415</v>
      </c>
      <c r="G37" s="100">
        <v>62757515</v>
      </c>
      <c r="H37" s="100">
        <v>93742343</v>
      </c>
      <c r="I37" s="100">
        <v>89570581</v>
      </c>
      <c r="J37" s="100">
        <v>62757515</v>
      </c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>
        <v>62757515</v>
      </c>
      <c r="X37" s="100">
        <v>50285415</v>
      </c>
      <c r="Y37" s="100">
        <v>12472100</v>
      </c>
      <c r="Z37" s="137">
        <v>24.8</v>
      </c>
      <c r="AA37" s="102">
        <v>50285415</v>
      </c>
    </row>
    <row r="38" spans="1:27" ht="13.5">
      <c r="A38" s="269" t="s">
        <v>200</v>
      </c>
      <c r="B38" s="256"/>
      <c r="C38" s="257">
        <v>62757515</v>
      </c>
      <c r="D38" s="257"/>
      <c r="E38" s="258">
        <v>48300994</v>
      </c>
      <c r="F38" s="259">
        <v>48300994</v>
      </c>
      <c r="G38" s="259">
        <v>93742343</v>
      </c>
      <c r="H38" s="259">
        <v>89570581</v>
      </c>
      <c r="I38" s="259">
        <v>84311827</v>
      </c>
      <c r="J38" s="259">
        <v>84311827</v>
      </c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>
        <v>84311827</v>
      </c>
      <c r="X38" s="259">
        <v>80920894</v>
      </c>
      <c r="Y38" s="259">
        <v>3390933</v>
      </c>
      <c r="Z38" s="260">
        <v>4.19</v>
      </c>
      <c r="AA38" s="261">
        <v>48300994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7768215</v>
      </c>
      <c r="D5" s="200">
        <f t="shared" si="0"/>
        <v>0</v>
      </c>
      <c r="E5" s="106">
        <f t="shared" si="0"/>
        <v>16114000</v>
      </c>
      <c r="F5" s="106">
        <f t="shared" si="0"/>
        <v>16114000</v>
      </c>
      <c r="G5" s="106">
        <f t="shared" si="0"/>
        <v>477737</v>
      </c>
      <c r="H5" s="106">
        <f t="shared" si="0"/>
        <v>368441</v>
      </c>
      <c r="I5" s="106">
        <f t="shared" si="0"/>
        <v>3782741</v>
      </c>
      <c r="J5" s="106">
        <f t="shared" si="0"/>
        <v>4628919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6">
        <f t="shared" si="0"/>
        <v>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4628919</v>
      </c>
      <c r="X5" s="106">
        <f t="shared" si="0"/>
        <v>4028500</v>
      </c>
      <c r="Y5" s="106">
        <f t="shared" si="0"/>
        <v>600419</v>
      </c>
      <c r="Z5" s="201">
        <f>+IF(X5&lt;&gt;0,+(Y5/X5)*100,0)</f>
        <v>14.904281990815441</v>
      </c>
      <c r="AA5" s="199">
        <f>SUM(AA11:AA18)</f>
        <v>16114000</v>
      </c>
    </row>
    <row r="6" spans="1:27" ht="13.5">
      <c r="A6" s="291" t="s">
        <v>204</v>
      </c>
      <c r="B6" s="142"/>
      <c r="C6" s="62">
        <v>1251693</v>
      </c>
      <c r="D6" s="156"/>
      <c r="E6" s="60"/>
      <c r="F6" s="60"/>
      <c r="G6" s="60">
        <v>477737</v>
      </c>
      <c r="H6" s="60">
        <v>368441</v>
      </c>
      <c r="I6" s="60">
        <v>3688065</v>
      </c>
      <c r="J6" s="60">
        <v>4534243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4534243</v>
      </c>
      <c r="X6" s="60"/>
      <c r="Y6" s="60">
        <v>4534243</v>
      </c>
      <c r="Z6" s="140"/>
      <c r="AA6" s="155"/>
    </row>
    <row r="7" spans="1:27" ht="13.5">
      <c r="A7" s="291" t="s">
        <v>205</v>
      </c>
      <c r="B7" s="142"/>
      <c r="C7" s="62">
        <v>4721628</v>
      </c>
      <c r="D7" s="156"/>
      <c r="E7" s="60">
        <v>11200000</v>
      </c>
      <c r="F7" s="60">
        <v>11200000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2800000</v>
      </c>
      <c r="Y7" s="60">
        <v>-2800000</v>
      </c>
      <c r="Z7" s="140">
        <v>-100</v>
      </c>
      <c r="AA7" s="155">
        <v>11200000</v>
      </c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5973321</v>
      </c>
      <c r="D11" s="294">
        <f t="shared" si="1"/>
        <v>0</v>
      </c>
      <c r="E11" s="295">
        <f t="shared" si="1"/>
        <v>11200000</v>
      </c>
      <c r="F11" s="295">
        <f t="shared" si="1"/>
        <v>11200000</v>
      </c>
      <c r="G11" s="295">
        <f t="shared" si="1"/>
        <v>477737</v>
      </c>
      <c r="H11" s="295">
        <f t="shared" si="1"/>
        <v>368441</v>
      </c>
      <c r="I11" s="295">
        <f t="shared" si="1"/>
        <v>3688065</v>
      </c>
      <c r="J11" s="295">
        <f t="shared" si="1"/>
        <v>4534243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4534243</v>
      </c>
      <c r="X11" s="295">
        <f t="shared" si="1"/>
        <v>2800000</v>
      </c>
      <c r="Y11" s="295">
        <f t="shared" si="1"/>
        <v>1734243</v>
      </c>
      <c r="Z11" s="296">
        <f>+IF(X11&lt;&gt;0,+(Y11/X11)*100,0)</f>
        <v>61.93725</v>
      </c>
      <c r="AA11" s="297">
        <f>SUM(AA6:AA10)</f>
        <v>11200000</v>
      </c>
    </row>
    <row r="12" spans="1:27" ht="13.5">
      <c r="A12" s="298" t="s">
        <v>210</v>
      </c>
      <c r="B12" s="136"/>
      <c r="C12" s="62">
        <v>1188549</v>
      </c>
      <c r="D12" s="156"/>
      <c r="E12" s="60">
        <v>3000000</v>
      </c>
      <c r="F12" s="60">
        <v>3000000</v>
      </c>
      <c r="G12" s="60"/>
      <c r="H12" s="60"/>
      <c r="I12" s="60">
        <v>89914</v>
      </c>
      <c r="J12" s="60">
        <v>89914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89914</v>
      </c>
      <c r="X12" s="60">
        <v>750000</v>
      </c>
      <c r="Y12" s="60">
        <v>-660086</v>
      </c>
      <c r="Z12" s="140">
        <v>-88.01</v>
      </c>
      <c r="AA12" s="155">
        <v>3000000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606345</v>
      </c>
      <c r="D15" s="156"/>
      <c r="E15" s="60">
        <v>1914000</v>
      </c>
      <c r="F15" s="60">
        <v>1914000</v>
      </c>
      <c r="G15" s="60"/>
      <c r="H15" s="60"/>
      <c r="I15" s="60">
        <v>4762</v>
      </c>
      <c r="J15" s="60">
        <v>4762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4762</v>
      </c>
      <c r="X15" s="60">
        <v>478500</v>
      </c>
      <c r="Y15" s="60">
        <v>-473738</v>
      </c>
      <c r="Z15" s="140">
        <v>-99</v>
      </c>
      <c r="AA15" s="155">
        <v>1914000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15053351</v>
      </c>
      <c r="D20" s="154">
        <f t="shared" si="2"/>
        <v>0</v>
      </c>
      <c r="E20" s="100">
        <f t="shared" si="2"/>
        <v>35322027</v>
      </c>
      <c r="F20" s="100">
        <f t="shared" si="2"/>
        <v>35322027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8830507</v>
      </c>
      <c r="Y20" s="100">
        <f t="shared" si="2"/>
        <v>-8830507</v>
      </c>
      <c r="Z20" s="137">
        <f>+IF(X20&lt;&gt;0,+(Y20/X20)*100,0)</f>
        <v>-100</v>
      </c>
      <c r="AA20" s="153">
        <f>SUM(AA26:AA33)</f>
        <v>35322027</v>
      </c>
    </row>
    <row r="21" spans="1:27" ht="13.5">
      <c r="A21" s="291" t="s">
        <v>204</v>
      </c>
      <c r="B21" s="142"/>
      <c r="C21" s="62">
        <v>14884763</v>
      </c>
      <c r="D21" s="156"/>
      <c r="E21" s="60">
        <v>32972027</v>
      </c>
      <c r="F21" s="60">
        <v>32972027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8243007</v>
      </c>
      <c r="Y21" s="60">
        <v>-8243007</v>
      </c>
      <c r="Z21" s="140">
        <v>-100</v>
      </c>
      <c r="AA21" s="155">
        <v>32972027</v>
      </c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14884763</v>
      </c>
      <c r="D26" s="294">
        <f t="shared" si="3"/>
        <v>0</v>
      </c>
      <c r="E26" s="295">
        <f t="shared" si="3"/>
        <v>32972027</v>
      </c>
      <c r="F26" s="295">
        <f t="shared" si="3"/>
        <v>32972027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8243007</v>
      </c>
      <c r="Y26" s="295">
        <f t="shared" si="3"/>
        <v>-8243007</v>
      </c>
      <c r="Z26" s="296">
        <f>+IF(X26&lt;&gt;0,+(Y26/X26)*100,0)</f>
        <v>-100</v>
      </c>
      <c r="AA26" s="297">
        <f>SUM(AA21:AA25)</f>
        <v>32972027</v>
      </c>
    </row>
    <row r="27" spans="1:27" ht="13.5">
      <c r="A27" s="298" t="s">
        <v>210</v>
      </c>
      <c r="B27" s="147"/>
      <c r="C27" s="62"/>
      <c r="D27" s="156"/>
      <c r="E27" s="60">
        <v>1350000</v>
      </c>
      <c r="F27" s="60">
        <v>1350000</v>
      </c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>
        <v>337500</v>
      </c>
      <c r="Y27" s="60">
        <v>-337500</v>
      </c>
      <c r="Z27" s="140">
        <v>-100</v>
      </c>
      <c r="AA27" s="155">
        <v>1350000</v>
      </c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>
        <v>168588</v>
      </c>
      <c r="D30" s="156"/>
      <c r="E30" s="60">
        <v>1000000</v>
      </c>
      <c r="F30" s="60">
        <v>1000000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250000</v>
      </c>
      <c r="Y30" s="60">
        <v>-250000</v>
      </c>
      <c r="Z30" s="140">
        <v>-100</v>
      </c>
      <c r="AA30" s="155">
        <v>1000000</v>
      </c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16136456</v>
      </c>
      <c r="D36" s="156">
        <f t="shared" si="4"/>
        <v>0</v>
      </c>
      <c r="E36" s="60">
        <f t="shared" si="4"/>
        <v>32972027</v>
      </c>
      <c r="F36" s="60">
        <f t="shared" si="4"/>
        <v>32972027</v>
      </c>
      <c r="G36" s="60">
        <f t="shared" si="4"/>
        <v>477737</v>
      </c>
      <c r="H36" s="60">
        <f t="shared" si="4"/>
        <v>368441</v>
      </c>
      <c r="I36" s="60">
        <f t="shared" si="4"/>
        <v>3688065</v>
      </c>
      <c r="J36" s="60">
        <f t="shared" si="4"/>
        <v>4534243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4534243</v>
      </c>
      <c r="X36" s="60">
        <f t="shared" si="4"/>
        <v>8243007</v>
      </c>
      <c r="Y36" s="60">
        <f t="shared" si="4"/>
        <v>-3708764</v>
      </c>
      <c r="Z36" s="140">
        <f aca="true" t="shared" si="5" ref="Z36:Z49">+IF(X36&lt;&gt;0,+(Y36/X36)*100,0)</f>
        <v>-44.99285272959249</v>
      </c>
      <c r="AA36" s="155">
        <f>AA6+AA21</f>
        <v>32972027</v>
      </c>
    </row>
    <row r="37" spans="1:27" ht="13.5">
      <c r="A37" s="291" t="s">
        <v>205</v>
      </c>
      <c r="B37" s="142"/>
      <c r="C37" s="62">
        <f t="shared" si="4"/>
        <v>4721628</v>
      </c>
      <c r="D37" s="156">
        <f t="shared" si="4"/>
        <v>0</v>
      </c>
      <c r="E37" s="60">
        <f t="shared" si="4"/>
        <v>11200000</v>
      </c>
      <c r="F37" s="60">
        <f t="shared" si="4"/>
        <v>11200000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2800000</v>
      </c>
      <c r="Y37" s="60">
        <f t="shared" si="4"/>
        <v>-2800000</v>
      </c>
      <c r="Z37" s="140">
        <f t="shared" si="5"/>
        <v>-100</v>
      </c>
      <c r="AA37" s="155">
        <f>AA7+AA22</f>
        <v>11200000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20858084</v>
      </c>
      <c r="D41" s="294">
        <f t="shared" si="6"/>
        <v>0</v>
      </c>
      <c r="E41" s="295">
        <f t="shared" si="6"/>
        <v>44172027</v>
      </c>
      <c r="F41" s="295">
        <f t="shared" si="6"/>
        <v>44172027</v>
      </c>
      <c r="G41" s="295">
        <f t="shared" si="6"/>
        <v>477737</v>
      </c>
      <c r="H41" s="295">
        <f t="shared" si="6"/>
        <v>368441</v>
      </c>
      <c r="I41" s="295">
        <f t="shared" si="6"/>
        <v>3688065</v>
      </c>
      <c r="J41" s="295">
        <f t="shared" si="6"/>
        <v>4534243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4534243</v>
      </c>
      <c r="X41" s="295">
        <f t="shared" si="6"/>
        <v>11043007</v>
      </c>
      <c r="Y41" s="295">
        <f t="shared" si="6"/>
        <v>-6508764</v>
      </c>
      <c r="Z41" s="296">
        <f t="shared" si="5"/>
        <v>-58.94014193778923</v>
      </c>
      <c r="AA41" s="297">
        <f>SUM(AA36:AA40)</f>
        <v>44172027</v>
      </c>
    </row>
    <row r="42" spans="1:27" ht="13.5">
      <c r="A42" s="298" t="s">
        <v>210</v>
      </c>
      <c r="B42" s="136"/>
      <c r="C42" s="95">
        <f aca="true" t="shared" si="7" ref="C42:Y48">C12+C27</f>
        <v>1188549</v>
      </c>
      <c r="D42" s="129">
        <f t="shared" si="7"/>
        <v>0</v>
      </c>
      <c r="E42" s="54">
        <f t="shared" si="7"/>
        <v>4350000</v>
      </c>
      <c r="F42" s="54">
        <f t="shared" si="7"/>
        <v>4350000</v>
      </c>
      <c r="G42" s="54">
        <f t="shared" si="7"/>
        <v>0</v>
      </c>
      <c r="H42" s="54">
        <f t="shared" si="7"/>
        <v>0</v>
      </c>
      <c r="I42" s="54">
        <f t="shared" si="7"/>
        <v>89914</v>
      </c>
      <c r="J42" s="54">
        <f t="shared" si="7"/>
        <v>89914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89914</v>
      </c>
      <c r="X42" s="54">
        <f t="shared" si="7"/>
        <v>1087500</v>
      </c>
      <c r="Y42" s="54">
        <f t="shared" si="7"/>
        <v>-997586</v>
      </c>
      <c r="Z42" s="184">
        <f t="shared" si="5"/>
        <v>-91.7320459770115</v>
      </c>
      <c r="AA42" s="130">
        <f aca="true" t="shared" si="8" ref="AA42:AA48">AA12+AA27</f>
        <v>4350000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774933</v>
      </c>
      <c r="D45" s="129">
        <f t="shared" si="7"/>
        <v>0</v>
      </c>
      <c r="E45" s="54">
        <f t="shared" si="7"/>
        <v>2914000</v>
      </c>
      <c r="F45" s="54">
        <f t="shared" si="7"/>
        <v>2914000</v>
      </c>
      <c r="G45" s="54">
        <f t="shared" si="7"/>
        <v>0</v>
      </c>
      <c r="H45" s="54">
        <f t="shared" si="7"/>
        <v>0</v>
      </c>
      <c r="I45" s="54">
        <f t="shared" si="7"/>
        <v>4762</v>
      </c>
      <c r="J45" s="54">
        <f t="shared" si="7"/>
        <v>4762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4762</v>
      </c>
      <c r="X45" s="54">
        <f t="shared" si="7"/>
        <v>728500</v>
      </c>
      <c r="Y45" s="54">
        <f t="shared" si="7"/>
        <v>-723738</v>
      </c>
      <c r="Z45" s="184">
        <f t="shared" si="5"/>
        <v>-99.34632807137955</v>
      </c>
      <c r="AA45" s="130">
        <f t="shared" si="8"/>
        <v>2914000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22821566</v>
      </c>
      <c r="D49" s="218">
        <f t="shared" si="9"/>
        <v>0</v>
      </c>
      <c r="E49" s="220">
        <f t="shared" si="9"/>
        <v>51436027</v>
      </c>
      <c r="F49" s="220">
        <f t="shared" si="9"/>
        <v>51436027</v>
      </c>
      <c r="G49" s="220">
        <f t="shared" si="9"/>
        <v>477737</v>
      </c>
      <c r="H49" s="220">
        <f t="shared" si="9"/>
        <v>368441</v>
      </c>
      <c r="I49" s="220">
        <f t="shared" si="9"/>
        <v>3782741</v>
      </c>
      <c r="J49" s="220">
        <f t="shared" si="9"/>
        <v>4628919</v>
      </c>
      <c r="K49" s="220">
        <f t="shared" si="9"/>
        <v>0</v>
      </c>
      <c r="L49" s="220">
        <f t="shared" si="9"/>
        <v>0</v>
      </c>
      <c r="M49" s="220">
        <f t="shared" si="9"/>
        <v>0</v>
      </c>
      <c r="N49" s="220">
        <f t="shared" si="9"/>
        <v>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4628919</v>
      </c>
      <c r="X49" s="220">
        <f t="shared" si="9"/>
        <v>12859007</v>
      </c>
      <c r="Y49" s="220">
        <f t="shared" si="9"/>
        <v>-8230088</v>
      </c>
      <c r="Z49" s="221">
        <f t="shared" si="5"/>
        <v>-64.00251590188884</v>
      </c>
      <c r="AA49" s="222">
        <f>SUM(AA41:AA48)</f>
        <v>51436027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386128</v>
      </c>
      <c r="D51" s="129">
        <f t="shared" si="10"/>
        <v>0</v>
      </c>
      <c r="E51" s="54">
        <f t="shared" si="10"/>
        <v>2611000</v>
      </c>
      <c r="F51" s="54">
        <f t="shared" si="10"/>
        <v>2611000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652750</v>
      </c>
      <c r="Y51" s="54">
        <f t="shared" si="10"/>
        <v>-652750</v>
      </c>
      <c r="Z51" s="184">
        <f>+IF(X51&lt;&gt;0,+(Y51/X51)*100,0)</f>
        <v>-100</v>
      </c>
      <c r="AA51" s="130">
        <f>SUM(AA57:AA61)</f>
        <v>2611000</v>
      </c>
    </row>
    <row r="52" spans="1:27" ht="13.5">
      <c r="A52" s="310" t="s">
        <v>204</v>
      </c>
      <c r="B52" s="142"/>
      <c r="C52" s="62">
        <v>112557</v>
      </c>
      <c r="D52" s="156"/>
      <c r="E52" s="60">
        <v>1250000</v>
      </c>
      <c r="F52" s="60">
        <v>1250000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312500</v>
      </c>
      <c r="Y52" s="60">
        <v>-312500</v>
      </c>
      <c r="Z52" s="140">
        <v>-100</v>
      </c>
      <c r="AA52" s="155">
        <v>1250000</v>
      </c>
    </row>
    <row r="53" spans="1:27" ht="13.5">
      <c r="A53" s="310" t="s">
        <v>205</v>
      </c>
      <c r="B53" s="142"/>
      <c r="C53" s="62"/>
      <c r="D53" s="156"/>
      <c r="E53" s="60">
        <v>100000</v>
      </c>
      <c r="F53" s="60">
        <v>100000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>
        <v>25000</v>
      </c>
      <c r="Y53" s="60">
        <v>-25000</v>
      </c>
      <c r="Z53" s="140">
        <v>-100</v>
      </c>
      <c r="AA53" s="155">
        <v>100000</v>
      </c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112557</v>
      </c>
      <c r="D57" s="294">
        <f t="shared" si="11"/>
        <v>0</v>
      </c>
      <c r="E57" s="295">
        <f t="shared" si="11"/>
        <v>1350000</v>
      </c>
      <c r="F57" s="295">
        <f t="shared" si="11"/>
        <v>1350000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337500</v>
      </c>
      <c r="Y57" s="295">
        <f t="shared" si="11"/>
        <v>-337500</v>
      </c>
      <c r="Z57" s="296">
        <f>+IF(X57&lt;&gt;0,+(Y57/X57)*100,0)</f>
        <v>-100</v>
      </c>
      <c r="AA57" s="297">
        <f>SUM(AA52:AA56)</f>
        <v>1350000</v>
      </c>
    </row>
    <row r="58" spans="1:27" ht="13.5">
      <c r="A58" s="311" t="s">
        <v>210</v>
      </c>
      <c r="B58" s="136"/>
      <c r="C58" s="62"/>
      <c r="D58" s="156"/>
      <c r="E58" s="60">
        <v>300000</v>
      </c>
      <c r="F58" s="60">
        <v>300000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75000</v>
      </c>
      <c r="Y58" s="60">
        <v>-75000</v>
      </c>
      <c r="Z58" s="140">
        <v>-100</v>
      </c>
      <c r="AA58" s="155">
        <v>300000</v>
      </c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>
        <v>273571</v>
      </c>
      <c r="D61" s="156"/>
      <c r="E61" s="60">
        <v>961000</v>
      </c>
      <c r="F61" s="60">
        <v>961000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240250</v>
      </c>
      <c r="Y61" s="60">
        <v>-240250</v>
      </c>
      <c r="Z61" s="140">
        <v>-100</v>
      </c>
      <c r="AA61" s="155">
        <v>961000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2611350</v>
      </c>
      <c r="F68" s="60"/>
      <c r="G68" s="60"/>
      <c r="H68" s="60"/>
      <c r="I68" s="60">
        <v>270839</v>
      </c>
      <c r="J68" s="60">
        <v>270839</v>
      </c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>
        <v>270839</v>
      </c>
      <c r="X68" s="60"/>
      <c r="Y68" s="60">
        <v>270839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2611350</v>
      </c>
      <c r="F69" s="220">
        <f t="shared" si="12"/>
        <v>0</v>
      </c>
      <c r="G69" s="220">
        <f t="shared" si="12"/>
        <v>0</v>
      </c>
      <c r="H69" s="220">
        <f t="shared" si="12"/>
        <v>0</v>
      </c>
      <c r="I69" s="220">
        <f t="shared" si="12"/>
        <v>270839</v>
      </c>
      <c r="J69" s="220">
        <f t="shared" si="12"/>
        <v>270839</v>
      </c>
      <c r="K69" s="220">
        <f t="shared" si="12"/>
        <v>0</v>
      </c>
      <c r="L69" s="220">
        <f t="shared" si="12"/>
        <v>0</v>
      </c>
      <c r="M69" s="220">
        <f t="shared" si="12"/>
        <v>0</v>
      </c>
      <c r="N69" s="220">
        <f t="shared" si="12"/>
        <v>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270839</v>
      </c>
      <c r="X69" s="220">
        <f t="shared" si="12"/>
        <v>0</v>
      </c>
      <c r="Y69" s="220">
        <f t="shared" si="12"/>
        <v>270839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5973321</v>
      </c>
      <c r="D5" s="357">
        <f t="shared" si="0"/>
        <v>0</v>
      </c>
      <c r="E5" s="356">
        <f t="shared" si="0"/>
        <v>11200000</v>
      </c>
      <c r="F5" s="358">
        <f t="shared" si="0"/>
        <v>11200000</v>
      </c>
      <c r="G5" s="358">
        <f t="shared" si="0"/>
        <v>477737</v>
      </c>
      <c r="H5" s="356">
        <f t="shared" si="0"/>
        <v>368441</v>
      </c>
      <c r="I5" s="356">
        <f t="shared" si="0"/>
        <v>3688065</v>
      </c>
      <c r="J5" s="358">
        <f t="shared" si="0"/>
        <v>4534243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4534243</v>
      </c>
      <c r="X5" s="356">
        <f t="shared" si="0"/>
        <v>2800000</v>
      </c>
      <c r="Y5" s="358">
        <f t="shared" si="0"/>
        <v>1734243</v>
      </c>
      <c r="Z5" s="359">
        <f>+IF(X5&lt;&gt;0,+(Y5/X5)*100,0)</f>
        <v>61.93725</v>
      </c>
      <c r="AA5" s="360">
        <f>+AA6+AA8+AA11+AA13+AA15</f>
        <v>11200000</v>
      </c>
    </row>
    <row r="6" spans="1:27" ht="13.5">
      <c r="A6" s="361" t="s">
        <v>204</v>
      </c>
      <c r="B6" s="142"/>
      <c r="C6" s="60">
        <f>+C7</f>
        <v>1251693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477737</v>
      </c>
      <c r="H6" s="60">
        <f t="shared" si="1"/>
        <v>368441</v>
      </c>
      <c r="I6" s="60">
        <f t="shared" si="1"/>
        <v>3688065</v>
      </c>
      <c r="J6" s="59">
        <f t="shared" si="1"/>
        <v>4534243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4534243</v>
      </c>
      <c r="X6" s="60">
        <f t="shared" si="1"/>
        <v>0</v>
      </c>
      <c r="Y6" s="59">
        <f t="shared" si="1"/>
        <v>4534243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>
        <v>1251693</v>
      </c>
      <c r="D7" s="340"/>
      <c r="E7" s="60"/>
      <c r="F7" s="59"/>
      <c r="G7" s="59">
        <v>477737</v>
      </c>
      <c r="H7" s="60">
        <v>368441</v>
      </c>
      <c r="I7" s="60">
        <v>3688065</v>
      </c>
      <c r="J7" s="59">
        <v>4534243</v>
      </c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>
        <v>4534243</v>
      </c>
      <c r="X7" s="60"/>
      <c r="Y7" s="59">
        <v>4534243</v>
      </c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4721628</v>
      </c>
      <c r="D8" s="340">
        <f t="shared" si="2"/>
        <v>0</v>
      </c>
      <c r="E8" s="60">
        <f t="shared" si="2"/>
        <v>11200000</v>
      </c>
      <c r="F8" s="59">
        <f t="shared" si="2"/>
        <v>11200000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2800000</v>
      </c>
      <c r="Y8" s="59">
        <f t="shared" si="2"/>
        <v>-2800000</v>
      </c>
      <c r="Z8" s="61">
        <f>+IF(X8&lt;&gt;0,+(Y8/X8)*100,0)</f>
        <v>-100</v>
      </c>
      <c r="AA8" s="62">
        <f>SUM(AA9:AA10)</f>
        <v>11200000</v>
      </c>
    </row>
    <row r="9" spans="1:27" ht="13.5">
      <c r="A9" s="291" t="s">
        <v>229</v>
      </c>
      <c r="B9" s="142"/>
      <c r="C9" s="60">
        <v>4143599</v>
      </c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>
        <v>578029</v>
      </c>
      <c r="D10" s="340"/>
      <c r="E10" s="60">
        <v>11200000</v>
      </c>
      <c r="F10" s="59">
        <v>11200000</v>
      </c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>
        <v>2800000</v>
      </c>
      <c r="Y10" s="59">
        <v>-2800000</v>
      </c>
      <c r="Z10" s="61">
        <v>-100</v>
      </c>
      <c r="AA10" s="62">
        <v>11200000</v>
      </c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1188549</v>
      </c>
      <c r="D22" s="344">
        <f t="shared" si="6"/>
        <v>0</v>
      </c>
      <c r="E22" s="343">
        <f t="shared" si="6"/>
        <v>3000000</v>
      </c>
      <c r="F22" s="345">
        <f t="shared" si="6"/>
        <v>3000000</v>
      </c>
      <c r="G22" s="345">
        <f t="shared" si="6"/>
        <v>0</v>
      </c>
      <c r="H22" s="343">
        <f t="shared" si="6"/>
        <v>0</v>
      </c>
      <c r="I22" s="343">
        <f t="shared" si="6"/>
        <v>89914</v>
      </c>
      <c r="J22" s="345">
        <f t="shared" si="6"/>
        <v>89914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89914</v>
      </c>
      <c r="X22" s="343">
        <f t="shared" si="6"/>
        <v>750000</v>
      </c>
      <c r="Y22" s="345">
        <f t="shared" si="6"/>
        <v>-660086</v>
      </c>
      <c r="Z22" s="336">
        <f>+IF(X22&lt;&gt;0,+(Y22/X22)*100,0)</f>
        <v>-88.01146666666668</v>
      </c>
      <c r="AA22" s="350">
        <f>SUM(AA23:AA32)</f>
        <v>3000000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>
        <v>1500000</v>
      </c>
      <c r="F24" s="59">
        <v>1500000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375000</v>
      </c>
      <c r="Y24" s="59">
        <v>-375000</v>
      </c>
      <c r="Z24" s="61">
        <v>-100</v>
      </c>
      <c r="AA24" s="62">
        <v>1500000</v>
      </c>
    </row>
    <row r="25" spans="1:27" ht="13.5">
      <c r="A25" s="361" t="s">
        <v>238</v>
      </c>
      <c r="B25" s="142"/>
      <c r="C25" s="60"/>
      <c r="D25" s="340"/>
      <c r="E25" s="60">
        <v>1500000</v>
      </c>
      <c r="F25" s="59">
        <v>1500000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375000</v>
      </c>
      <c r="Y25" s="59">
        <v>-375000</v>
      </c>
      <c r="Z25" s="61">
        <v>-100</v>
      </c>
      <c r="AA25" s="62">
        <v>1500000</v>
      </c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>
        <v>1188549</v>
      </c>
      <c r="D32" s="340"/>
      <c r="E32" s="60"/>
      <c r="F32" s="59"/>
      <c r="G32" s="59"/>
      <c r="H32" s="60"/>
      <c r="I32" s="60">
        <v>89914</v>
      </c>
      <c r="J32" s="59">
        <v>89914</v>
      </c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>
        <v>89914</v>
      </c>
      <c r="X32" s="60"/>
      <c r="Y32" s="59">
        <v>89914</v>
      </c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606345</v>
      </c>
      <c r="D40" s="344">
        <f t="shared" si="9"/>
        <v>0</v>
      </c>
      <c r="E40" s="343">
        <f t="shared" si="9"/>
        <v>1914000</v>
      </c>
      <c r="F40" s="345">
        <f t="shared" si="9"/>
        <v>1914000</v>
      </c>
      <c r="G40" s="345">
        <f t="shared" si="9"/>
        <v>0</v>
      </c>
      <c r="H40" s="343">
        <f t="shared" si="9"/>
        <v>0</v>
      </c>
      <c r="I40" s="343">
        <f t="shared" si="9"/>
        <v>4762</v>
      </c>
      <c r="J40" s="345">
        <f t="shared" si="9"/>
        <v>4762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4762</v>
      </c>
      <c r="X40" s="343">
        <f t="shared" si="9"/>
        <v>478500</v>
      </c>
      <c r="Y40" s="345">
        <f t="shared" si="9"/>
        <v>-473738</v>
      </c>
      <c r="Z40" s="336">
        <f>+IF(X40&lt;&gt;0,+(Y40/X40)*100,0)</f>
        <v>-99.0048066875653</v>
      </c>
      <c r="AA40" s="350">
        <f>SUM(AA41:AA49)</f>
        <v>1914000</v>
      </c>
    </row>
    <row r="41" spans="1:27" ht="13.5">
      <c r="A41" s="361" t="s">
        <v>247</v>
      </c>
      <c r="B41" s="142"/>
      <c r="C41" s="362"/>
      <c r="D41" s="363"/>
      <c r="E41" s="362">
        <v>1075000</v>
      </c>
      <c r="F41" s="364">
        <v>1075000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268750</v>
      </c>
      <c r="Y41" s="364">
        <v>-268750</v>
      </c>
      <c r="Z41" s="365">
        <v>-100</v>
      </c>
      <c r="AA41" s="366">
        <v>1075000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>
        <v>110001</v>
      </c>
      <c r="D44" s="368"/>
      <c r="E44" s="54">
        <v>139000</v>
      </c>
      <c r="F44" s="53">
        <v>139000</v>
      </c>
      <c r="G44" s="53"/>
      <c r="H44" s="54"/>
      <c r="I44" s="54">
        <v>4762</v>
      </c>
      <c r="J44" s="53">
        <v>4762</v>
      </c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>
        <v>4762</v>
      </c>
      <c r="X44" s="54">
        <v>34750</v>
      </c>
      <c r="Y44" s="53">
        <v>-29988</v>
      </c>
      <c r="Z44" s="94">
        <v>-86.3</v>
      </c>
      <c r="AA44" s="95">
        <v>139000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>
        <v>496344</v>
      </c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>
        <v>700000</v>
      </c>
      <c r="F49" s="53">
        <v>700000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175000</v>
      </c>
      <c r="Y49" s="53">
        <v>-175000</v>
      </c>
      <c r="Z49" s="94">
        <v>-100</v>
      </c>
      <c r="AA49" s="95">
        <v>700000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7768215</v>
      </c>
      <c r="D60" s="346">
        <f t="shared" si="14"/>
        <v>0</v>
      </c>
      <c r="E60" s="219">
        <f t="shared" si="14"/>
        <v>16114000</v>
      </c>
      <c r="F60" s="264">
        <f t="shared" si="14"/>
        <v>16114000</v>
      </c>
      <c r="G60" s="264">
        <f t="shared" si="14"/>
        <v>477737</v>
      </c>
      <c r="H60" s="219">
        <f t="shared" si="14"/>
        <v>368441</v>
      </c>
      <c r="I60" s="219">
        <f t="shared" si="14"/>
        <v>3782741</v>
      </c>
      <c r="J60" s="264">
        <f t="shared" si="14"/>
        <v>4628919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4628919</v>
      </c>
      <c r="X60" s="219">
        <f t="shared" si="14"/>
        <v>4028500</v>
      </c>
      <c r="Y60" s="264">
        <f t="shared" si="14"/>
        <v>600419</v>
      </c>
      <c r="Z60" s="337">
        <f>+IF(X60&lt;&gt;0,+(Y60/X60)*100,0)</f>
        <v>14.904281990815441</v>
      </c>
      <c r="AA60" s="232">
        <f>+AA57+AA54+AA51+AA40+AA37+AA34+AA22+AA5</f>
        <v>16114000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14884763</v>
      </c>
      <c r="D5" s="357">
        <f t="shared" si="0"/>
        <v>0</v>
      </c>
      <c r="E5" s="356">
        <f t="shared" si="0"/>
        <v>32972027</v>
      </c>
      <c r="F5" s="358">
        <f t="shared" si="0"/>
        <v>32972027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8243007</v>
      </c>
      <c r="Y5" s="358">
        <f t="shared" si="0"/>
        <v>-8243007</v>
      </c>
      <c r="Z5" s="359">
        <f>+IF(X5&lt;&gt;0,+(Y5/X5)*100,0)</f>
        <v>-100</v>
      </c>
      <c r="AA5" s="360">
        <f>+AA6+AA8+AA11+AA13+AA15</f>
        <v>32972027</v>
      </c>
    </row>
    <row r="6" spans="1:27" ht="13.5">
      <c r="A6" s="361" t="s">
        <v>204</v>
      </c>
      <c r="B6" s="142"/>
      <c r="C6" s="60">
        <f>+C7</f>
        <v>14884763</v>
      </c>
      <c r="D6" s="340">
        <f aca="true" t="shared" si="1" ref="D6:AA6">+D7</f>
        <v>0</v>
      </c>
      <c r="E6" s="60">
        <f t="shared" si="1"/>
        <v>32972027</v>
      </c>
      <c r="F6" s="59">
        <f t="shared" si="1"/>
        <v>32972027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8243007</v>
      </c>
      <c r="Y6" s="59">
        <f t="shared" si="1"/>
        <v>-8243007</v>
      </c>
      <c r="Z6" s="61">
        <f>+IF(X6&lt;&gt;0,+(Y6/X6)*100,0)</f>
        <v>-100</v>
      </c>
      <c r="AA6" s="62">
        <f t="shared" si="1"/>
        <v>32972027</v>
      </c>
    </row>
    <row r="7" spans="1:27" ht="13.5">
      <c r="A7" s="291" t="s">
        <v>228</v>
      </c>
      <c r="B7" s="142"/>
      <c r="C7" s="60">
        <v>14884763</v>
      </c>
      <c r="D7" s="340"/>
      <c r="E7" s="60">
        <v>32972027</v>
      </c>
      <c r="F7" s="59">
        <v>32972027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8243007</v>
      </c>
      <c r="Y7" s="59">
        <v>-8243007</v>
      </c>
      <c r="Z7" s="61">
        <v>-100</v>
      </c>
      <c r="AA7" s="62">
        <v>32972027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1350000</v>
      </c>
      <c r="F22" s="345">
        <f t="shared" si="6"/>
        <v>1350000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337500</v>
      </c>
      <c r="Y22" s="345">
        <f t="shared" si="6"/>
        <v>-337500</v>
      </c>
      <c r="Z22" s="336">
        <f>+IF(X22&lt;&gt;0,+(Y22/X22)*100,0)</f>
        <v>-100</v>
      </c>
      <c r="AA22" s="350">
        <f>SUM(AA23:AA32)</f>
        <v>1350000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>
        <v>1350000</v>
      </c>
      <c r="F25" s="59">
        <v>1350000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337500</v>
      </c>
      <c r="Y25" s="59">
        <v>-337500</v>
      </c>
      <c r="Z25" s="61">
        <v>-100</v>
      </c>
      <c r="AA25" s="62">
        <v>1350000</v>
      </c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168588</v>
      </c>
      <c r="D40" s="344">
        <f t="shared" si="9"/>
        <v>0</v>
      </c>
      <c r="E40" s="343">
        <f t="shared" si="9"/>
        <v>1000000</v>
      </c>
      <c r="F40" s="345">
        <f t="shared" si="9"/>
        <v>1000000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250000</v>
      </c>
      <c r="Y40" s="345">
        <f t="shared" si="9"/>
        <v>-250000</v>
      </c>
      <c r="Z40" s="336">
        <f>+IF(X40&lt;&gt;0,+(Y40/X40)*100,0)</f>
        <v>-100</v>
      </c>
      <c r="AA40" s="350">
        <f>SUM(AA41:AA49)</f>
        <v>1000000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>
        <v>168588</v>
      </c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>
        <v>1000000</v>
      </c>
      <c r="F49" s="53">
        <v>1000000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250000</v>
      </c>
      <c r="Y49" s="53">
        <v>-250000</v>
      </c>
      <c r="Z49" s="94">
        <v>-100</v>
      </c>
      <c r="AA49" s="95">
        <v>1000000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15053351</v>
      </c>
      <c r="D60" s="346">
        <f t="shared" si="14"/>
        <v>0</v>
      </c>
      <c r="E60" s="219">
        <f t="shared" si="14"/>
        <v>35322027</v>
      </c>
      <c r="F60" s="264">
        <f t="shared" si="14"/>
        <v>35322027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8830507</v>
      </c>
      <c r="Y60" s="264">
        <f t="shared" si="14"/>
        <v>-8830507</v>
      </c>
      <c r="Z60" s="337">
        <f>+IF(X60&lt;&gt;0,+(Y60/X60)*100,0)</f>
        <v>-100</v>
      </c>
      <c r="AA60" s="232">
        <f>+AA57+AA54+AA51+AA40+AA37+AA34+AA22+AA5</f>
        <v>35322027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2013-11-05T08:58:26Z</dcterms:created>
  <dcterms:modified xsi:type="dcterms:W3CDTF">2013-11-05T08:58:30Z</dcterms:modified>
  <cp:category/>
  <cp:version/>
  <cp:contentType/>
  <cp:contentStatus/>
</cp:coreProperties>
</file>