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<sst xmlns="http://schemas.openxmlformats.org/spreadsheetml/2006/main" count="855" uniqueCount="302">
  <si>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Okhahlamba(KZN235)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</si>
  <si>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</si>
  <si>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</si>
  <si>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</si>
  <si>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</si>
  <si>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</si>
  <si>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</si>
  <si>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</si>
  <si>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</si>
  <si>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</si>
  <si>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</si>
  <si>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</si>
  <si>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</si>
  <si>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</si>
  <si>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</si>
  <si>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</si>
  <si>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</si>
  <si>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</si>
  <si>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</si>
  <si>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</si>
  <si>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</si>
  <si>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</si>
  <si>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</si>
  <si>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</si>
  <si>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</si>
  <si>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</si>
  <si>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</si>
  <si>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</si>
  <si>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</si>
  <si>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</si>
  <si>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</si>
  <si>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</si>
  <si>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</si>
  <si>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</si>
  <si>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</si>
  <si>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</si>
  <si>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</si>
  <si>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</si>
  <si>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</si>
  <si>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</si>
  <si>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</si>
  <si>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</si>
  <si>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</si>
  <si>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</si>
  <si>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</si>
  <si>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</si>
  <si>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</si>
  <si>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</si>
  <si>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</si>
  <si>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</si>
  <si>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</si>
  <si>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</si>
  <si>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</si>
  <si>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</si>
  <si>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</si>
  <si>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</si>
  <si>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</si>
  <si>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</si>
  <si>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</si>
  <si>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</si>
  <si>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</si>
  <si>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</si>
  <si>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</si>
  <si>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</si>
  <si>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</si>
  <si>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</si>
  <si>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</si>
  <si>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</si>
  <si>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</si>
  <si>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</si>
  <si>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Okhahlamba(KZN235)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</si>
  <si>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</si>
  <si>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</si>
  <si>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</si>
  <si>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</si>
  <si>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</si>
  <si>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</si>
  <si>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</si>
  <si>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</si>
  <si>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</si>
  <si>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</si>
  <si>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</si>
  <si>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</si>
  <si>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</si>
  <si>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</si>
  <si>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</si>
  <si>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</si>
  <si>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</si>
  <si>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</si>
  <si>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</si>
  <si>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</si>
  <si>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</si>
  <si>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</si>
  <si>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</si>
  <si>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</si>
  <si>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</si>
  <si>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</si>
  <si>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</si>
  <si>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</si>
  <si>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</si>
  <si>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Okhahlamba(KZN235)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</si>
  <si>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</si>
  <si>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</si>
  <si>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</si>
  <si>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</si>
  <si>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</si>
  <si>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</si>
  <si>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</si>
  <si>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</si>
  <si>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</si>
  <si>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</si>
  <si>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</si>
  <si>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</si>
  <si>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</si>
  <si>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</si>
  <si>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</si>
  <si>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</si>
  <si>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</si>
  <si>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</si>
  <si>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</si>
  <si>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</si>
  <si>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</si>
  <si>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</si>
  <si>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</si>
  <si>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</si>
  <si>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</si>
  <si>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</si>
  <si>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</si>
  <si>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</si>
  <si>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Okhahlamba(KZN235)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</si>
  <si>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</si>
  <si>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</si>
  <si>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</si>
  <si>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</si>
  <si>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</si>
  <si>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</si>
  <si>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</si>
  <si>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</si>
  <si>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</si>
  <si>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</si>
  <si>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Okhahlamba(KZN235)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</si>
  <si>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</si>
  <si>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</si>
  <si>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</si>
  <si>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</si>
  <si>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</si>
  <si>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</si>
  <si>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</si>
  <si>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</si>
  <si>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</si>
  <si>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</si>
  <si>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</si>
  <si>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</si>
  <si>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</si>
  <si>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</si>
  <si>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</si>
  <si>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</si>
  <si>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</si>
  <si>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</si>
  <si>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</si>
  <si>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</si>
  <si>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</si>
  <si>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</si>
  <si>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</si>
  <si>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</si>
  <si>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</si>
  <si>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</si>
  <si>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</si>
  <si>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</si>
  <si>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</si>
  <si>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</si>
  <si>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</si>
  <si>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</si>
  <si>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</si>
  <si>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Okhahlamba(KZN235)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</si>
  <si>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</si>
  <si>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</si>
  <si>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</si>
  <si>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</si>
  <si>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</si>
  <si>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</si>
  <si>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</si>
  <si>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</si>
  <si>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</si>
  <si>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</si>
  <si>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</si>
  <si>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</si>
  <si>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</si>
  <si>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</si>
  <si>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</si>
  <si>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</si>
  <si>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</si>
  <si>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</si>
  <si>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</si>
  <si>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</si>
  <si>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</si>
  <si>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</si>
  <si>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</si>
  <si>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</si>
  <si>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</si>
  <si>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</si>
  <si>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Okhahlamba(KZN235)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</si>
  <si>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</si>
  <si>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</si>
  <si>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</si>
  <si>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</si>
  <si>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</si>
  <si>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</si>
  <si>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</si>
  <si>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</si>
  <si>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</si>
  <si>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</si>
  <si>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</si>
  <si>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</si>
  <si>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</si>
  <si>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</si>
  <si>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</si>
  <si>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</si>
  <si>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</si>
  <si>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</si>
  <si>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</si>
  <si>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</si>
  <si>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</si>
  <si>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</si>
  <si>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</si>
  <si>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</si>
  <si>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Okhahlamba(KZN235)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</si>
  <si>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</si>
  <si>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</si>
  <si>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</si>
  <si>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</si>
  <si>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</si>
  <si>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</si>
  <si>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</si>
  <si>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</si>
  <si>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</si>
  <si>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</si>
  <si>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</si>
  <si>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</si>
  <si>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</si>
  <si>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</si>
  <si>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</si>
  <si>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</si>
  <si>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</si>
  <si>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</si>
  <si>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</si>
  <si>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</si>
  <si>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</si>
  <si>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</si>
  <si>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</si>
  <si>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</si>
  <si>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</si>
  <si>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</si>
  <si>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</si>
  <si>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</si>
  <si>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</si>
  <si>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</si>
  <si>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</si>
  <si>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</si>
  <si>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</si>
  <si>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</si>
  <si>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</si>
  <si>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Okhahlamba(KZN235)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</si>
  <si>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</si>
  <si>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</si>
  <si>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Okhahlamba(KZN235)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</si>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</sst>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17652973</v>
      </c>
      <c r="C5" s="19">
        <v>0</v>
      </c>
      <c r="D5" s="59">
        <v>23788666</v>
      </c>
      <c r="E5" s="60">
        <v>23788666</v>
      </c>
      <c r="F5" s="60">
        <v>2762958</v>
      </c>
      <c r="G5" s="60">
        <v>2747428</v>
      </c>
      <c r="H5" s="60">
        <v>2755222</v>
      </c>
      <c r="I5" s="60">
        <v>8265608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8265608</v>
      </c>
      <c r="W5" s="60">
        <v>5947167</v>
      </c>
      <c r="X5" s="60">
        <v>2318441</v>
      </c>
      <c r="Y5" s="61">
        <v>38.98</v>
      </c>
      <c r="Z5" s="62">
        <v>23788666</v>
      </c>
    </row>
    <row r="6" spans="1:26" ht="13.5">
      <c r="A6" s="58" t="s">
        <v>32</v>
      </c>
      <c r="B6" s="19">
        <v>354502</v>
      </c>
      <c r="C6" s="19">
        <v>0</v>
      </c>
      <c r="D6" s="59">
        <v>345618</v>
      </c>
      <c r="E6" s="60">
        <v>345618</v>
      </c>
      <c r="F6" s="60">
        <v>25801</v>
      </c>
      <c r="G6" s="60">
        <v>29545</v>
      </c>
      <c r="H6" s="60">
        <v>31577</v>
      </c>
      <c r="I6" s="60">
        <v>86923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86923</v>
      </c>
      <c r="W6" s="60">
        <v>86405</v>
      </c>
      <c r="X6" s="60">
        <v>518</v>
      </c>
      <c r="Y6" s="61">
        <v>0.6</v>
      </c>
      <c r="Z6" s="62">
        <v>345618</v>
      </c>
    </row>
    <row r="7" spans="1:26" ht="13.5">
      <c r="A7" s="58" t="s">
        <v>33</v>
      </c>
      <c r="B7" s="19">
        <v>2535437</v>
      </c>
      <c r="C7" s="19">
        <v>0</v>
      </c>
      <c r="D7" s="59">
        <v>1399200</v>
      </c>
      <c r="E7" s="60">
        <v>1399200</v>
      </c>
      <c r="F7" s="60">
        <v>289994</v>
      </c>
      <c r="G7" s="60">
        <v>369735</v>
      </c>
      <c r="H7" s="60">
        <v>311068</v>
      </c>
      <c r="I7" s="60">
        <v>970797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970797</v>
      </c>
      <c r="W7" s="60">
        <v>349800</v>
      </c>
      <c r="X7" s="60">
        <v>620997</v>
      </c>
      <c r="Y7" s="61">
        <v>177.53</v>
      </c>
      <c r="Z7" s="62">
        <v>1399200</v>
      </c>
    </row>
    <row r="8" spans="1:26" ht="13.5">
      <c r="A8" s="58" t="s">
        <v>34</v>
      </c>
      <c r="B8" s="19">
        <v>65683536</v>
      </c>
      <c r="C8" s="19">
        <v>0</v>
      </c>
      <c r="D8" s="59">
        <v>73651972</v>
      </c>
      <c r="E8" s="60">
        <v>73651972</v>
      </c>
      <c r="F8" s="60">
        <v>18101000</v>
      </c>
      <c r="G8" s="60">
        <v>890000</v>
      </c>
      <c r="H8" s="60">
        <v>4650000</v>
      </c>
      <c r="I8" s="60">
        <v>23641000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23641000</v>
      </c>
      <c r="W8" s="60">
        <v>18412993</v>
      </c>
      <c r="X8" s="60">
        <v>5228007</v>
      </c>
      <c r="Y8" s="61">
        <v>28.39</v>
      </c>
      <c r="Z8" s="62">
        <v>73651972</v>
      </c>
    </row>
    <row r="9" spans="1:26" ht="13.5">
      <c r="A9" s="58" t="s">
        <v>35</v>
      </c>
      <c r="B9" s="19">
        <v>4286126</v>
      </c>
      <c r="C9" s="19">
        <v>0</v>
      </c>
      <c r="D9" s="59">
        <v>3639751</v>
      </c>
      <c r="E9" s="60">
        <v>3639751</v>
      </c>
      <c r="F9" s="60">
        <v>120274</v>
      </c>
      <c r="G9" s="60">
        <v>91356</v>
      </c>
      <c r="H9" s="60">
        <v>289150</v>
      </c>
      <c r="I9" s="60">
        <v>500780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500780</v>
      </c>
      <c r="W9" s="60">
        <v>909938</v>
      </c>
      <c r="X9" s="60">
        <v>-409158</v>
      </c>
      <c r="Y9" s="61">
        <v>-44.97</v>
      </c>
      <c r="Z9" s="62">
        <v>3639751</v>
      </c>
    </row>
    <row r="10" spans="1:26" ht="25.5">
      <c r="A10" s="63" t="s">
        <v>277</v>
      </c>
      <c r="B10" s="64">
        <f>SUM(B5:B9)</f>
        <v>90512574</v>
      </c>
      <c r="C10" s="64">
        <f>SUM(C5:C9)</f>
        <v>0</v>
      </c>
      <c r="D10" s="65">
        <f aca="true" t="shared" si="0" ref="D10:Z10">SUM(D5:D9)</f>
        <v>102825207</v>
      </c>
      <c r="E10" s="66">
        <f t="shared" si="0"/>
        <v>102825207</v>
      </c>
      <c r="F10" s="66">
        <f t="shared" si="0"/>
        <v>21300027</v>
      </c>
      <c r="G10" s="66">
        <f t="shared" si="0"/>
        <v>4128064</v>
      </c>
      <c r="H10" s="66">
        <f t="shared" si="0"/>
        <v>8037017</v>
      </c>
      <c r="I10" s="66">
        <f t="shared" si="0"/>
        <v>33465108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33465108</v>
      </c>
      <c r="W10" s="66">
        <f t="shared" si="0"/>
        <v>25706303</v>
      </c>
      <c r="X10" s="66">
        <f t="shared" si="0"/>
        <v>7758805</v>
      </c>
      <c r="Y10" s="67">
        <f>+IF(W10&lt;&gt;0,(X10/W10)*100,0)</f>
        <v>30.182500377436618</v>
      </c>
      <c r="Z10" s="68">
        <f t="shared" si="0"/>
        <v>102825207</v>
      </c>
    </row>
    <row r="11" spans="1:26" ht="13.5">
      <c r="A11" s="58" t="s">
        <v>37</v>
      </c>
      <c r="B11" s="19">
        <v>27712333</v>
      </c>
      <c r="C11" s="19">
        <v>0</v>
      </c>
      <c r="D11" s="59">
        <v>32023591</v>
      </c>
      <c r="E11" s="60">
        <v>32023591</v>
      </c>
      <c r="F11" s="60">
        <v>2676417</v>
      </c>
      <c r="G11" s="60">
        <v>2559644</v>
      </c>
      <c r="H11" s="60">
        <v>2731056</v>
      </c>
      <c r="I11" s="60">
        <v>7967117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7967117</v>
      </c>
      <c r="W11" s="60">
        <v>8005898</v>
      </c>
      <c r="X11" s="60">
        <v>-38781</v>
      </c>
      <c r="Y11" s="61">
        <v>-0.48</v>
      </c>
      <c r="Z11" s="62">
        <v>32023591</v>
      </c>
    </row>
    <row r="12" spans="1:26" ht="13.5">
      <c r="A12" s="58" t="s">
        <v>38</v>
      </c>
      <c r="B12" s="19">
        <v>6782971</v>
      </c>
      <c r="C12" s="19">
        <v>0</v>
      </c>
      <c r="D12" s="59">
        <v>6979478</v>
      </c>
      <c r="E12" s="60">
        <v>6979478</v>
      </c>
      <c r="F12" s="60">
        <v>565259</v>
      </c>
      <c r="G12" s="60">
        <v>565259</v>
      </c>
      <c r="H12" s="60">
        <v>565259</v>
      </c>
      <c r="I12" s="60">
        <v>1695777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1695777</v>
      </c>
      <c r="W12" s="60">
        <v>1744870</v>
      </c>
      <c r="X12" s="60">
        <v>-49093</v>
      </c>
      <c r="Y12" s="61">
        <v>-2.81</v>
      </c>
      <c r="Z12" s="62">
        <v>6979478</v>
      </c>
    </row>
    <row r="13" spans="1:26" ht="13.5">
      <c r="A13" s="58" t="s">
        <v>278</v>
      </c>
      <c r="B13" s="19">
        <v>5275988</v>
      </c>
      <c r="C13" s="19">
        <v>0</v>
      </c>
      <c r="D13" s="59">
        <v>14079722</v>
      </c>
      <c r="E13" s="60">
        <v>14079722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3519931</v>
      </c>
      <c r="X13" s="60">
        <v>-3519931</v>
      </c>
      <c r="Y13" s="61">
        <v>-100</v>
      </c>
      <c r="Z13" s="62">
        <v>14079722</v>
      </c>
    </row>
    <row r="14" spans="1:26" ht="13.5">
      <c r="A14" s="58" t="s">
        <v>40</v>
      </c>
      <c r="B14" s="19">
        <v>2831912</v>
      </c>
      <c r="C14" s="19">
        <v>0</v>
      </c>
      <c r="D14" s="59">
        <v>1018146</v>
      </c>
      <c r="E14" s="60">
        <v>1018146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254537</v>
      </c>
      <c r="X14" s="60">
        <v>-254537</v>
      </c>
      <c r="Y14" s="61">
        <v>-100</v>
      </c>
      <c r="Z14" s="62">
        <v>1018146</v>
      </c>
    </row>
    <row r="15" spans="1:26" ht="13.5">
      <c r="A15" s="58" t="s">
        <v>41</v>
      </c>
      <c r="B15" s="19">
        <v>0</v>
      </c>
      <c r="C15" s="19">
        <v>0</v>
      </c>
      <c r="D15" s="59">
        <v>589062</v>
      </c>
      <c r="E15" s="60">
        <v>589062</v>
      </c>
      <c r="F15" s="60">
        <v>32250</v>
      </c>
      <c r="G15" s="60">
        <v>256</v>
      </c>
      <c r="H15" s="60">
        <v>160305</v>
      </c>
      <c r="I15" s="60">
        <v>192811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192811</v>
      </c>
      <c r="W15" s="60">
        <v>147266</v>
      </c>
      <c r="X15" s="60">
        <v>45545</v>
      </c>
      <c r="Y15" s="61">
        <v>30.93</v>
      </c>
      <c r="Z15" s="62">
        <v>589062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31666709</v>
      </c>
      <c r="C17" s="19">
        <v>0</v>
      </c>
      <c r="D17" s="59">
        <v>44135208</v>
      </c>
      <c r="E17" s="60">
        <v>44135208</v>
      </c>
      <c r="F17" s="60">
        <v>2758189</v>
      </c>
      <c r="G17" s="60">
        <v>2970961</v>
      </c>
      <c r="H17" s="60">
        <v>2588341</v>
      </c>
      <c r="I17" s="60">
        <v>8317491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8317491</v>
      </c>
      <c r="W17" s="60">
        <v>11033802</v>
      </c>
      <c r="X17" s="60">
        <v>-2716311</v>
      </c>
      <c r="Y17" s="61">
        <v>-24.62</v>
      </c>
      <c r="Z17" s="62">
        <v>44135208</v>
      </c>
    </row>
    <row r="18" spans="1:26" ht="13.5">
      <c r="A18" s="70" t="s">
        <v>44</v>
      </c>
      <c r="B18" s="71">
        <f>SUM(B11:B17)</f>
        <v>74269913</v>
      </c>
      <c r="C18" s="71">
        <f>SUM(C11:C17)</f>
        <v>0</v>
      </c>
      <c r="D18" s="72">
        <f aca="true" t="shared" si="1" ref="D18:Z18">SUM(D11:D17)</f>
        <v>98825207</v>
      </c>
      <c r="E18" s="73">
        <f t="shared" si="1"/>
        <v>98825207</v>
      </c>
      <c r="F18" s="73">
        <f t="shared" si="1"/>
        <v>6032115</v>
      </c>
      <c r="G18" s="73">
        <f t="shared" si="1"/>
        <v>6096120</v>
      </c>
      <c r="H18" s="73">
        <f t="shared" si="1"/>
        <v>6044961</v>
      </c>
      <c r="I18" s="73">
        <f t="shared" si="1"/>
        <v>18173196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18173196</v>
      </c>
      <c r="W18" s="73">
        <f t="shared" si="1"/>
        <v>24706304</v>
      </c>
      <c r="X18" s="73">
        <f t="shared" si="1"/>
        <v>-6533108</v>
      </c>
      <c r="Y18" s="67">
        <f>+IF(W18&lt;&gt;0,(X18/W18)*100,0)</f>
        <v>-26.443081085701852</v>
      </c>
      <c r="Z18" s="74">
        <f t="shared" si="1"/>
        <v>98825207</v>
      </c>
    </row>
    <row r="19" spans="1:26" ht="13.5">
      <c r="A19" s="70" t="s">
        <v>45</v>
      </c>
      <c r="B19" s="75">
        <f>+B10-B18</f>
        <v>16242661</v>
      </c>
      <c r="C19" s="75">
        <f>+C10-C18</f>
        <v>0</v>
      </c>
      <c r="D19" s="76">
        <f aca="true" t="shared" si="2" ref="D19:Z19">+D10-D18</f>
        <v>4000000</v>
      </c>
      <c r="E19" s="77">
        <f t="shared" si="2"/>
        <v>4000000</v>
      </c>
      <c r="F19" s="77">
        <f t="shared" si="2"/>
        <v>15267912</v>
      </c>
      <c r="G19" s="77">
        <f t="shared" si="2"/>
        <v>-1968056</v>
      </c>
      <c r="H19" s="77">
        <f t="shared" si="2"/>
        <v>1992056</v>
      </c>
      <c r="I19" s="77">
        <f t="shared" si="2"/>
        <v>15291912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15291912</v>
      </c>
      <c r="W19" s="77">
        <f>IF(E10=E18,0,W10-W18)</f>
        <v>999999</v>
      </c>
      <c r="X19" s="77">
        <f t="shared" si="2"/>
        <v>14291913</v>
      </c>
      <c r="Y19" s="78">
        <f>+IF(W19&lt;&gt;0,(X19/W19)*100,0)</f>
        <v>1429.1927291927293</v>
      </c>
      <c r="Z19" s="79">
        <f t="shared" si="2"/>
        <v>4000000</v>
      </c>
    </row>
    <row r="20" spans="1:26" ht="13.5">
      <c r="A20" s="58" t="s">
        <v>46</v>
      </c>
      <c r="B20" s="19">
        <v>34887365</v>
      </c>
      <c r="C20" s="19">
        <v>0</v>
      </c>
      <c r="D20" s="59">
        <v>31210000</v>
      </c>
      <c r="E20" s="60">
        <v>31210000</v>
      </c>
      <c r="F20" s="60">
        <v>11743000</v>
      </c>
      <c r="G20" s="60">
        <v>0</v>
      </c>
      <c r="H20" s="60">
        <v>0</v>
      </c>
      <c r="I20" s="60">
        <v>11743000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11743000</v>
      </c>
      <c r="W20" s="60">
        <v>7802500</v>
      </c>
      <c r="X20" s="60">
        <v>3940500</v>
      </c>
      <c r="Y20" s="61">
        <v>50.5</v>
      </c>
      <c r="Z20" s="62">
        <v>31210000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51130026</v>
      </c>
      <c r="C22" s="86">
        <f>SUM(C19:C21)</f>
        <v>0</v>
      </c>
      <c r="D22" s="87">
        <f aca="true" t="shared" si="3" ref="D22:Z22">SUM(D19:D21)</f>
        <v>35210000</v>
      </c>
      <c r="E22" s="88">
        <f t="shared" si="3"/>
        <v>35210000</v>
      </c>
      <c r="F22" s="88">
        <f t="shared" si="3"/>
        <v>27010912</v>
      </c>
      <c r="G22" s="88">
        <f t="shared" si="3"/>
        <v>-1968056</v>
      </c>
      <c r="H22" s="88">
        <f t="shared" si="3"/>
        <v>1992056</v>
      </c>
      <c r="I22" s="88">
        <f t="shared" si="3"/>
        <v>27034912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27034912</v>
      </c>
      <c r="W22" s="88">
        <f t="shared" si="3"/>
        <v>8802499</v>
      </c>
      <c r="X22" s="88">
        <f t="shared" si="3"/>
        <v>18232413</v>
      </c>
      <c r="Y22" s="89">
        <f>+IF(W22&lt;&gt;0,(X22/W22)*100,0)</f>
        <v>207.1276918066108</v>
      </c>
      <c r="Z22" s="90">
        <f t="shared" si="3"/>
        <v>35210000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51130026</v>
      </c>
      <c r="C24" s="75">
        <f>SUM(C22:C23)</f>
        <v>0</v>
      </c>
      <c r="D24" s="76">
        <f aca="true" t="shared" si="4" ref="D24:Z24">SUM(D22:D23)</f>
        <v>35210000</v>
      </c>
      <c r="E24" s="77">
        <f t="shared" si="4"/>
        <v>35210000</v>
      </c>
      <c r="F24" s="77">
        <f t="shared" si="4"/>
        <v>27010912</v>
      </c>
      <c r="G24" s="77">
        <f t="shared" si="4"/>
        <v>-1968056</v>
      </c>
      <c r="H24" s="77">
        <f t="shared" si="4"/>
        <v>1992056</v>
      </c>
      <c r="I24" s="77">
        <f t="shared" si="4"/>
        <v>27034912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27034912</v>
      </c>
      <c r="W24" s="77">
        <f t="shared" si="4"/>
        <v>8802499</v>
      </c>
      <c r="X24" s="77">
        <f t="shared" si="4"/>
        <v>18232413</v>
      </c>
      <c r="Y24" s="78">
        <f>+IF(W24&lt;&gt;0,(X24/W24)*100,0)</f>
        <v>207.1276918066108</v>
      </c>
      <c r="Z24" s="79">
        <f t="shared" si="4"/>
        <v>35210000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81388032</v>
      </c>
      <c r="C27" s="22">
        <v>0</v>
      </c>
      <c r="D27" s="99">
        <v>52090000</v>
      </c>
      <c r="E27" s="100">
        <v>52090000</v>
      </c>
      <c r="F27" s="100">
        <v>2587920</v>
      </c>
      <c r="G27" s="100">
        <v>12746126</v>
      </c>
      <c r="H27" s="100">
        <v>6705225</v>
      </c>
      <c r="I27" s="100">
        <v>22039271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22039271</v>
      </c>
      <c r="W27" s="100">
        <v>13022500</v>
      </c>
      <c r="X27" s="100">
        <v>9016771</v>
      </c>
      <c r="Y27" s="101">
        <v>69.24</v>
      </c>
      <c r="Z27" s="102">
        <v>52090000</v>
      </c>
    </row>
    <row r="28" spans="1:26" ht="13.5">
      <c r="A28" s="103" t="s">
        <v>46</v>
      </c>
      <c r="B28" s="19">
        <v>49986410</v>
      </c>
      <c r="C28" s="19">
        <v>0</v>
      </c>
      <c r="D28" s="59">
        <v>36210000</v>
      </c>
      <c r="E28" s="60">
        <v>36210000</v>
      </c>
      <c r="F28" s="60">
        <v>2433130</v>
      </c>
      <c r="G28" s="60">
        <v>3186949</v>
      </c>
      <c r="H28" s="60">
        <v>3690544</v>
      </c>
      <c r="I28" s="60">
        <v>9310623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9310623</v>
      </c>
      <c r="W28" s="60">
        <v>9052500</v>
      </c>
      <c r="X28" s="60">
        <v>258123</v>
      </c>
      <c r="Y28" s="61">
        <v>2.85</v>
      </c>
      <c r="Z28" s="62">
        <v>36210000</v>
      </c>
    </row>
    <row r="29" spans="1:26" ht="13.5">
      <c r="A29" s="58" t="s">
        <v>282</v>
      </c>
      <c r="B29" s="19">
        <v>124104</v>
      </c>
      <c r="C29" s="19">
        <v>0</v>
      </c>
      <c r="D29" s="59">
        <v>0</v>
      </c>
      <c r="E29" s="60">
        <v>0</v>
      </c>
      <c r="F29" s="60">
        <v>154790</v>
      </c>
      <c r="G29" s="60">
        <v>0</v>
      </c>
      <c r="H29" s="60">
        <v>0</v>
      </c>
      <c r="I29" s="60">
        <v>154790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154790</v>
      </c>
      <c r="W29" s="60">
        <v>0</v>
      </c>
      <c r="X29" s="60">
        <v>154790</v>
      </c>
      <c r="Y29" s="61">
        <v>0</v>
      </c>
      <c r="Z29" s="62">
        <v>0</v>
      </c>
    </row>
    <row r="30" spans="1:26" ht="13.5">
      <c r="A30" s="58" t="s">
        <v>52</v>
      </c>
      <c r="B30" s="19">
        <v>937288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30340230</v>
      </c>
      <c r="C31" s="19">
        <v>0</v>
      </c>
      <c r="D31" s="59">
        <v>15880000</v>
      </c>
      <c r="E31" s="60">
        <v>15880000</v>
      </c>
      <c r="F31" s="60">
        <v>0</v>
      </c>
      <c r="G31" s="60">
        <v>9559177</v>
      </c>
      <c r="H31" s="60">
        <v>3014681</v>
      </c>
      <c r="I31" s="60">
        <v>12573858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12573858</v>
      </c>
      <c r="W31" s="60">
        <v>3970000</v>
      </c>
      <c r="X31" s="60">
        <v>8603858</v>
      </c>
      <c r="Y31" s="61">
        <v>216.72</v>
      </c>
      <c r="Z31" s="62">
        <v>15880000</v>
      </c>
    </row>
    <row r="32" spans="1:26" ht="13.5">
      <c r="A32" s="70" t="s">
        <v>54</v>
      </c>
      <c r="B32" s="22">
        <f>SUM(B28:B31)</f>
        <v>81388032</v>
      </c>
      <c r="C32" s="22">
        <f>SUM(C28:C31)</f>
        <v>0</v>
      </c>
      <c r="D32" s="99">
        <f aca="true" t="shared" si="5" ref="D32:Z32">SUM(D28:D31)</f>
        <v>52090000</v>
      </c>
      <c r="E32" s="100">
        <f t="shared" si="5"/>
        <v>52090000</v>
      </c>
      <c r="F32" s="100">
        <f t="shared" si="5"/>
        <v>2587920</v>
      </c>
      <c r="G32" s="100">
        <f t="shared" si="5"/>
        <v>12746126</v>
      </c>
      <c r="H32" s="100">
        <f t="shared" si="5"/>
        <v>6705225</v>
      </c>
      <c r="I32" s="100">
        <f t="shared" si="5"/>
        <v>22039271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22039271</v>
      </c>
      <c r="W32" s="100">
        <f t="shared" si="5"/>
        <v>13022500</v>
      </c>
      <c r="X32" s="100">
        <f t="shared" si="5"/>
        <v>9016771</v>
      </c>
      <c r="Y32" s="101">
        <f>+IF(W32&lt;&gt;0,(X32/W32)*100,0)</f>
        <v>69.23993856786332</v>
      </c>
      <c r="Z32" s="102">
        <f t="shared" si="5"/>
        <v>52090000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90286190</v>
      </c>
      <c r="C35" s="19">
        <v>0</v>
      </c>
      <c r="D35" s="59">
        <v>104000000</v>
      </c>
      <c r="E35" s="60">
        <v>104000000</v>
      </c>
      <c r="F35" s="60">
        <v>117330696</v>
      </c>
      <c r="G35" s="60">
        <v>0</v>
      </c>
      <c r="H35" s="60">
        <v>96882661</v>
      </c>
      <c r="I35" s="60">
        <v>96882661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96882661</v>
      </c>
      <c r="W35" s="60">
        <v>26000000</v>
      </c>
      <c r="X35" s="60">
        <v>70882661</v>
      </c>
      <c r="Y35" s="61">
        <v>272.63</v>
      </c>
      <c r="Z35" s="62">
        <v>104000000</v>
      </c>
    </row>
    <row r="36" spans="1:26" ht="13.5">
      <c r="A36" s="58" t="s">
        <v>57</v>
      </c>
      <c r="B36" s="19">
        <v>98955239</v>
      </c>
      <c r="C36" s="19">
        <v>0</v>
      </c>
      <c r="D36" s="59">
        <v>53200000</v>
      </c>
      <c r="E36" s="60">
        <v>53200000</v>
      </c>
      <c r="F36" s="60">
        <v>96568009</v>
      </c>
      <c r="G36" s="60">
        <v>0</v>
      </c>
      <c r="H36" s="60">
        <v>94759269</v>
      </c>
      <c r="I36" s="60">
        <v>94759269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94759269</v>
      </c>
      <c r="W36" s="60">
        <v>13300000</v>
      </c>
      <c r="X36" s="60">
        <v>81459269</v>
      </c>
      <c r="Y36" s="61">
        <v>612.48</v>
      </c>
      <c r="Z36" s="62">
        <v>53200000</v>
      </c>
    </row>
    <row r="37" spans="1:26" ht="13.5">
      <c r="A37" s="58" t="s">
        <v>58</v>
      </c>
      <c r="B37" s="19">
        <v>43115736</v>
      </c>
      <c r="C37" s="19">
        <v>0</v>
      </c>
      <c r="D37" s="59">
        <v>6900000</v>
      </c>
      <c r="E37" s="60">
        <v>6900000</v>
      </c>
      <c r="F37" s="60">
        <v>36238044</v>
      </c>
      <c r="G37" s="60">
        <v>0</v>
      </c>
      <c r="H37" s="60">
        <v>169663269</v>
      </c>
      <c r="I37" s="60">
        <v>169663269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169663269</v>
      </c>
      <c r="W37" s="60">
        <v>1725000</v>
      </c>
      <c r="X37" s="60">
        <v>167938269</v>
      </c>
      <c r="Y37" s="61">
        <v>9735.55</v>
      </c>
      <c r="Z37" s="62">
        <v>6900000</v>
      </c>
    </row>
    <row r="38" spans="1:26" ht="13.5">
      <c r="A38" s="58" t="s">
        <v>59</v>
      </c>
      <c r="B38" s="19">
        <v>9389314</v>
      </c>
      <c r="C38" s="19">
        <v>0</v>
      </c>
      <c r="D38" s="59">
        <v>1000000</v>
      </c>
      <c r="E38" s="60">
        <v>1000000</v>
      </c>
      <c r="F38" s="60">
        <v>15415559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250000</v>
      </c>
      <c r="X38" s="60">
        <v>-250000</v>
      </c>
      <c r="Y38" s="61">
        <v>-100</v>
      </c>
      <c r="Z38" s="62">
        <v>1000000</v>
      </c>
    </row>
    <row r="39" spans="1:26" ht="13.5">
      <c r="A39" s="58" t="s">
        <v>60</v>
      </c>
      <c r="B39" s="19">
        <v>136736379</v>
      </c>
      <c r="C39" s="19">
        <v>0</v>
      </c>
      <c r="D39" s="59">
        <v>149300000</v>
      </c>
      <c r="E39" s="60">
        <v>149300000</v>
      </c>
      <c r="F39" s="60">
        <v>162245102</v>
      </c>
      <c r="G39" s="60">
        <v>0</v>
      </c>
      <c r="H39" s="60">
        <v>21978661</v>
      </c>
      <c r="I39" s="60">
        <v>21978661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21978661</v>
      </c>
      <c r="W39" s="60">
        <v>37325000</v>
      </c>
      <c r="X39" s="60">
        <v>-15346339</v>
      </c>
      <c r="Y39" s="61">
        <v>-41.12</v>
      </c>
      <c r="Z39" s="62">
        <v>149300000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57464970</v>
      </c>
      <c r="C42" s="19">
        <v>0</v>
      </c>
      <c r="D42" s="59">
        <v>54289999</v>
      </c>
      <c r="E42" s="60">
        <v>54289999</v>
      </c>
      <c r="F42" s="60">
        <v>25692464</v>
      </c>
      <c r="G42" s="60">
        <v>-33416293</v>
      </c>
      <c r="H42" s="60">
        <v>1837479</v>
      </c>
      <c r="I42" s="60">
        <v>-5886350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-5886350</v>
      </c>
      <c r="W42" s="60">
        <v>22310998</v>
      </c>
      <c r="X42" s="60">
        <v>-28197348</v>
      </c>
      <c r="Y42" s="61">
        <v>-126.38</v>
      </c>
      <c r="Z42" s="62">
        <v>54289999</v>
      </c>
    </row>
    <row r="43" spans="1:26" ht="13.5">
      <c r="A43" s="58" t="s">
        <v>63</v>
      </c>
      <c r="B43" s="19">
        <v>-40631964</v>
      </c>
      <c r="C43" s="19">
        <v>0</v>
      </c>
      <c r="D43" s="59">
        <v>-44290000</v>
      </c>
      <c r="E43" s="60">
        <v>-44290000</v>
      </c>
      <c r="F43" s="60">
        <v>-2577208</v>
      </c>
      <c r="G43" s="60">
        <v>-11166374</v>
      </c>
      <c r="H43" s="60">
        <v>-6325856</v>
      </c>
      <c r="I43" s="60">
        <v>-20069438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-20069438</v>
      </c>
      <c r="W43" s="60">
        <v>-13572498</v>
      </c>
      <c r="X43" s="60">
        <v>-6496940</v>
      </c>
      <c r="Y43" s="61">
        <v>47.87</v>
      </c>
      <c r="Z43" s="62">
        <v>-44290000</v>
      </c>
    </row>
    <row r="44" spans="1:26" ht="13.5">
      <c r="A44" s="58" t="s">
        <v>64</v>
      </c>
      <c r="B44" s="19">
        <v>-2831912</v>
      </c>
      <c r="C44" s="19">
        <v>0</v>
      </c>
      <c r="D44" s="59">
        <v>-3800000</v>
      </c>
      <c r="E44" s="60">
        <v>-3800000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-949998</v>
      </c>
      <c r="X44" s="60">
        <v>949998</v>
      </c>
      <c r="Y44" s="61">
        <v>-100</v>
      </c>
      <c r="Z44" s="62">
        <v>-3800000</v>
      </c>
    </row>
    <row r="45" spans="1:26" ht="13.5">
      <c r="A45" s="70" t="s">
        <v>65</v>
      </c>
      <c r="B45" s="22">
        <v>78828900</v>
      </c>
      <c r="C45" s="22">
        <v>0</v>
      </c>
      <c r="D45" s="99">
        <v>56199999</v>
      </c>
      <c r="E45" s="100">
        <v>56199999</v>
      </c>
      <c r="F45" s="100">
        <v>101944156</v>
      </c>
      <c r="G45" s="100">
        <v>57361489</v>
      </c>
      <c r="H45" s="100">
        <v>52873112</v>
      </c>
      <c r="I45" s="100">
        <v>52873112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52873112</v>
      </c>
      <c r="W45" s="100">
        <v>57788502</v>
      </c>
      <c r="X45" s="100">
        <v>-4915390</v>
      </c>
      <c r="Y45" s="101">
        <v>-8.51</v>
      </c>
      <c r="Z45" s="102">
        <v>56199999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219252</v>
      </c>
      <c r="C49" s="52">
        <v>0</v>
      </c>
      <c r="D49" s="129">
        <v>1631324</v>
      </c>
      <c r="E49" s="54">
        <v>1226195</v>
      </c>
      <c r="F49" s="54">
        <v>0</v>
      </c>
      <c r="G49" s="54">
        <v>0</v>
      </c>
      <c r="H49" s="54">
        <v>0</v>
      </c>
      <c r="I49" s="54">
        <v>907013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17338804</v>
      </c>
      <c r="W49" s="54">
        <v>0</v>
      </c>
      <c r="X49" s="54">
        <v>0</v>
      </c>
      <c r="Y49" s="54">
        <v>0</v>
      </c>
      <c r="Z49" s="130">
        <v>21322588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396706</v>
      </c>
      <c r="C51" s="52">
        <v>0</v>
      </c>
      <c r="D51" s="129">
        <v>0</v>
      </c>
      <c r="E51" s="54">
        <v>92893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489599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100.82979155840972</v>
      </c>
      <c r="C58" s="5">
        <f>IF(C67=0,0,+(C76/C67)*100)</f>
        <v>0</v>
      </c>
      <c r="D58" s="6">
        <f aca="true" t="shared" si="6" ref="D58:Z58">IF(D67=0,0,+(D76/D67)*100)</f>
        <v>100.00168613347915</v>
      </c>
      <c r="E58" s="7">
        <f t="shared" si="6"/>
        <v>100.00168613347915</v>
      </c>
      <c r="F58" s="7">
        <f t="shared" si="6"/>
        <v>29.42739492676046</v>
      </c>
      <c r="G58" s="7">
        <f t="shared" si="6"/>
        <v>72.63760726752932</v>
      </c>
      <c r="H58" s="7">
        <f t="shared" si="6"/>
        <v>92.96282386192289</v>
      </c>
      <c r="I58" s="7">
        <f t="shared" si="6"/>
        <v>64.88070554087354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64.88070554087354</v>
      </c>
      <c r="W58" s="7">
        <f t="shared" si="6"/>
        <v>100.00167721198837</v>
      </c>
      <c r="X58" s="7">
        <f t="shared" si="6"/>
        <v>0</v>
      </c>
      <c r="Y58" s="7">
        <f t="shared" si="6"/>
        <v>0</v>
      </c>
      <c r="Z58" s="8">
        <f t="shared" si="6"/>
        <v>100.00168613347915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28.901512304848335</v>
      </c>
      <c r="G59" s="10">
        <f t="shared" si="7"/>
        <v>72.85303489546902</v>
      </c>
      <c r="H59" s="10">
        <f t="shared" si="7"/>
        <v>93.21883044437021</v>
      </c>
      <c r="I59" s="10">
        <f t="shared" si="7"/>
        <v>64.8334639233887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64.8334639233887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136.36989354079807</v>
      </c>
      <c r="C60" s="12">
        <f t="shared" si="7"/>
        <v>0</v>
      </c>
      <c r="D60" s="3">
        <f t="shared" si="7"/>
        <v>100.1093693036821</v>
      </c>
      <c r="E60" s="13">
        <f t="shared" si="7"/>
        <v>100.1093693036821</v>
      </c>
      <c r="F60" s="13">
        <f t="shared" si="7"/>
        <v>80.68679508546181</v>
      </c>
      <c r="G60" s="13">
        <f t="shared" si="7"/>
        <v>54.53037739042139</v>
      </c>
      <c r="H60" s="13">
        <f t="shared" si="7"/>
        <v>72.84099186116477</v>
      </c>
      <c r="I60" s="13">
        <f t="shared" si="7"/>
        <v>68.946078713344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68.946078713344</v>
      </c>
      <c r="W60" s="13">
        <f t="shared" si="7"/>
        <v>100.10879000057867</v>
      </c>
      <c r="X60" s="13">
        <f t="shared" si="7"/>
        <v>0</v>
      </c>
      <c r="Y60" s="13">
        <f t="shared" si="7"/>
        <v>0</v>
      </c>
      <c r="Z60" s="14">
        <f t="shared" si="7"/>
        <v>100.1093693036821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81.1175187032419</v>
      </c>
      <c r="G64" s="13">
        <f t="shared" si="7"/>
        <v>54.78441240478781</v>
      </c>
      <c r="H64" s="13">
        <f t="shared" si="7"/>
        <v>78.21607100350256</v>
      </c>
      <c r="I64" s="13">
        <f t="shared" si="7"/>
        <v>70.94070715799192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70.94070715799192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36.369893540798074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15537878</v>
      </c>
      <c r="C67" s="24"/>
      <c r="D67" s="25">
        <v>22418154</v>
      </c>
      <c r="E67" s="26">
        <v>22418154</v>
      </c>
      <c r="F67" s="26">
        <v>2540704</v>
      </c>
      <c r="G67" s="26">
        <v>2512876</v>
      </c>
      <c r="H67" s="26">
        <v>2513494</v>
      </c>
      <c r="I67" s="26">
        <v>7567074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7567074</v>
      </c>
      <c r="W67" s="26">
        <v>5604539</v>
      </c>
      <c r="X67" s="26"/>
      <c r="Y67" s="25"/>
      <c r="Z67" s="27">
        <v>22418154</v>
      </c>
    </row>
    <row r="68" spans="1:26" ht="13.5" hidden="1">
      <c r="A68" s="37" t="s">
        <v>31</v>
      </c>
      <c r="B68" s="19">
        <v>15183376</v>
      </c>
      <c r="C68" s="19"/>
      <c r="D68" s="20">
        <v>22072536</v>
      </c>
      <c r="E68" s="21">
        <v>22072536</v>
      </c>
      <c r="F68" s="21">
        <v>2514903</v>
      </c>
      <c r="G68" s="21">
        <v>2483331</v>
      </c>
      <c r="H68" s="21">
        <v>2481917</v>
      </c>
      <c r="I68" s="21">
        <v>7480151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7480151</v>
      </c>
      <c r="W68" s="21">
        <v>5518134</v>
      </c>
      <c r="X68" s="21"/>
      <c r="Y68" s="20"/>
      <c r="Z68" s="23">
        <v>22072536</v>
      </c>
    </row>
    <row r="69" spans="1:26" ht="13.5" hidden="1">
      <c r="A69" s="38" t="s">
        <v>32</v>
      </c>
      <c r="B69" s="19">
        <v>354502</v>
      </c>
      <c r="C69" s="19"/>
      <c r="D69" s="20">
        <v>345618</v>
      </c>
      <c r="E69" s="21">
        <v>345618</v>
      </c>
      <c r="F69" s="21">
        <v>25801</v>
      </c>
      <c r="G69" s="21">
        <v>29545</v>
      </c>
      <c r="H69" s="21">
        <v>31577</v>
      </c>
      <c r="I69" s="21">
        <v>86923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86923</v>
      </c>
      <c r="W69" s="21">
        <v>86405</v>
      </c>
      <c r="X69" s="21"/>
      <c r="Y69" s="20"/>
      <c r="Z69" s="23">
        <v>345618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25664</v>
      </c>
      <c r="G73" s="21">
        <v>29408</v>
      </c>
      <c r="H73" s="21">
        <v>29407</v>
      </c>
      <c r="I73" s="21">
        <v>84479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84479</v>
      </c>
      <c r="W73" s="21"/>
      <c r="X73" s="21"/>
      <c r="Y73" s="20"/>
      <c r="Z73" s="23"/>
    </row>
    <row r="74" spans="1:26" ht="13.5" hidden="1">
      <c r="A74" s="39" t="s">
        <v>107</v>
      </c>
      <c r="B74" s="19">
        <v>354502</v>
      </c>
      <c r="C74" s="19"/>
      <c r="D74" s="20">
        <v>345618</v>
      </c>
      <c r="E74" s="21">
        <v>345618</v>
      </c>
      <c r="F74" s="21">
        <v>137</v>
      </c>
      <c r="G74" s="21">
        <v>137</v>
      </c>
      <c r="H74" s="21">
        <v>2170</v>
      </c>
      <c r="I74" s="21">
        <v>2444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2444</v>
      </c>
      <c r="W74" s="21">
        <v>86405</v>
      </c>
      <c r="X74" s="21"/>
      <c r="Y74" s="20"/>
      <c r="Z74" s="23">
        <v>345618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15666810</v>
      </c>
      <c r="C76" s="32"/>
      <c r="D76" s="33">
        <v>22418532</v>
      </c>
      <c r="E76" s="34">
        <v>22418532</v>
      </c>
      <c r="F76" s="34">
        <v>747663</v>
      </c>
      <c r="G76" s="34">
        <v>1825293</v>
      </c>
      <c r="H76" s="34">
        <v>2336615</v>
      </c>
      <c r="I76" s="34">
        <v>4909571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4909571</v>
      </c>
      <c r="W76" s="34">
        <v>5604633</v>
      </c>
      <c r="X76" s="34"/>
      <c r="Y76" s="33"/>
      <c r="Z76" s="35">
        <v>22418532</v>
      </c>
    </row>
    <row r="77" spans="1:26" ht="13.5" hidden="1">
      <c r="A77" s="37" t="s">
        <v>31</v>
      </c>
      <c r="B77" s="19">
        <v>15183376</v>
      </c>
      <c r="C77" s="19"/>
      <c r="D77" s="20">
        <v>22072536</v>
      </c>
      <c r="E77" s="21">
        <v>22072536</v>
      </c>
      <c r="F77" s="21">
        <v>726845</v>
      </c>
      <c r="G77" s="21">
        <v>1809182</v>
      </c>
      <c r="H77" s="21">
        <v>2313614</v>
      </c>
      <c r="I77" s="21">
        <v>4849641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4849641</v>
      </c>
      <c r="W77" s="21">
        <v>5518134</v>
      </c>
      <c r="X77" s="21"/>
      <c r="Y77" s="20"/>
      <c r="Z77" s="23">
        <v>22072536</v>
      </c>
    </row>
    <row r="78" spans="1:26" ht="13.5" hidden="1">
      <c r="A78" s="38" t="s">
        <v>32</v>
      </c>
      <c r="B78" s="19">
        <v>483434</v>
      </c>
      <c r="C78" s="19"/>
      <c r="D78" s="20">
        <v>345996</v>
      </c>
      <c r="E78" s="21">
        <v>345996</v>
      </c>
      <c r="F78" s="21">
        <v>20818</v>
      </c>
      <c r="G78" s="21">
        <v>16111</v>
      </c>
      <c r="H78" s="21">
        <v>23001</v>
      </c>
      <c r="I78" s="21">
        <v>59930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59930</v>
      </c>
      <c r="W78" s="21">
        <v>86499</v>
      </c>
      <c r="X78" s="21"/>
      <c r="Y78" s="20"/>
      <c r="Z78" s="23">
        <v>345996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354502</v>
      </c>
      <c r="C82" s="19"/>
      <c r="D82" s="20">
        <v>345996</v>
      </c>
      <c r="E82" s="21">
        <v>345996</v>
      </c>
      <c r="F82" s="21">
        <v>20818</v>
      </c>
      <c r="G82" s="21">
        <v>16111</v>
      </c>
      <c r="H82" s="21">
        <v>23001</v>
      </c>
      <c r="I82" s="21">
        <v>59930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59930</v>
      </c>
      <c r="W82" s="21">
        <v>86499</v>
      </c>
      <c r="X82" s="21"/>
      <c r="Y82" s="20"/>
      <c r="Z82" s="23">
        <v>345996</v>
      </c>
    </row>
    <row r="83" spans="1:26" ht="13.5" hidden="1">
      <c r="A83" s="39" t="s">
        <v>107</v>
      </c>
      <c r="B83" s="19">
        <v>128932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125399939</v>
      </c>
      <c r="D5" s="153">
        <f>SUM(D6:D8)</f>
        <v>0</v>
      </c>
      <c r="E5" s="154">
        <f t="shared" si="0"/>
        <v>97762823</v>
      </c>
      <c r="F5" s="100">
        <f t="shared" si="0"/>
        <v>97762823</v>
      </c>
      <c r="G5" s="100">
        <f t="shared" si="0"/>
        <v>21160335</v>
      </c>
      <c r="H5" s="100">
        <f t="shared" si="0"/>
        <v>4015618</v>
      </c>
      <c r="I5" s="100">
        <f t="shared" si="0"/>
        <v>6775247</v>
      </c>
      <c r="J5" s="100">
        <f t="shared" si="0"/>
        <v>31951200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31951200</v>
      </c>
      <c r="X5" s="100">
        <f t="shared" si="0"/>
        <v>24440706</v>
      </c>
      <c r="Y5" s="100">
        <f t="shared" si="0"/>
        <v>7510494</v>
      </c>
      <c r="Z5" s="137">
        <f>+IF(X5&lt;&gt;0,+(Y5/X5)*100,0)</f>
        <v>30.729447831826135</v>
      </c>
      <c r="AA5" s="153">
        <f>SUM(AA6:AA8)</f>
        <v>97762823</v>
      </c>
    </row>
    <row r="6" spans="1:27" ht="13.5">
      <c r="A6" s="138" t="s">
        <v>75</v>
      </c>
      <c r="B6" s="136"/>
      <c r="C6" s="155">
        <v>125399939</v>
      </c>
      <c r="D6" s="155"/>
      <c r="E6" s="156">
        <v>69121000</v>
      </c>
      <c r="F6" s="60">
        <v>69121000</v>
      </c>
      <c r="G6" s="60">
        <v>16453192</v>
      </c>
      <c r="H6" s="60">
        <v>1793</v>
      </c>
      <c r="I6" s="60">
        <v>3701053</v>
      </c>
      <c r="J6" s="60">
        <v>20156038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20156038</v>
      </c>
      <c r="X6" s="60">
        <v>17280250</v>
      </c>
      <c r="Y6" s="60">
        <v>2875788</v>
      </c>
      <c r="Z6" s="140">
        <v>16.64</v>
      </c>
      <c r="AA6" s="155">
        <v>69121000</v>
      </c>
    </row>
    <row r="7" spans="1:27" ht="13.5">
      <c r="A7" s="138" t="s">
        <v>76</v>
      </c>
      <c r="B7" s="136"/>
      <c r="C7" s="157"/>
      <c r="D7" s="157"/>
      <c r="E7" s="158">
        <v>28641823</v>
      </c>
      <c r="F7" s="159">
        <v>28641823</v>
      </c>
      <c r="G7" s="159">
        <v>4705493</v>
      </c>
      <c r="H7" s="159">
        <v>4013075</v>
      </c>
      <c r="I7" s="159">
        <v>3073010</v>
      </c>
      <c r="J7" s="159">
        <v>11791578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11791578</v>
      </c>
      <c r="X7" s="159">
        <v>7160456</v>
      </c>
      <c r="Y7" s="159">
        <v>4631122</v>
      </c>
      <c r="Z7" s="141">
        <v>64.68</v>
      </c>
      <c r="AA7" s="157">
        <v>28641823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1650</v>
      </c>
      <c r="H8" s="60">
        <v>750</v>
      </c>
      <c r="I8" s="60">
        <v>1184</v>
      </c>
      <c r="J8" s="60">
        <v>3584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3584</v>
      </c>
      <c r="X8" s="60"/>
      <c r="Y8" s="60">
        <v>3584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1882610</v>
      </c>
      <c r="F9" s="100">
        <f t="shared" si="1"/>
        <v>1882610</v>
      </c>
      <c r="G9" s="100">
        <f t="shared" si="1"/>
        <v>89645</v>
      </c>
      <c r="H9" s="100">
        <f t="shared" si="1"/>
        <v>70221</v>
      </c>
      <c r="I9" s="100">
        <f t="shared" si="1"/>
        <v>992364</v>
      </c>
      <c r="J9" s="100">
        <f t="shared" si="1"/>
        <v>1152230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1152230</v>
      </c>
      <c r="X9" s="100">
        <f t="shared" si="1"/>
        <v>470653</v>
      </c>
      <c r="Y9" s="100">
        <f t="shared" si="1"/>
        <v>681577</v>
      </c>
      <c r="Z9" s="137">
        <f>+IF(X9&lt;&gt;0,+(Y9/X9)*100,0)</f>
        <v>144.8151823105345</v>
      </c>
      <c r="AA9" s="153">
        <f>SUM(AA10:AA14)</f>
        <v>1882610</v>
      </c>
    </row>
    <row r="10" spans="1:27" ht="13.5">
      <c r="A10" s="138" t="s">
        <v>79</v>
      </c>
      <c r="B10" s="136"/>
      <c r="C10" s="155"/>
      <c r="D10" s="155"/>
      <c r="E10" s="156">
        <v>1882610</v>
      </c>
      <c r="F10" s="60">
        <v>1882610</v>
      </c>
      <c r="G10" s="60">
        <v>89645</v>
      </c>
      <c r="H10" s="60">
        <v>70221</v>
      </c>
      <c r="I10" s="60">
        <v>992364</v>
      </c>
      <c r="J10" s="60">
        <v>1152230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1152230</v>
      </c>
      <c r="X10" s="60">
        <v>470653</v>
      </c>
      <c r="Y10" s="60">
        <v>681577</v>
      </c>
      <c r="Z10" s="140">
        <v>144.82</v>
      </c>
      <c r="AA10" s="155">
        <v>1882610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32861326</v>
      </c>
      <c r="F15" s="100">
        <f t="shared" si="2"/>
        <v>32861326</v>
      </c>
      <c r="G15" s="100">
        <f t="shared" si="2"/>
        <v>11763791</v>
      </c>
      <c r="H15" s="100">
        <f t="shared" si="2"/>
        <v>12817</v>
      </c>
      <c r="I15" s="100">
        <f t="shared" si="2"/>
        <v>234301</v>
      </c>
      <c r="J15" s="100">
        <f t="shared" si="2"/>
        <v>12010909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12010909</v>
      </c>
      <c r="X15" s="100">
        <f t="shared" si="2"/>
        <v>8215332</v>
      </c>
      <c r="Y15" s="100">
        <f t="shared" si="2"/>
        <v>3795577</v>
      </c>
      <c r="Z15" s="137">
        <f>+IF(X15&lt;&gt;0,+(Y15/X15)*100,0)</f>
        <v>46.201139527897354</v>
      </c>
      <c r="AA15" s="153">
        <f>SUM(AA16:AA18)</f>
        <v>32861326</v>
      </c>
    </row>
    <row r="16" spans="1:27" ht="13.5">
      <c r="A16" s="138" t="s">
        <v>85</v>
      </c>
      <c r="B16" s="136"/>
      <c r="C16" s="155"/>
      <c r="D16" s="155"/>
      <c r="E16" s="156">
        <v>32861326</v>
      </c>
      <c r="F16" s="60">
        <v>32861326</v>
      </c>
      <c r="G16" s="60">
        <v>11763791</v>
      </c>
      <c r="H16" s="60">
        <v>12817</v>
      </c>
      <c r="I16" s="60">
        <v>234301</v>
      </c>
      <c r="J16" s="60">
        <v>12010909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12010909</v>
      </c>
      <c r="X16" s="60">
        <v>8215332</v>
      </c>
      <c r="Y16" s="60">
        <v>3795577</v>
      </c>
      <c r="Z16" s="140">
        <v>46.2</v>
      </c>
      <c r="AA16" s="155">
        <v>32861326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25664</v>
      </c>
      <c r="H19" s="100">
        <f t="shared" si="3"/>
        <v>29408</v>
      </c>
      <c r="I19" s="100">
        <f t="shared" si="3"/>
        <v>29407</v>
      </c>
      <c r="J19" s="100">
        <f t="shared" si="3"/>
        <v>84479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84479</v>
      </c>
      <c r="X19" s="100">
        <f t="shared" si="3"/>
        <v>0</v>
      </c>
      <c r="Y19" s="100">
        <f t="shared" si="3"/>
        <v>84479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25664</v>
      </c>
      <c r="H23" s="60">
        <v>29408</v>
      </c>
      <c r="I23" s="60">
        <v>29407</v>
      </c>
      <c r="J23" s="60">
        <v>84479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84479</v>
      </c>
      <c r="X23" s="60"/>
      <c r="Y23" s="60">
        <v>84479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1528448</v>
      </c>
      <c r="F24" s="100">
        <v>1528448</v>
      </c>
      <c r="G24" s="100">
        <v>3592</v>
      </c>
      <c r="H24" s="100"/>
      <c r="I24" s="100">
        <v>5698</v>
      </c>
      <c r="J24" s="100">
        <v>9290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9290</v>
      </c>
      <c r="X24" s="100">
        <v>382112</v>
      </c>
      <c r="Y24" s="100">
        <v>-372822</v>
      </c>
      <c r="Z24" s="137">
        <v>-97.57</v>
      </c>
      <c r="AA24" s="153">
        <v>1528448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125399939</v>
      </c>
      <c r="D25" s="168">
        <f>+D5+D9+D15+D19+D24</f>
        <v>0</v>
      </c>
      <c r="E25" s="169">
        <f t="shared" si="4"/>
        <v>134035207</v>
      </c>
      <c r="F25" s="73">
        <f t="shared" si="4"/>
        <v>134035207</v>
      </c>
      <c r="G25" s="73">
        <f t="shared" si="4"/>
        <v>33043027</v>
      </c>
      <c r="H25" s="73">
        <f t="shared" si="4"/>
        <v>4128064</v>
      </c>
      <c r="I25" s="73">
        <f t="shared" si="4"/>
        <v>8037017</v>
      </c>
      <c r="J25" s="73">
        <f t="shared" si="4"/>
        <v>45208108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45208108</v>
      </c>
      <c r="X25" s="73">
        <f t="shared" si="4"/>
        <v>33508803</v>
      </c>
      <c r="Y25" s="73">
        <f t="shared" si="4"/>
        <v>11699305</v>
      </c>
      <c r="Z25" s="170">
        <f>+IF(X25&lt;&gt;0,+(Y25/X25)*100,0)</f>
        <v>34.9141239094694</v>
      </c>
      <c r="AA25" s="168">
        <f>+AA5+AA9+AA15+AA19+AA24</f>
        <v>134035207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74269913</v>
      </c>
      <c r="D28" s="153">
        <f>SUM(D29:D31)</f>
        <v>0</v>
      </c>
      <c r="E28" s="154">
        <f t="shared" si="5"/>
        <v>57047781</v>
      </c>
      <c r="F28" s="100">
        <f t="shared" si="5"/>
        <v>57047781</v>
      </c>
      <c r="G28" s="100">
        <f t="shared" si="5"/>
        <v>3820679</v>
      </c>
      <c r="H28" s="100">
        <f t="shared" si="5"/>
        <v>4093398</v>
      </c>
      <c r="I28" s="100">
        <f t="shared" si="5"/>
        <v>3192128</v>
      </c>
      <c r="J28" s="100">
        <f t="shared" si="5"/>
        <v>11106205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11106205</v>
      </c>
      <c r="X28" s="100">
        <f t="shared" si="5"/>
        <v>14261945</v>
      </c>
      <c r="Y28" s="100">
        <f t="shared" si="5"/>
        <v>-3155740</v>
      </c>
      <c r="Z28" s="137">
        <f>+IF(X28&lt;&gt;0,+(Y28/X28)*100,0)</f>
        <v>-22.126996002298423</v>
      </c>
      <c r="AA28" s="153">
        <f>SUM(AA29:AA31)</f>
        <v>57047781</v>
      </c>
    </row>
    <row r="29" spans="1:27" ht="13.5">
      <c r="A29" s="138" t="s">
        <v>75</v>
      </c>
      <c r="B29" s="136"/>
      <c r="C29" s="155">
        <v>74269913</v>
      </c>
      <c r="D29" s="155"/>
      <c r="E29" s="156">
        <v>21666937</v>
      </c>
      <c r="F29" s="60">
        <v>21666937</v>
      </c>
      <c r="G29" s="60">
        <v>1755273</v>
      </c>
      <c r="H29" s="60">
        <v>1158575</v>
      </c>
      <c r="I29" s="60">
        <v>1182981</v>
      </c>
      <c r="J29" s="60">
        <v>4096829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4096829</v>
      </c>
      <c r="X29" s="60">
        <v>5416734</v>
      </c>
      <c r="Y29" s="60">
        <v>-1319905</v>
      </c>
      <c r="Z29" s="140">
        <v>-24.37</v>
      </c>
      <c r="AA29" s="155">
        <v>21666937</v>
      </c>
    </row>
    <row r="30" spans="1:27" ht="13.5">
      <c r="A30" s="138" t="s">
        <v>76</v>
      </c>
      <c r="B30" s="136"/>
      <c r="C30" s="157"/>
      <c r="D30" s="157"/>
      <c r="E30" s="158">
        <v>15977243</v>
      </c>
      <c r="F30" s="159">
        <v>15977243</v>
      </c>
      <c r="G30" s="159">
        <v>924014</v>
      </c>
      <c r="H30" s="159">
        <v>2022608</v>
      </c>
      <c r="I30" s="159">
        <v>945763</v>
      </c>
      <c r="J30" s="159">
        <v>3892385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3892385</v>
      </c>
      <c r="X30" s="159">
        <v>3994311</v>
      </c>
      <c r="Y30" s="159">
        <v>-101926</v>
      </c>
      <c r="Z30" s="141">
        <v>-2.55</v>
      </c>
      <c r="AA30" s="157">
        <v>15977243</v>
      </c>
    </row>
    <row r="31" spans="1:27" ht="13.5">
      <c r="A31" s="138" t="s">
        <v>77</v>
      </c>
      <c r="B31" s="136"/>
      <c r="C31" s="155"/>
      <c r="D31" s="155"/>
      <c r="E31" s="156">
        <v>19403601</v>
      </c>
      <c r="F31" s="60">
        <v>19403601</v>
      </c>
      <c r="G31" s="60">
        <v>1141392</v>
      </c>
      <c r="H31" s="60">
        <v>912215</v>
      </c>
      <c r="I31" s="60">
        <v>1063384</v>
      </c>
      <c r="J31" s="60">
        <v>3116991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3116991</v>
      </c>
      <c r="X31" s="60">
        <v>4850900</v>
      </c>
      <c r="Y31" s="60">
        <v>-1733909</v>
      </c>
      <c r="Z31" s="140">
        <v>-35.74</v>
      </c>
      <c r="AA31" s="155">
        <v>19403601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12711899</v>
      </c>
      <c r="F32" s="100">
        <f t="shared" si="6"/>
        <v>12711899</v>
      </c>
      <c r="G32" s="100">
        <f t="shared" si="6"/>
        <v>531986</v>
      </c>
      <c r="H32" s="100">
        <f t="shared" si="6"/>
        <v>380772</v>
      </c>
      <c r="I32" s="100">
        <f t="shared" si="6"/>
        <v>557734</v>
      </c>
      <c r="J32" s="100">
        <f t="shared" si="6"/>
        <v>1470492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1470492</v>
      </c>
      <c r="X32" s="100">
        <f t="shared" si="6"/>
        <v>3177975</v>
      </c>
      <c r="Y32" s="100">
        <f t="shared" si="6"/>
        <v>-1707483</v>
      </c>
      <c r="Z32" s="137">
        <f>+IF(X32&lt;&gt;0,+(Y32/X32)*100,0)</f>
        <v>-53.72864795978571</v>
      </c>
      <c r="AA32" s="153">
        <f>SUM(AA33:AA37)</f>
        <v>12711899</v>
      </c>
    </row>
    <row r="33" spans="1:27" ht="13.5">
      <c r="A33" s="138" t="s">
        <v>79</v>
      </c>
      <c r="B33" s="136"/>
      <c r="C33" s="155"/>
      <c r="D33" s="155"/>
      <c r="E33" s="156">
        <v>12711899</v>
      </c>
      <c r="F33" s="60">
        <v>12711899</v>
      </c>
      <c r="G33" s="60">
        <v>531986</v>
      </c>
      <c r="H33" s="60">
        <v>380772</v>
      </c>
      <c r="I33" s="60">
        <v>557734</v>
      </c>
      <c r="J33" s="60">
        <v>1470492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1470492</v>
      </c>
      <c r="X33" s="60">
        <v>3177975</v>
      </c>
      <c r="Y33" s="60">
        <v>-1707483</v>
      </c>
      <c r="Z33" s="140">
        <v>-53.73</v>
      </c>
      <c r="AA33" s="155">
        <v>12711899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27542226</v>
      </c>
      <c r="F38" s="100">
        <f t="shared" si="7"/>
        <v>27542226</v>
      </c>
      <c r="G38" s="100">
        <f t="shared" si="7"/>
        <v>1616928</v>
      </c>
      <c r="H38" s="100">
        <f t="shared" si="7"/>
        <v>1562783</v>
      </c>
      <c r="I38" s="100">
        <f t="shared" si="7"/>
        <v>2214215</v>
      </c>
      <c r="J38" s="100">
        <f t="shared" si="7"/>
        <v>5393926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5393926</v>
      </c>
      <c r="X38" s="100">
        <f t="shared" si="7"/>
        <v>6885557</v>
      </c>
      <c r="Y38" s="100">
        <f t="shared" si="7"/>
        <v>-1491631</v>
      </c>
      <c r="Z38" s="137">
        <f>+IF(X38&lt;&gt;0,+(Y38/X38)*100,0)</f>
        <v>-21.66318570886858</v>
      </c>
      <c r="AA38" s="153">
        <f>SUM(AA39:AA41)</f>
        <v>27542226</v>
      </c>
    </row>
    <row r="39" spans="1:27" ht="13.5">
      <c r="A39" s="138" t="s">
        <v>85</v>
      </c>
      <c r="B39" s="136"/>
      <c r="C39" s="155"/>
      <c r="D39" s="155"/>
      <c r="E39" s="156">
        <v>27542226</v>
      </c>
      <c r="F39" s="60">
        <v>27542226</v>
      </c>
      <c r="G39" s="60">
        <v>1616928</v>
      </c>
      <c r="H39" s="60">
        <v>1562783</v>
      </c>
      <c r="I39" s="60">
        <v>2214215</v>
      </c>
      <c r="J39" s="60">
        <v>5393926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5393926</v>
      </c>
      <c r="X39" s="60">
        <v>6885557</v>
      </c>
      <c r="Y39" s="60">
        <v>-1491631</v>
      </c>
      <c r="Z39" s="140">
        <v>-21.66</v>
      </c>
      <c r="AA39" s="155">
        <v>27542226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1523301</v>
      </c>
      <c r="F47" s="100">
        <v>1523301</v>
      </c>
      <c r="G47" s="100">
        <v>62522</v>
      </c>
      <c r="H47" s="100">
        <v>59167</v>
      </c>
      <c r="I47" s="100">
        <v>80884</v>
      </c>
      <c r="J47" s="100">
        <v>202573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202573</v>
      </c>
      <c r="X47" s="100">
        <v>380825</v>
      </c>
      <c r="Y47" s="100">
        <v>-178252</v>
      </c>
      <c r="Z47" s="137">
        <v>-46.81</v>
      </c>
      <c r="AA47" s="153">
        <v>1523301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74269913</v>
      </c>
      <c r="D48" s="168">
        <f>+D28+D32+D38+D42+D47</f>
        <v>0</v>
      </c>
      <c r="E48" s="169">
        <f t="shared" si="9"/>
        <v>98825207</v>
      </c>
      <c r="F48" s="73">
        <f t="shared" si="9"/>
        <v>98825207</v>
      </c>
      <c r="G48" s="73">
        <f t="shared" si="9"/>
        <v>6032115</v>
      </c>
      <c r="H48" s="73">
        <f t="shared" si="9"/>
        <v>6096120</v>
      </c>
      <c r="I48" s="73">
        <f t="shared" si="9"/>
        <v>6044961</v>
      </c>
      <c r="J48" s="73">
        <f t="shared" si="9"/>
        <v>18173196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18173196</v>
      </c>
      <c r="X48" s="73">
        <f t="shared" si="9"/>
        <v>24706302</v>
      </c>
      <c r="Y48" s="73">
        <f t="shared" si="9"/>
        <v>-6533106</v>
      </c>
      <c r="Z48" s="170">
        <f>+IF(X48&lt;&gt;0,+(Y48/X48)*100,0)</f>
        <v>-26.443075131195272</v>
      </c>
      <c r="AA48" s="168">
        <f>+AA28+AA32+AA38+AA42+AA47</f>
        <v>98825207</v>
      </c>
    </row>
    <row r="49" spans="1:27" ht="13.5">
      <c r="A49" s="148" t="s">
        <v>49</v>
      </c>
      <c r="B49" s="149"/>
      <c r="C49" s="171">
        <f aca="true" t="shared" si="10" ref="C49:Y49">+C25-C48</f>
        <v>51130026</v>
      </c>
      <c r="D49" s="171">
        <f>+D25-D48</f>
        <v>0</v>
      </c>
      <c r="E49" s="172">
        <f t="shared" si="10"/>
        <v>35210000</v>
      </c>
      <c r="F49" s="173">
        <f t="shared" si="10"/>
        <v>35210000</v>
      </c>
      <c r="G49" s="173">
        <f t="shared" si="10"/>
        <v>27010912</v>
      </c>
      <c r="H49" s="173">
        <f t="shared" si="10"/>
        <v>-1968056</v>
      </c>
      <c r="I49" s="173">
        <f t="shared" si="10"/>
        <v>1992056</v>
      </c>
      <c r="J49" s="173">
        <f t="shared" si="10"/>
        <v>27034912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27034912</v>
      </c>
      <c r="X49" s="173">
        <f>IF(F25=F48,0,X25-X48)</f>
        <v>8802501</v>
      </c>
      <c r="Y49" s="173">
        <f t="shared" si="10"/>
        <v>18232411</v>
      </c>
      <c r="Z49" s="174">
        <f>+IF(X49&lt;&gt;0,+(Y49/X49)*100,0)</f>
        <v>207.127622024695</v>
      </c>
      <c r="AA49" s="171">
        <f>+AA25-AA48</f>
        <v>35210000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15183376</v>
      </c>
      <c r="D5" s="155">
        <v>0</v>
      </c>
      <c r="E5" s="156">
        <v>22072536</v>
      </c>
      <c r="F5" s="60">
        <v>22072536</v>
      </c>
      <c r="G5" s="60">
        <v>2514903</v>
      </c>
      <c r="H5" s="60">
        <v>2483331</v>
      </c>
      <c r="I5" s="60">
        <v>2481917</v>
      </c>
      <c r="J5" s="60">
        <v>7480151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7480151</v>
      </c>
      <c r="X5" s="60">
        <v>5518134</v>
      </c>
      <c r="Y5" s="60">
        <v>1962017</v>
      </c>
      <c r="Z5" s="140">
        <v>35.56</v>
      </c>
      <c r="AA5" s="155">
        <v>22072536</v>
      </c>
    </row>
    <row r="6" spans="1:27" ht="13.5">
      <c r="A6" s="181" t="s">
        <v>102</v>
      </c>
      <c r="B6" s="182"/>
      <c r="C6" s="155">
        <v>2469597</v>
      </c>
      <c r="D6" s="155">
        <v>0</v>
      </c>
      <c r="E6" s="156">
        <v>1716130</v>
      </c>
      <c r="F6" s="60">
        <v>1716130</v>
      </c>
      <c r="G6" s="60">
        <v>248055</v>
      </c>
      <c r="H6" s="60">
        <v>264097</v>
      </c>
      <c r="I6" s="60">
        <v>273305</v>
      </c>
      <c r="J6" s="60">
        <v>785457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785457</v>
      </c>
      <c r="X6" s="60">
        <v>429033</v>
      </c>
      <c r="Y6" s="60">
        <v>356424</v>
      </c>
      <c r="Z6" s="140">
        <v>83.08</v>
      </c>
      <c r="AA6" s="155">
        <v>1716130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25664</v>
      </c>
      <c r="H10" s="54">
        <v>29408</v>
      </c>
      <c r="I10" s="54">
        <v>29407</v>
      </c>
      <c r="J10" s="54">
        <v>84479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84479</v>
      </c>
      <c r="X10" s="54">
        <v>0</v>
      </c>
      <c r="Y10" s="54">
        <v>84479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354502</v>
      </c>
      <c r="D11" s="155">
        <v>0</v>
      </c>
      <c r="E11" s="156">
        <v>345618</v>
      </c>
      <c r="F11" s="60">
        <v>345618</v>
      </c>
      <c r="G11" s="60">
        <v>137</v>
      </c>
      <c r="H11" s="60">
        <v>137</v>
      </c>
      <c r="I11" s="60">
        <v>2170</v>
      </c>
      <c r="J11" s="60">
        <v>2444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2444</v>
      </c>
      <c r="X11" s="60">
        <v>86405</v>
      </c>
      <c r="Y11" s="60">
        <v>-83961</v>
      </c>
      <c r="Z11" s="140">
        <v>-97.17</v>
      </c>
      <c r="AA11" s="155">
        <v>345618</v>
      </c>
    </row>
    <row r="12" spans="1:27" ht="13.5">
      <c r="A12" s="183" t="s">
        <v>108</v>
      </c>
      <c r="B12" s="185"/>
      <c r="C12" s="155">
        <v>945241</v>
      </c>
      <c r="D12" s="155">
        <v>0</v>
      </c>
      <c r="E12" s="156">
        <v>50000</v>
      </c>
      <c r="F12" s="60">
        <v>50000</v>
      </c>
      <c r="G12" s="60">
        <v>1650</v>
      </c>
      <c r="H12" s="60">
        <v>750</v>
      </c>
      <c r="I12" s="60">
        <v>1184</v>
      </c>
      <c r="J12" s="60">
        <v>3584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3584</v>
      </c>
      <c r="X12" s="60">
        <v>12500</v>
      </c>
      <c r="Y12" s="60">
        <v>-8916</v>
      </c>
      <c r="Z12" s="140">
        <v>-71.33</v>
      </c>
      <c r="AA12" s="155">
        <v>50000</v>
      </c>
    </row>
    <row r="13" spans="1:27" ht="13.5">
      <c r="A13" s="181" t="s">
        <v>109</v>
      </c>
      <c r="B13" s="185"/>
      <c r="C13" s="155">
        <v>2535437</v>
      </c>
      <c r="D13" s="155">
        <v>0</v>
      </c>
      <c r="E13" s="156">
        <v>1399200</v>
      </c>
      <c r="F13" s="60">
        <v>1399200</v>
      </c>
      <c r="G13" s="60">
        <v>289994</v>
      </c>
      <c r="H13" s="60">
        <v>369735</v>
      </c>
      <c r="I13" s="60">
        <v>311068</v>
      </c>
      <c r="J13" s="60">
        <v>970797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970797</v>
      </c>
      <c r="X13" s="60">
        <v>349800</v>
      </c>
      <c r="Y13" s="60">
        <v>620997</v>
      </c>
      <c r="Z13" s="140">
        <v>177.53</v>
      </c>
      <c r="AA13" s="155">
        <v>1399200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151484</v>
      </c>
      <c r="D16" s="155">
        <v>0</v>
      </c>
      <c r="E16" s="156">
        <v>322080</v>
      </c>
      <c r="F16" s="60">
        <v>322080</v>
      </c>
      <c r="G16" s="60">
        <v>17350</v>
      </c>
      <c r="H16" s="60">
        <v>21466</v>
      </c>
      <c r="I16" s="60">
        <v>13211</v>
      </c>
      <c r="J16" s="60">
        <v>52027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52027</v>
      </c>
      <c r="X16" s="60">
        <v>80520</v>
      </c>
      <c r="Y16" s="60">
        <v>-28493</v>
      </c>
      <c r="Z16" s="140">
        <v>-35.39</v>
      </c>
      <c r="AA16" s="155">
        <v>322080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1880</v>
      </c>
      <c r="J17" s="60">
        <v>1880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1880</v>
      </c>
      <c r="X17" s="60">
        <v>0</v>
      </c>
      <c r="Y17" s="60">
        <v>1880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613590</v>
      </c>
      <c r="D18" s="155">
        <v>0</v>
      </c>
      <c r="E18" s="156">
        <v>0</v>
      </c>
      <c r="F18" s="60">
        <v>0</v>
      </c>
      <c r="G18" s="60">
        <v>72385</v>
      </c>
      <c r="H18" s="60">
        <v>46164</v>
      </c>
      <c r="I18" s="60">
        <v>28933</v>
      </c>
      <c r="J18" s="60">
        <v>147482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147482</v>
      </c>
      <c r="X18" s="60">
        <v>0</v>
      </c>
      <c r="Y18" s="60">
        <v>147482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65683536</v>
      </c>
      <c r="D19" s="155">
        <v>0</v>
      </c>
      <c r="E19" s="156">
        <v>73651972</v>
      </c>
      <c r="F19" s="60">
        <v>73651972</v>
      </c>
      <c r="G19" s="60">
        <v>18101000</v>
      </c>
      <c r="H19" s="60">
        <v>890000</v>
      </c>
      <c r="I19" s="60">
        <v>4650000</v>
      </c>
      <c r="J19" s="60">
        <v>23641000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23641000</v>
      </c>
      <c r="X19" s="60">
        <v>18412993</v>
      </c>
      <c r="Y19" s="60">
        <v>5228007</v>
      </c>
      <c r="Z19" s="140">
        <v>28.39</v>
      </c>
      <c r="AA19" s="155">
        <v>73651972</v>
      </c>
    </row>
    <row r="20" spans="1:27" ht="13.5">
      <c r="A20" s="181" t="s">
        <v>35</v>
      </c>
      <c r="B20" s="185"/>
      <c r="C20" s="155">
        <v>2575811</v>
      </c>
      <c r="D20" s="155">
        <v>0</v>
      </c>
      <c r="E20" s="156">
        <v>3267671</v>
      </c>
      <c r="F20" s="54">
        <v>3267671</v>
      </c>
      <c r="G20" s="54">
        <v>28889</v>
      </c>
      <c r="H20" s="54">
        <v>22976</v>
      </c>
      <c r="I20" s="54">
        <v>243942</v>
      </c>
      <c r="J20" s="54">
        <v>295807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295807</v>
      </c>
      <c r="X20" s="54">
        <v>816918</v>
      </c>
      <c r="Y20" s="54">
        <v>-521111</v>
      </c>
      <c r="Z20" s="184">
        <v>-63.79</v>
      </c>
      <c r="AA20" s="130">
        <v>3267671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90512574</v>
      </c>
      <c r="D22" s="188">
        <f>SUM(D5:D21)</f>
        <v>0</v>
      </c>
      <c r="E22" s="189">
        <f t="shared" si="0"/>
        <v>102825207</v>
      </c>
      <c r="F22" s="190">
        <f t="shared" si="0"/>
        <v>102825207</v>
      </c>
      <c r="G22" s="190">
        <f t="shared" si="0"/>
        <v>21300027</v>
      </c>
      <c r="H22" s="190">
        <f t="shared" si="0"/>
        <v>4128064</v>
      </c>
      <c r="I22" s="190">
        <f t="shared" si="0"/>
        <v>8037017</v>
      </c>
      <c r="J22" s="190">
        <f t="shared" si="0"/>
        <v>33465108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33465108</v>
      </c>
      <c r="X22" s="190">
        <f t="shared" si="0"/>
        <v>25706303</v>
      </c>
      <c r="Y22" s="190">
        <f t="shared" si="0"/>
        <v>7758805</v>
      </c>
      <c r="Z22" s="191">
        <f>+IF(X22&lt;&gt;0,+(Y22/X22)*100,0)</f>
        <v>30.182500377436618</v>
      </c>
      <c r="AA22" s="188">
        <f>SUM(AA5:AA21)</f>
        <v>102825207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27712333</v>
      </c>
      <c r="D25" s="155">
        <v>0</v>
      </c>
      <c r="E25" s="156">
        <v>32023591</v>
      </c>
      <c r="F25" s="60">
        <v>32023591</v>
      </c>
      <c r="G25" s="60">
        <v>2676417</v>
      </c>
      <c r="H25" s="60">
        <v>2559644</v>
      </c>
      <c r="I25" s="60">
        <v>2731056</v>
      </c>
      <c r="J25" s="60">
        <v>7967117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7967117</v>
      </c>
      <c r="X25" s="60">
        <v>8005898</v>
      </c>
      <c r="Y25" s="60">
        <v>-38781</v>
      </c>
      <c r="Z25" s="140">
        <v>-0.48</v>
      </c>
      <c r="AA25" s="155">
        <v>32023591</v>
      </c>
    </row>
    <row r="26" spans="1:27" ht="13.5">
      <c r="A26" s="183" t="s">
        <v>38</v>
      </c>
      <c r="B26" s="182"/>
      <c r="C26" s="155">
        <v>6782971</v>
      </c>
      <c r="D26" s="155">
        <v>0</v>
      </c>
      <c r="E26" s="156">
        <v>6979478</v>
      </c>
      <c r="F26" s="60">
        <v>6979478</v>
      </c>
      <c r="G26" s="60">
        <v>565259</v>
      </c>
      <c r="H26" s="60">
        <v>565259</v>
      </c>
      <c r="I26" s="60">
        <v>565259</v>
      </c>
      <c r="J26" s="60">
        <v>1695777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1695777</v>
      </c>
      <c r="X26" s="60">
        <v>1744870</v>
      </c>
      <c r="Y26" s="60">
        <v>-49093</v>
      </c>
      <c r="Z26" s="140">
        <v>-2.81</v>
      </c>
      <c r="AA26" s="155">
        <v>6979478</v>
      </c>
    </row>
    <row r="27" spans="1:27" ht="13.5">
      <c r="A27" s="183" t="s">
        <v>118</v>
      </c>
      <c r="B27" s="182"/>
      <c r="C27" s="155">
        <v>3437307</v>
      </c>
      <c r="D27" s="155">
        <v>0</v>
      </c>
      <c r="E27" s="156">
        <v>4070000</v>
      </c>
      <c r="F27" s="60">
        <v>4070000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1017500</v>
      </c>
      <c r="Y27" s="60">
        <v>-1017500</v>
      </c>
      <c r="Z27" s="140">
        <v>-100</v>
      </c>
      <c r="AA27" s="155">
        <v>4070000</v>
      </c>
    </row>
    <row r="28" spans="1:27" ht="13.5">
      <c r="A28" s="183" t="s">
        <v>39</v>
      </c>
      <c r="B28" s="182"/>
      <c r="C28" s="155">
        <v>5275988</v>
      </c>
      <c r="D28" s="155">
        <v>0</v>
      </c>
      <c r="E28" s="156">
        <v>14079722</v>
      </c>
      <c r="F28" s="60">
        <v>14079722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3519931</v>
      </c>
      <c r="Y28" s="60">
        <v>-3519931</v>
      </c>
      <c r="Z28" s="140">
        <v>-100</v>
      </c>
      <c r="AA28" s="155">
        <v>14079722</v>
      </c>
    </row>
    <row r="29" spans="1:27" ht="13.5">
      <c r="A29" s="183" t="s">
        <v>40</v>
      </c>
      <c r="B29" s="182"/>
      <c r="C29" s="155">
        <v>2831912</v>
      </c>
      <c r="D29" s="155">
        <v>0</v>
      </c>
      <c r="E29" s="156">
        <v>1018146</v>
      </c>
      <c r="F29" s="60">
        <v>1018146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254537</v>
      </c>
      <c r="Y29" s="60">
        <v>-254537</v>
      </c>
      <c r="Z29" s="140">
        <v>-100</v>
      </c>
      <c r="AA29" s="155">
        <v>1018146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589062</v>
      </c>
      <c r="F31" s="60">
        <v>589062</v>
      </c>
      <c r="G31" s="60">
        <v>32250</v>
      </c>
      <c r="H31" s="60">
        <v>256</v>
      </c>
      <c r="I31" s="60">
        <v>160305</v>
      </c>
      <c r="J31" s="60">
        <v>192811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192811</v>
      </c>
      <c r="X31" s="60">
        <v>147266</v>
      </c>
      <c r="Y31" s="60">
        <v>45545</v>
      </c>
      <c r="Z31" s="140">
        <v>30.93</v>
      </c>
      <c r="AA31" s="155">
        <v>589062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27133834</v>
      </c>
      <c r="D34" s="155">
        <v>0</v>
      </c>
      <c r="E34" s="156">
        <v>40065208</v>
      </c>
      <c r="F34" s="60">
        <v>40065208</v>
      </c>
      <c r="G34" s="60">
        <v>2758189</v>
      </c>
      <c r="H34" s="60">
        <v>2970961</v>
      </c>
      <c r="I34" s="60">
        <v>2588341</v>
      </c>
      <c r="J34" s="60">
        <v>8317491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8317491</v>
      </c>
      <c r="X34" s="60">
        <v>10016302</v>
      </c>
      <c r="Y34" s="60">
        <v>-1698811</v>
      </c>
      <c r="Z34" s="140">
        <v>-16.96</v>
      </c>
      <c r="AA34" s="155">
        <v>40065208</v>
      </c>
    </row>
    <row r="35" spans="1:27" ht="13.5">
      <c r="A35" s="181" t="s">
        <v>122</v>
      </c>
      <c r="B35" s="185"/>
      <c r="C35" s="155">
        <v>1095568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74269913</v>
      </c>
      <c r="D36" s="188">
        <f>SUM(D25:D35)</f>
        <v>0</v>
      </c>
      <c r="E36" s="189">
        <f t="shared" si="1"/>
        <v>98825207</v>
      </c>
      <c r="F36" s="190">
        <f t="shared" si="1"/>
        <v>98825207</v>
      </c>
      <c r="G36" s="190">
        <f t="shared" si="1"/>
        <v>6032115</v>
      </c>
      <c r="H36" s="190">
        <f t="shared" si="1"/>
        <v>6096120</v>
      </c>
      <c r="I36" s="190">
        <f t="shared" si="1"/>
        <v>6044961</v>
      </c>
      <c r="J36" s="190">
        <f t="shared" si="1"/>
        <v>18173196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18173196</v>
      </c>
      <c r="X36" s="190">
        <f t="shared" si="1"/>
        <v>24706304</v>
      </c>
      <c r="Y36" s="190">
        <f t="shared" si="1"/>
        <v>-6533108</v>
      </c>
      <c r="Z36" s="191">
        <f>+IF(X36&lt;&gt;0,+(Y36/X36)*100,0)</f>
        <v>-26.443081085701852</v>
      </c>
      <c r="AA36" s="188">
        <f>SUM(AA25:AA35)</f>
        <v>98825207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16242661</v>
      </c>
      <c r="D38" s="199">
        <f>+D22-D36</f>
        <v>0</v>
      </c>
      <c r="E38" s="200">
        <f t="shared" si="2"/>
        <v>4000000</v>
      </c>
      <c r="F38" s="106">
        <f t="shared" si="2"/>
        <v>4000000</v>
      </c>
      <c r="G38" s="106">
        <f t="shared" si="2"/>
        <v>15267912</v>
      </c>
      <c r="H38" s="106">
        <f t="shared" si="2"/>
        <v>-1968056</v>
      </c>
      <c r="I38" s="106">
        <f t="shared" si="2"/>
        <v>1992056</v>
      </c>
      <c r="J38" s="106">
        <f t="shared" si="2"/>
        <v>15291912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15291912</v>
      </c>
      <c r="X38" s="106">
        <f>IF(F22=F36,0,X22-X36)</f>
        <v>999999</v>
      </c>
      <c r="Y38" s="106">
        <f t="shared" si="2"/>
        <v>14291913</v>
      </c>
      <c r="Z38" s="201">
        <f>+IF(X38&lt;&gt;0,+(Y38/X38)*100,0)</f>
        <v>1429.1927291927293</v>
      </c>
      <c r="AA38" s="199">
        <f>+AA22-AA36</f>
        <v>4000000</v>
      </c>
    </row>
    <row r="39" spans="1:27" ht="13.5">
      <c r="A39" s="181" t="s">
        <v>46</v>
      </c>
      <c r="B39" s="185"/>
      <c r="C39" s="155">
        <v>34887365</v>
      </c>
      <c r="D39" s="155">
        <v>0</v>
      </c>
      <c r="E39" s="156">
        <v>31210000</v>
      </c>
      <c r="F39" s="60">
        <v>31210000</v>
      </c>
      <c r="G39" s="60">
        <v>11743000</v>
      </c>
      <c r="H39" s="60">
        <v>0</v>
      </c>
      <c r="I39" s="60">
        <v>0</v>
      </c>
      <c r="J39" s="60">
        <v>11743000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11743000</v>
      </c>
      <c r="X39" s="60">
        <v>7802500</v>
      </c>
      <c r="Y39" s="60">
        <v>3940500</v>
      </c>
      <c r="Z39" s="140">
        <v>50.5</v>
      </c>
      <c r="AA39" s="155">
        <v>31210000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51130026</v>
      </c>
      <c r="D42" s="206">
        <f>SUM(D38:D41)</f>
        <v>0</v>
      </c>
      <c r="E42" s="207">
        <f t="shared" si="3"/>
        <v>35210000</v>
      </c>
      <c r="F42" s="88">
        <f t="shared" si="3"/>
        <v>35210000</v>
      </c>
      <c r="G42" s="88">
        <f t="shared" si="3"/>
        <v>27010912</v>
      </c>
      <c r="H42" s="88">
        <f t="shared" si="3"/>
        <v>-1968056</v>
      </c>
      <c r="I42" s="88">
        <f t="shared" si="3"/>
        <v>1992056</v>
      </c>
      <c r="J42" s="88">
        <f t="shared" si="3"/>
        <v>27034912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27034912</v>
      </c>
      <c r="X42" s="88">
        <f t="shared" si="3"/>
        <v>8802499</v>
      </c>
      <c r="Y42" s="88">
        <f t="shared" si="3"/>
        <v>18232413</v>
      </c>
      <c r="Z42" s="208">
        <f>+IF(X42&lt;&gt;0,+(Y42/X42)*100,0)</f>
        <v>207.1276918066108</v>
      </c>
      <c r="AA42" s="206">
        <f>SUM(AA38:AA41)</f>
        <v>35210000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51130026</v>
      </c>
      <c r="D44" s="210">
        <f>+D42-D43</f>
        <v>0</v>
      </c>
      <c r="E44" s="211">
        <f t="shared" si="4"/>
        <v>35210000</v>
      </c>
      <c r="F44" s="77">
        <f t="shared" si="4"/>
        <v>35210000</v>
      </c>
      <c r="G44" s="77">
        <f t="shared" si="4"/>
        <v>27010912</v>
      </c>
      <c r="H44" s="77">
        <f t="shared" si="4"/>
        <v>-1968056</v>
      </c>
      <c r="I44" s="77">
        <f t="shared" si="4"/>
        <v>1992056</v>
      </c>
      <c r="J44" s="77">
        <f t="shared" si="4"/>
        <v>27034912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27034912</v>
      </c>
      <c r="X44" s="77">
        <f t="shared" si="4"/>
        <v>8802499</v>
      </c>
      <c r="Y44" s="77">
        <f t="shared" si="4"/>
        <v>18232413</v>
      </c>
      <c r="Z44" s="212">
        <f>+IF(X44&lt;&gt;0,+(Y44/X44)*100,0)</f>
        <v>207.1276918066108</v>
      </c>
      <c r="AA44" s="210">
        <f>+AA42-AA43</f>
        <v>35210000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51130026</v>
      </c>
      <c r="D46" s="206">
        <f>SUM(D44:D45)</f>
        <v>0</v>
      </c>
      <c r="E46" s="207">
        <f t="shared" si="5"/>
        <v>35210000</v>
      </c>
      <c r="F46" s="88">
        <f t="shared" si="5"/>
        <v>35210000</v>
      </c>
      <c r="G46" s="88">
        <f t="shared" si="5"/>
        <v>27010912</v>
      </c>
      <c r="H46" s="88">
        <f t="shared" si="5"/>
        <v>-1968056</v>
      </c>
      <c r="I46" s="88">
        <f t="shared" si="5"/>
        <v>1992056</v>
      </c>
      <c r="J46" s="88">
        <f t="shared" si="5"/>
        <v>27034912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27034912</v>
      </c>
      <c r="X46" s="88">
        <f t="shared" si="5"/>
        <v>8802499</v>
      </c>
      <c r="Y46" s="88">
        <f t="shared" si="5"/>
        <v>18232413</v>
      </c>
      <c r="Z46" s="208">
        <f>+IF(X46&lt;&gt;0,+(Y46/X46)*100,0)</f>
        <v>207.1276918066108</v>
      </c>
      <c r="AA46" s="206">
        <f>SUM(AA44:AA45)</f>
        <v>35210000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51130026</v>
      </c>
      <c r="D48" s="217">
        <f>SUM(D46:D47)</f>
        <v>0</v>
      </c>
      <c r="E48" s="218">
        <f t="shared" si="6"/>
        <v>35210000</v>
      </c>
      <c r="F48" s="219">
        <f t="shared" si="6"/>
        <v>35210000</v>
      </c>
      <c r="G48" s="219">
        <f t="shared" si="6"/>
        <v>27010912</v>
      </c>
      <c r="H48" s="220">
        <f t="shared" si="6"/>
        <v>-1968056</v>
      </c>
      <c r="I48" s="220">
        <f t="shared" si="6"/>
        <v>1992056</v>
      </c>
      <c r="J48" s="220">
        <f t="shared" si="6"/>
        <v>27034912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27034912</v>
      </c>
      <c r="X48" s="220">
        <f t="shared" si="6"/>
        <v>8802499</v>
      </c>
      <c r="Y48" s="220">
        <f t="shared" si="6"/>
        <v>18232413</v>
      </c>
      <c r="Z48" s="221">
        <f>+IF(X48&lt;&gt;0,+(Y48/X48)*100,0)</f>
        <v>207.1276918066108</v>
      </c>
      <c r="AA48" s="222">
        <f>SUM(AA46:AA47)</f>
        <v>35210000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31401622</v>
      </c>
      <c r="D5" s="153">
        <f>SUM(D6:D8)</f>
        <v>0</v>
      </c>
      <c r="E5" s="154">
        <f t="shared" si="0"/>
        <v>12500000</v>
      </c>
      <c r="F5" s="100">
        <f t="shared" si="0"/>
        <v>12500000</v>
      </c>
      <c r="G5" s="100">
        <f t="shared" si="0"/>
        <v>40975</v>
      </c>
      <c r="H5" s="100">
        <f t="shared" si="0"/>
        <v>9479377</v>
      </c>
      <c r="I5" s="100">
        <f t="shared" si="0"/>
        <v>1842279</v>
      </c>
      <c r="J5" s="100">
        <f t="shared" si="0"/>
        <v>11362631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11362631</v>
      </c>
      <c r="X5" s="100">
        <f t="shared" si="0"/>
        <v>3125000</v>
      </c>
      <c r="Y5" s="100">
        <f t="shared" si="0"/>
        <v>8237631</v>
      </c>
      <c r="Z5" s="137">
        <f>+IF(X5&lt;&gt;0,+(Y5/X5)*100,0)</f>
        <v>263.60419199999995</v>
      </c>
      <c r="AA5" s="153">
        <f>SUM(AA6:AA8)</f>
        <v>12500000</v>
      </c>
    </row>
    <row r="6" spans="1:27" ht="13.5">
      <c r="A6" s="138" t="s">
        <v>75</v>
      </c>
      <c r="B6" s="136"/>
      <c r="C6" s="155">
        <v>31401622</v>
      </c>
      <c r="D6" s="155"/>
      <c r="E6" s="156">
        <v>11700000</v>
      </c>
      <c r="F6" s="60">
        <v>11700000</v>
      </c>
      <c r="G6" s="60">
        <v>14948</v>
      </c>
      <c r="H6" s="60">
        <v>8574828</v>
      </c>
      <c r="I6" s="60">
        <v>1842279</v>
      </c>
      <c r="J6" s="60">
        <v>10432055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10432055</v>
      </c>
      <c r="X6" s="60">
        <v>2925000</v>
      </c>
      <c r="Y6" s="60">
        <v>7507055</v>
      </c>
      <c r="Z6" s="140">
        <v>256.65</v>
      </c>
      <c r="AA6" s="62">
        <v>11700000</v>
      </c>
    </row>
    <row r="7" spans="1:27" ht="13.5">
      <c r="A7" s="138" t="s">
        <v>76</v>
      </c>
      <c r="B7" s="136"/>
      <c r="C7" s="157"/>
      <c r="D7" s="157"/>
      <c r="E7" s="158">
        <v>800000</v>
      </c>
      <c r="F7" s="159">
        <v>800000</v>
      </c>
      <c r="G7" s="159">
        <v>5300</v>
      </c>
      <c r="H7" s="159">
        <v>899549</v>
      </c>
      <c r="I7" s="159"/>
      <c r="J7" s="159">
        <v>904849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904849</v>
      </c>
      <c r="X7" s="159">
        <v>200000</v>
      </c>
      <c r="Y7" s="159">
        <v>704849</v>
      </c>
      <c r="Z7" s="141">
        <v>352.42</v>
      </c>
      <c r="AA7" s="225">
        <v>800000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20727</v>
      </c>
      <c r="H8" s="60">
        <v>5000</v>
      </c>
      <c r="I8" s="60"/>
      <c r="J8" s="60">
        <v>25727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25727</v>
      </c>
      <c r="X8" s="60"/>
      <c r="Y8" s="60">
        <v>25727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480000</v>
      </c>
      <c r="F9" s="100">
        <f t="shared" si="1"/>
        <v>480000</v>
      </c>
      <c r="G9" s="100">
        <f t="shared" si="1"/>
        <v>6815</v>
      </c>
      <c r="H9" s="100">
        <f t="shared" si="1"/>
        <v>66152</v>
      </c>
      <c r="I9" s="100">
        <f t="shared" si="1"/>
        <v>0</v>
      </c>
      <c r="J9" s="100">
        <f t="shared" si="1"/>
        <v>72967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72967</v>
      </c>
      <c r="X9" s="100">
        <f t="shared" si="1"/>
        <v>120000</v>
      </c>
      <c r="Y9" s="100">
        <f t="shared" si="1"/>
        <v>-47033</v>
      </c>
      <c r="Z9" s="137">
        <f>+IF(X9&lt;&gt;0,+(Y9/X9)*100,0)</f>
        <v>-39.19416666666667</v>
      </c>
      <c r="AA9" s="102">
        <f>SUM(AA10:AA14)</f>
        <v>480000</v>
      </c>
    </row>
    <row r="10" spans="1:27" ht="13.5">
      <c r="A10" s="138" t="s">
        <v>79</v>
      </c>
      <c r="B10" s="136"/>
      <c r="C10" s="155"/>
      <c r="D10" s="155"/>
      <c r="E10" s="156">
        <v>480000</v>
      </c>
      <c r="F10" s="60">
        <v>480000</v>
      </c>
      <c r="G10" s="60">
        <v>6815</v>
      </c>
      <c r="H10" s="60">
        <v>66152</v>
      </c>
      <c r="I10" s="60"/>
      <c r="J10" s="60">
        <v>72967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72967</v>
      </c>
      <c r="X10" s="60">
        <v>120000</v>
      </c>
      <c r="Y10" s="60">
        <v>-47033</v>
      </c>
      <c r="Z10" s="140">
        <v>-39.19</v>
      </c>
      <c r="AA10" s="62">
        <v>480000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49986410</v>
      </c>
      <c r="D15" s="153">
        <f>SUM(D16:D18)</f>
        <v>0</v>
      </c>
      <c r="E15" s="154">
        <f t="shared" si="2"/>
        <v>39110000</v>
      </c>
      <c r="F15" s="100">
        <f t="shared" si="2"/>
        <v>39110000</v>
      </c>
      <c r="G15" s="100">
        <f t="shared" si="2"/>
        <v>2540130</v>
      </c>
      <c r="H15" s="100">
        <f t="shared" si="2"/>
        <v>3200597</v>
      </c>
      <c r="I15" s="100">
        <f t="shared" si="2"/>
        <v>4862946</v>
      </c>
      <c r="J15" s="100">
        <f t="shared" si="2"/>
        <v>10603673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10603673</v>
      </c>
      <c r="X15" s="100">
        <f t="shared" si="2"/>
        <v>9777500</v>
      </c>
      <c r="Y15" s="100">
        <f t="shared" si="2"/>
        <v>826173</v>
      </c>
      <c r="Z15" s="137">
        <f>+IF(X15&lt;&gt;0,+(Y15/X15)*100,0)</f>
        <v>8.449736640245462</v>
      </c>
      <c r="AA15" s="102">
        <f>SUM(AA16:AA18)</f>
        <v>39110000</v>
      </c>
    </row>
    <row r="16" spans="1:27" ht="13.5">
      <c r="A16" s="138" t="s">
        <v>85</v>
      </c>
      <c r="B16" s="136"/>
      <c r="C16" s="155">
        <v>49986410</v>
      </c>
      <c r="D16" s="155"/>
      <c r="E16" s="156">
        <v>39110000</v>
      </c>
      <c r="F16" s="60">
        <v>39110000</v>
      </c>
      <c r="G16" s="60">
        <v>2540130</v>
      </c>
      <c r="H16" s="60">
        <v>3200597</v>
      </c>
      <c r="I16" s="60">
        <v>4862946</v>
      </c>
      <c r="J16" s="60">
        <v>10603673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10603673</v>
      </c>
      <c r="X16" s="60">
        <v>9777500</v>
      </c>
      <c r="Y16" s="60">
        <v>826173</v>
      </c>
      <c r="Z16" s="140">
        <v>8.45</v>
      </c>
      <c r="AA16" s="62">
        <v>39110000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81388032</v>
      </c>
      <c r="D25" s="217">
        <f>+D5+D9+D15+D19+D24</f>
        <v>0</v>
      </c>
      <c r="E25" s="230">
        <f t="shared" si="4"/>
        <v>52090000</v>
      </c>
      <c r="F25" s="219">
        <f t="shared" si="4"/>
        <v>52090000</v>
      </c>
      <c r="G25" s="219">
        <f t="shared" si="4"/>
        <v>2587920</v>
      </c>
      <c r="H25" s="219">
        <f t="shared" si="4"/>
        <v>12746126</v>
      </c>
      <c r="I25" s="219">
        <f t="shared" si="4"/>
        <v>6705225</v>
      </c>
      <c r="J25" s="219">
        <f t="shared" si="4"/>
        <v>22039271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22039271</v>
      </c>
      <c r="X25" s="219">
        <f t="shared" si="4"/>
        <v>13022500</v>
      </c>
      <c r="Y25" s="219">
        <f t="shared" si="4"/>
        <v>9016771</v>
      </c>
      <c r="Z25" s="231">
        <f>+IF(X25&lt;&gt;0,+(Y25/X25)*100,0)</f>
        <v>69.23993856786332</v>
      </c>
      <c r="AA25" s="232">
        <f>+AA5+AA9+AA15+AA19+AA24</f>
        <v>52090000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49986410</v>
      </c>
      <c r="D28" s="155"/>
      <c r="E28" s="156">
        <v>29610000</v>
      </c>
      <c r="F28" s="60">
        <v>29610000</v>
      </c>
      <c r="G28" s="60">
        <v>1484703</v>
      </c>
      <c r="H28" s="60">
        <v>1590281</v>
      </c>
      <c r="I28" s="60">
        <v>3690544</v>
      </c>
      <c r="J28" s="60">
        <v>6765528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6765528</v>
      </c>
      <c r="X28" s="60">
        <v>7402500</v>
      </c>
      <c r="Y28" s="60">
        <v>-636972</v>
      </c>
      <c r="Z28" s="140">
        <v>-8.6</v>
      </c>
      <c r="AA28" s="155">
        <v>29610000</v>
      </c>
    </row>
    <row r="29" spans="1:27" ht="13.5">
      <c r="A29" s="234" t="s">
        <v>134</v>
      </c>
      <c r="B29" s="136"/>
      <c r="C29" s="155"/>
      <c r="D29" s="155"/>
      <c r="E29" s="156">
        <v>6600000</v>
      </c>
      <c r="F29" s="60">
        <v>6600000</v>
      </c>
      <c r="G29" s="60">
        <v>948427</v>
      </c>
      <c r="H29" s="60">
        <v>1596668</v>
      </c>
      <c r="I29" s="60"/>
      <c r="J29" s="60">
        <v>2545095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2545095</v>
      </c>
      <c r="X29" s="60">
        <v>1650000</v>
      </c>
      <c r="Y29" s="60">
        <v>895095</v>
      </c>
      <c r="Z29" s="140">
        <v>54.25</v>
      </c>
      <c r="AA29" s="62">
        <v>6600000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49986410</v>
      </c>
      <c r="D32" s="210">
        <f>SUM(D28:D31)</f>
        <v>0</v>
      </c>
      <c r="E32" s="211">
        <f t="shared" si="5"/>
        <v>36210000</v>
      </c>
      <c r="F32" s="77">
        <f t="shared" si="5"/>
        <v>36210000</v>
      </c>
      <c r="G32" s="77">
        <f t="shared" si="5"/>
        <v>2433130</v>
      </c>
      <c r="H32" s="77">
        <f t="shared" si="5"/>
        <v>3186949</v>
      </c>
      <c r="I32" s="77">
        <f t="shared" si="5"/>
        <v>3690544</v>
      </c>
      <c r="J32" s="77">
        <f t="shared" si="5"/>
        <v>9310623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9310623</v>
      </c>
      <c r="X32" s="77">
        <f t="shared" si="5"/>
        <v>9052500</v>
      </c>
      <c r="Y32" s="77">
        <f t="shared" si="5"/>
        <v>258123</v>
      </c>
      <c r="Z32" s="212">
        <f>+IF(X32&lt;&gt;0,+(Y32/X32)*100,0)</f>
        <v>2.851400165700083</v>
      </c>
      <c r="AA32" s="79">
        <f>SUM(AA28:AA31)</f>
        <v>36210000</v>
      </c>
    </row>
    <row r="33" spans="1:27" ht="13.5">
      <c r="A33" s="237" t="s">
        <v>51</v>
      </c>
      <c r="B33" s="136" t="s">
        <v>137</v>
      </c>
      <c r="C33" s="155">
        <v>124104</v>
      </c>
      <c r="D33" s="155"/>
      <c r="E33" s="156"/>
      <c r="F33" s="60"/>
      <c r="G33" s="60">
        <v>154790</v>
      </c>
      <c r="H33" s="60"/>
      <c r="I33" s="60"/>
      <c r="J33" s="60">
        <v>154790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154790</v>
      </c>
      <c r="X33" s="60"/>
      <c r="Y33" s="60">
        <v>154790</v>
      </c>
      <c r="Z33" s="140"/>
      <c r="AA33" s="62"/>
    </row>
    <row r="34" spans="1:27" ht="13.5">
      <c r="A34" s="237" t="s">
        <v>52</v>
      </c>
      <c r="B34" s="136" t="s">
        <v>138</v>
      </c>
      <c r="C34" s="155">
        <v>937288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30340230</v>
      </c>
      <c r="D35" s="155"/>
      <c r="E35" s="156">
        <v>15880000</v>
      </c>
      <c r="F35" s="60">
        <v>15880000</v>
      </c>
      <c r="G35" s="60"/>
      <c r="H35" s="60">
        <v>9559177</v>
      </c>
      <c r="I35" s="60">
        <v>3014681</v>
      </c>
      <c r="J35" s="60">
        <v>12573858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12573858</v>
      </c>
      <c r="X35" s="60">
        <v>3970000</v>
      </c>
      <c r="Y35" s="60">
        <v>8603858</v>
      </c>
      <c r="Z35" s="140">
        <v>216.72</v>
      </c>
      <c r="AA35" s="62">
        <v>15880000</v>
      </c>
    </row>
    <row r="36" spans="1:27" ht="13.5">
      <c r="A36" s="238" t="s">
        <v>139</v>
      </c>
      <c r="B36" s="149"/>
      <c r="C36" s="222">
        <f aca="true" t="shared" si="6" ref="C36:Y36">SUM(C32:C35)</f>
        <v>81388032</v>
      </c>
      <c r="D36" s="222">
        <f>SUM(D32:D35)</f>
        <v>0</v>
      </c>
      <c r="E36" s="218">
        <f t="shared" si="6"/>
        <v>52090000</v>
      </c>
      <c r="F36" s="220">
        <f t="shared" si="6"/>
        <v>52090000</v>
      </c>
      <c r="G36" s="220">
        <f t="shared" si="6"/>
        <v>2587920</v>
      </c>
      <c r="H36" s="220">
        <f t="shared" si="6"/>
        <v>12746126</v>
      </c>
      <c r="I36" s="220">
        <f t="shared" si="6"/>
        <v>6705225</v>
      </c>
      <c r="J36" s="220">
        <f t="shared" si="6"/>
        <v>22039271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22039271</v>
      </c>
      <c r="X36" s="220">
        <f t="shared" si="6"/>
        <v>13022500</v>
      </c>
      <c r="Y36" s="220">
        <f t="shared" si="6"/>
        <v>9016771</v>
      </c>
      <c r="Z36" s="221">
        <f>+IF(X36&lt;&gt;0,+(Y36/X36)*100,0)</f>
        <v>69.23993856786332</v>
      </c>
      <c r="AA36" s="239">
        <f>SUM(AA32:AA35)</f>
        <v>52090000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78828900</v>
      </c>
      <c r="D6" s="155"/>
      <c r="E6" s="59">
        <v>30000000</v>
      </c>
      <c r="F6" s="60">
        <v>30000000</v>
      </c>
      <c r="G6" s="60">
        <v>58239158</v>
      </c>
      <c r="H6" s="60"/>
      <c r="I6" s="60">
        <v>7634463</v>
      </c>
      <c r="J6" s="60">
        <v>7634463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7634463</v>
      </c>
      <c r="X6" s="60">
        <v>7500000</v>
      </c>
      <c r="Y6" s="60">
        <v>134463</v>
      </c>
      <c r="Z6" s="140">
        <v>1.79</v>
      </c>
      <c r="AA6" s="62">
        <v>30000000</v>
      </c>
    </row>
    <row r="7" spans="1:27" ht="13.5">
      <c r="A7" s="249" t="s">
        <v>144</v>
      </c>
      <c r="B7" s="182"/>
      <c r="C7" s="155"/>
      <c r="D7" s="155"/>
      <c r="E7" s="59">
        <v>60000000</v>
      </c>
      <c r="F7" s="60">
        <v>60000000</v>
      </c>
      <c r="G7" s="60">
        <v>44471467</v>
      </c>
      <c r="H7" s="60"/>
      <c r="I7" s="60">
        <v>77461437</v>
      </c>
      <c r="J7" s="60">
        <v>77461437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77461437</v>
      </c>
      <c r="X7" s="60">
        <v>15000000</v>
      </c>
      <c r="Y7" s="60">
        <v>62461437</v>
      </c>
      <c r="Z7" s="140">
        <v>416.41</v>
      </c>
      <c r="AA7" s="62">
        <v>60000000</v>
      </c>
    </row>
    <row r="8" spans="1:27" ht="13.5">
      <c r="A8" s="249" t="s">
        <v>145</v>
      </c>
      <c r="B8" s="182"/>
      <c r="C8" s="155">
        <v>8545884</v>
      </c>
      <c r="D8" s="155"/>
      <c r="E8" s="59">
        <v>14000000</v>
      </c>
      <c r="F8" s="60">
        <v>14000000</v>
      </c>
      <c r="G8" s="60">
        <v>11731462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3500000</v>
      </c>
      <c r="Y8" s="60">
        <v>-3500000</v>
      </c>
      <c r="Z8" s="140">
        <v>-100</v>
      </c>
      <c r="AA8" s="62">
        <v>14000000</v>
      </c>
    </row>
    <row r="9" spans="1:27" ht="13.5">
      <c r="A9" s="249" t="s">
        <v>146</v>
      </c>
      <c r="B9" s="182"/>
      <c r="C9" s="155">
        <v>2911406</v>
      </c>
      <c r="D9" s="155"/>
      <c r="E9" s="59"/>
      <c r="F9" s="60"/>
      <c r="G9" s="60">
        <v>2888609</v>
      </c>
      <c r="H9" s="60"/>
      <c r="I9" s="60">
        <v>11638961</v>
      </c>
      <c r="J9" s="60">
        <v>11638961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11638961</v>
      </c>
      <c r="X9" s="60"/>
      <c r="Y9" s="60">
        <v>11638961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>
        <v>147800</v>
      </c>
      <c r="J11" s="60">
        <v>147800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147800</v>
      </c>
      <c r="X11" s="60"/>
      <c r="Y11" s="60">
        <v>147800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90286190</v>
      </c>
      <c r="D12" s="168">
        <f>SUM(D6:D11)</f>
        <v>0</v>
      </c>
      <c r="E12" s="72">
        <f t="shared" si="0"/>
        <v>104000000</v>
      </c>
      <c r="F12" s="73">
        <f t="shared" si="0"/>
        <v>104000000</v>
      </c>
      <c r="G12" s="73">
        <f t="shared" si="0"/>
        <v>117330696</v>
      </c>
      <c r="H12" s="73">
        <f t="shared" si="0"/>
        <v>0</v>
      </c>
      <c r="I12" s="73">
        <f t="shared" si="0"/>
        <v>96882661</v>
      </c>
      <c r="J12" s="73">
        <f t="shared" si="0"/>
        <v>96882661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96882661</v>
      </c>
      <c r="X12" s="73">
        <f t="shared" si="0"/>
        <v>26000000</v>
      </c>
      <c r="Y12" s="73">
        <f t="shared" si="0"/>
        <v>70882661</v>
      </c>
      <c r="Z12" s="170">
        <f>+IF(X12&lt;&gt;0,+(Y12/X12)*100,0)</f>
        <v>272.62561923076925</v>
      </c>
      <c r="AA12" s="74">
        <f>SUM(AA6:AA11)</f>
        <v>104000000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85695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98869544</v>
      </c>
      <c r="D19" s="155"/>
      <c r="E19" s="59">
        <v>53200000</v>
      </c>
      <c r="F19" s="60">
        <v>53200000</v>
      </c>
      <c r="G19" s="60">
        <v>96501118</v>
      </c>
      <c r="H19" s="60"/>
      <c r="I19" s="60">
        <v>94759269</v>
      </c>
      <c r="J19" s="60">
        <v>94759269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94759269</v>
      </c>
      <c r="X19" s="60">
        <v>13300000</v>
      </c>
      <c r="Y19" s="60">
        <v>81459269</v>
      </c>
      <c r="Z19" s="140">
        <v>612.48</v>
      </c>
      <c r="AA19" s="62">
        <v>53200000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>
        <v>66891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98955239</v>
      </c>
      <c r="D24" s="168">
        <f>SUM(D15:D23)</f>
        <v>0</v>
      </c>
      <c r="E24" s="76">
        <f t="shared" si="1"/>
        <v>53200000</v>
      </c>
      <c r="F24" s="77">
        <f t="shared" si="1"/>
        <v>53200000</v>
      </c>
      <c r="G24" s="77">
        <f t="shared" si="1"/>
        <v>96568009</v>
      </c>
      <c r="H24" s="77">
        <f t="shared" si="1"/>
        <v>0</v>
      </c>
      <c r="I24" s="77">
        <f t="shared" si="1"/>
        <v>94759269</v>
      </c>
      <c r="J24" s="77">
        <f t="shared" si="1"/>
        <v>94759269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94759269</v>
      </c>
      <c r="X24" s="77">
        <f t="shared" si="1"/>
        <v>13300000</v>
      </c>
      <c r="Y24" s="77">
        <f t="shared" si="1"/>
        <v>81459269</v>
      </c>
      <c r="Z24" s="212">
        <f>+IF(X24&lt;&gt;0,+(Y24/X24)*100,0)</f>
        <v>612.4757067669174</v>
      </c>
      <c r="AA24" s="79">
        <f>SUM(AA15:AA23)</f>
        <v>53200000</v>
      </c>
    </row>
    <row r="25" spans="1:27" ht="13.5">
      <c r="A25" s="250" t="s">
        <v>159</v>
      </c>
      <c r="B25" s="251"/>
      <c r="C25" s="168">
        <f aca="true" t="shared" si="2" ref="C25:Y25">+C12+C24</f>
        <v>189241429</v>
      </c>
      <c r="D25" s="168">
        <f>+D12+D24</f>
        <v>0</v>
      </c>
      <c r="E25" s="72">
        <f t="shared" si="2"/>
        <v>157200000</v>
      </c>
      <c r="F25" s="73">
        <f t="shared" si="2"/>
        <v>157200000</v>
      </c>
      <c r="G25" s="73">
        <f t="shared" si="2"/>
        <v>213898705</v>
      </c>
      <c r="H25" s="73">
        <f t="shared" si="2"/>
        <v>0</v>
      </c>
      <c r="I25" s="73">
        <f t="shared" si="2"/>
        <v>191641930</v>
      </c>
      <c r="J25" s="73">
        <f t="shared" si="2"/>
        <v>191641930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191641930</v>
      </c>
      <c r="X25" s="73">
        <f t="shared" si="2"/>
        <v>39300000</v>
      </c>
      <c r="Y25" s="73">
        <f t="shared" si="2"/>
        <v>152341930</v>
      </c>
      <c r="Z25" s="170">
        <f>+IF(X25&lt;&gt;0,+(Y25/X25)*100,0)</f>
        <v>387.63849872773534</v>
      </c>
      <c r="AA25" s="74">
        <f>+AA12+AA24</f>
        <v>157200000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3789006</v>
      </c>
      <c r="D30" s="155"/>
      <c r="E30" s="59">
        <v>3900000</v>
      </c>
      <c r="F30" s="60">
        <v>3900000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975000</v>
      </c>
      <c r="Y30" s="60">
        <v>-975000</v>
      </c>
      <c r="Z30" s="140">
        <v>-100</v>
      </c>
      <c r="AA30" s="62">
        <v>3900000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39326730</v>
      </c>
      <c r="D32" s="155"/>
      <c r="E32" s="59">
        <v>3000000</v>
      </c>
      <c r="F32" s="60">
        <v>3000000</v>
      </c>
      <c r="G32" s="60">
        <v>36238044</v>
      </c>
      <c r="H32" s="60"/>
      <c r="I32" s="60">
        <v>32523246</v>
      </c>
      <c r="J32" s="60">
        <v>32523246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32523246</v>
      </c>
      <c r="X32" s="60">
        <v>750000</v>
      </c>
      <c r="Y32" s="60">
        <v>31773246</v>
      </c>
      <c r="Z32" s="140">
        <v>4236.43</v>
      </c>
      <c r="AA32" s="62">
        <v>3000000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>
        <v>137140023</v>
      </c>
      <c r="J33" s="60">
        <v>137140023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137140023</v>
      </c>
      <c r="X33" s="60"/>
      <c r="Y33" s="60">
        <v>137140023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43115736</v>
      </c>
      <c r="D34" s="168">
        <f>SUM(D29:D33)</f>
        <v>0</v>
      </c>
      <c r="E34" s="72">
        <f t="shared" si="3"/>
        <v>6900000</v>
      </c>
      <c r="F34" s="73">
        <f t="shared" si="3"/>
        <v>6900000</v>
      </c>
      <c r="G34" s="73">
        <f t="shared" si="3"/>
        <v>36238044</v>
      </c>
      <c r="H34" s="73">
        <f t="shared" si="3"/>
        <v>0</v>
      </c>
      <c r="I34" s="73">
        <f t="shared" si="3"/>
        <v>169663269</v>
      </c>
      <c r="J34" s="73">
        <f t="shared" si="3"/>
        <v>169663269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169663269</v>
      </c>
      <c r="X34" s="73">
        <f t="shared" si="3"/>
        <v>1725000</v>
      </c>
      <c r="Y34" s="73">
        <f t="shared" si="3"/>
        <v>167938269</v>
      </c>
      <c r="Z34" s="170">
        <f>+IF(X34&lt;&gt;0,+(Y34/X34)*100,0)</f>
        <v>9735.551826086956</v>
      </c>
      <c r="AA34" s="74">
        <f>SUM(AA29:AA33)</f>
        <v>6900000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6752294</v>
      </c>
      <c r="D37" s="155"/>
      <c r="E37" s="59"/>
      <c r="F37" s="60"/>
      <c r="G37" s="60">
        <v>12204886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2637020</v>
      </c>
      <c r="D38" s="155"/>
      <c r="E38" s="59">
        <v>1000000</v>
      </c>
      <c r="F38" s="60">
        <v>1000000</v>
      </c>
      <c r="G38" s="60">
        <v>3210673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250000</v>
      </c>
      <c r="Y38" s="60">
        <v>-250000</v>
      </c>
      <c r="Z38" s="140">
        <v>-100</v>
      </c>
      <c r="AA38" s="62">
        <v>1000000</v>
      </c>
    </row>
    <row r="39" spans="1:27" ht="13.5">
      <c r="A39" s="250" t="s">
        <v>59</v>
      </c>
      <c r="B39" s="253"/>
      <c r="C39" s="168">
        <f aca="true" t="shared" si="4" ref="C39:Y39">SUM(C37:C38)</f>
        <v>9389314</v>
      </c>
      <c r="D39" s="168">
        <f>SUM(D37:D38)</f>
        <v>0</v>
      </c>
      <c r="E39" s="76">
        <f t="shared" si="4"/>
        <v>1000000</v>
      </c>
      <c r="F39" s="77">
        <f t="shared" si="4"/>
        <v>1000000</v>
      </c>
      <c r="G39" s="77">
        <f t="shared" si="4"/>
        <v>15415559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250000</v>
      </c>
      <c r="Y39" s="77">
        <f t="shared" si="4"/>
        <v>-250000</v>
      </c>
      <c r="Z39" s="212">
        <f>+IF(X39&lt;&gt;0,+(Y39/X39)*100,0)</f>
        <v>-100</v>
      </c>
      <c r="AA39" s="79">
        <f>SUM(AA37:AA38)</f>
        <v>1000000</v>
      </c>
    </row>
    <row r="40" spans="1:27" ht="13.5">
      <c r="A40" s="250" t="s">
        <v>167</v>
      </c>
      <c r="B40" s="251"/>
      <c r="C40" s="168">
        <f aca="true" t="shared" si="5" ref="C40:Y40">+C34+C39</f>
        <v>52505050</v>
      </c>
      <c r="D40" s="168">
        <f>+D34+D39</f>
        <v>0</v>
      </c>
      <c r="E40" s="72">
        <f t="shared" si="5"/>
        <v>7900000</v>
      </c>
      <c r="F40" s="73">
        <f t="shared" si="5"/>
        <v>7900000</v>
      </c>
      <c r="G40" s="73">
        <f t="shared" si="5"/>
        <v>51653603</v>
      </c>
      <c r="H40" s="73">
        <f t="shared" si="5"/>
        <v>0</v>
      </c>
      <c r="I40" s="73">
        <f t="shared" si="5"/>
        <v>169663269</v>
      </c>
      <c r="J40" s="73">
        <f t="shared" si="5"/>
        <v>169663269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169663269</v>
      </c>
      <c r="X40" s="73">
        <f t="shared" si="5"/>
        <v>1975000</v>
      </c>
      <c r="Y40" s="73">
        <f t="shared" si="5"/>
        <v>167688269</v>
      </c>
      <c r="Z40" s="170">
        <f>+IF(X40&lt;&gt;0,+(Y40/X40)*100,0)</f>
        <v>8490.545265822784</v>
      </c>
      <c r="AA40" s="74">
        <f>+AA34+AA39</f>
        <v>7900000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136736379</v>
      </c>
      <c r="D42" s="257">
        <f>+D25-D40</f>
        <v>0</v>
      </c>
      <c r="E42" s="258">
        <f t="shared" si="6"/>
        <v>149300000</v>
      </c>
      <c r="F42" s="259">
        <f t="shared" si="6"/>
        <v>149300000</v>
      </c>
      <c r="G42" s="259">
        <f t="shared" si="6"/>
        <v>162245102</v>
      </c>
      <c r="H42" s="259">
        <f t="shared" si="6"/>
        <v>0</v>
      </c>
      <c r="I42" s="259">
        <f t="shared" si="6"/>
        <v>21978661</v>
      </c>
      <c r="J42" s="259">
        <f t="shared" si="6"/>
        <v>21978661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21978661</v>
      </c>
      <c r="X42" s="259">
        <f t="shared" si="6"/>
        <v>37325000</v>
      </c>
      <c r="Y42" s="259">
        <f t="shared" si="6"/>
        <v>-15346339</v>
      </c>
      <c r="Z42" s="260">
        <f>+IF(X42&lt;&gt;0,+(Y42/X42)*100,0)</f>
        <v>-41.11544273275285</v>
      </c>
      <c r="AA42" s="261">
        <f>+AA25-AA40</f>
        <v>149300000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136736379</v>
      </c>
      <c r="D45" s="155"/>
      <c r="E45" s="59">
        <v>149300000</v>
      </c>
      <c r="F45" s="60">
        <v>149300000</v>
      </c>
      <c r="G45" s="60">
        <v>162158614</v>
      </c>
      <c r="H45" s="60"/>
      <c r="I45" s="60">
        <v>21892174</v>
      </c>
      <c r="J45" s="60">
        <v>21892174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21892174</v>
      </c>
      <c r="X45" s="60">
        <v>37325000</v>
      </c>
      <c r="Y45" s="60">
        <v>-15432826</v>
      </c>
      <c r="Z45" s="139">
        <v>-41.35</v>
      </c>
      <c r="AA45" s="62">
        <v>149300000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86488</v>
      </c>
      <c r="H46" s="60"/>
      <c r="I46" s="60">
        <v>86487</v>
      </c>
      <c r="J46" s="60">
        <v>86487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86487</v>
      </c>
      <c r="X46" s="60"/>
      <c r="Y46" s="60">
        <v>86487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136736379</v>
      </c>
      <c r="D48" s="217">
        <f>SUM(D45:D47)</f>
        <v>0</v>
      </c>
      <c r="E48" s="264">
        <f t="shared" si="7"/>
        <v>149300000</v>
      </c>
      <c r="F48" s="219">
        <f t="shared" si="7"/>
        <v>149300000</v>
      </c>
      <c r="G48" s="219">
        <f t="shared" si="7"/>
        <v>162245102</v>
      </c>
      <c r="H48" s="219">
        <f t="shared" si="7"/>
        <v>0</v>
      </c>
      <c r="I48" s="219">
        <f t="shared" si="7"/>
        <v>21978661</v>
      </c>
      <c r="J48" s="219">
        <f t="shared" si="7"/>
        <v>21978661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21978661</v>
      </c>
      <c r="X48" s="219">
        <f t="shared" si="7"/>
        <v>37325000</v>
      </c>
      <c r="Y48" s="219">
        <f t="shared" si="7"/>
        <v>-15346339</v>
      </c>
      <c r="Z48" s="265">
        <f>+IF(X48&lt;&gt;0,+(Y48/X48)*100,0)</f>
        <v>-41.11544273275285</v>
      </c>
      <c r="AA48" s="232">
        <f>SUM(AA45:AA47)</f>
        <v>149300000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52046760</v>
      </c>
      <c r="D6" s="155"/>
      <c r="E6" s="59">
        <v>46854239</v>
      </c>
      <c r="F6" s="60">
        <v>46854239</v>
      </c>
      <c r="G6" s="60">
        <v>1814767</v>
      </c>
      <c r="H6" s="60">
        <v>2877085</v>
      </c>
      <c r="I6" s="60">
        <v>2930493</v>
      </c>
      <c r="J6" s="60">
        <v>7622345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7622345</v>
      </c>
      <c r="X6" s="60">
        <v>11713561</v>
      </c>
      <c r="Y6" s="60">
        <v>-4091216</v>
      </c>
      <c r="Z6" s="140">
        <v>-34.93</v>
      </c>
      <c r="AA6" s="62">
        <v>46854239</v>
      </c>
    </row>
    <row r="7" spans="1:27" ht="13.5">
      <c r="A7" s="249" t="s">
        <v>178</v>
      </c>
      <c r="B7" s="182"/>
      <c r="C7" s="155">
        <v>65683536</v>
      </c>
      <c r="D7" s="155"/>
      <c r="E7" s="59">
        <v>73651972</v>
      </c>
      <c r="F7" s="60">
        <v>73651972</v>
      </c>
      <c r="G7" s="60">
        <v>18101000</v>
      </c>
      <c r="H7" s="60">
        <v>890000</v>
      </c>
      <c r="I7" s="60">
        <v>4650000</v>
      </c>
      <c r="J7" s="60">
        <v>23641000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23641000</v>
      </c>
      <c r="X7" s="60">
        <v>24550657</v>
      </c>
      <c r="Y7" s="60">
        <v>-909657</v>
      </c>
      <c r="Z7" s="140">
        <v>-3.71</v>
      </c>
      <c r="AA7" s="62">
        <v>73651972</v>
      </c>
    </row>
    <row r="8" spans="1:27" ht="13.5">
      <c r="A8" s="249" t="s">
        <v>179</v>
      </c>
      <c r="B8" s="182"/>
      <c r="C8" s="155">
        <v>34887365</v>
      </c>
      <c r="D8" s="155"/>
      <c r="E8" s="59">
        <v>31210000</v>
      </c>
      <c r="F8" s="60">
        <v>31210000</v>
      </c>
      <c r="G8" s="60">
        <v>11743000</v>
      </c>
      <c r="H8" s="60"/>
      <c r="I8" s="60"/>
      <c r="J8" s="60">
        <v>11743000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11743000</v>
      </c>
      <c r="X8" s="60">
        <v>10403333</v>
      </c>
      <c r="Y8" s="60">
        <v>1339667</v>
      </c>
      <c r="Z8" s="140">
        <v>12.88</v>
      </c>
      <c r="AA8" s="62">
        <v>31210000</v>
      </c>
    </row>
    <row r="9" spans="1:27" ht="13.5">
      <c r="A9" s="249" t="s">
        <v>180</v>
      </c>
      <c r="B9" s="182"/>
      <c r="C9" s="155">
        <v>2535437</v>
      </c>
      <c r="D9" s="155"/>
      <c r="E9" s="59">
        <v>1398996</v>
      </c>
      <c r="F9" s="60">
        <v>1398996</v>
      </c>
      <c r="G9" s="60">
        <v>289994</v>
      </c>
      <c r="H9" s="60">
        <v>369735</v>
      </c>
      <c r="I9" s="60">
        <v>311068</v>
      </c>
      <c r="J9" s="60">
        <v>970797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970797</v>
      </c>
      <c r="X9" s="60">
        <v>349749</v>
      </c>
      <c r="Y9" s="60">
        <v>621048</v>
      </c>
      <c r="Z9" s="140">
        <v>177.57</v>
      </c>
      <c r="AA9" s="62">
        <v>1398996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-97688128</v>
      </c>
      <c r="D12" s="155"/>
      <c r="E12" s="59">
        <v>-98707056</v>
      </c>
      <c r="F12" s="60">
        <v>-98707056</v>
      </c>
      <c r="G12" s="60">
        <v>-6256297</v>
      </c>
      <c r="H12" s="60">
        <v>-37553113</v>
      </c>
      <c r="I12" s="60">
        <v>-6054082</v>
      </c>
      <c r="J12" s="60">
        <v>-49863492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-49863492</v>
      </c>
      <c r="X12" s="60">
        <v>-24676764</v>
      </c>
      <c r="Y12" s="60">
        <v>-25186728</v>
      </c>
      <c r="Z12" s="140">
        <v>102.07</v>
      </c>
      <c r="AA12" s="62">
        <v>-98707056</v>
      </c>
    </row>
    <row r="13" spans="1:27" ht="13.5">
      <c r="A13" s="249" t="s">
        <v>40</v>
      </c>
      <c r="B13" s="182"/>
      <c r="C13" s="155"/>
      <c r="D13" s="155"/>
      <c r="E13" s="59">
        <v>-118152</v>
      </c>
      <c r="F13" s="60">
        <v>-118152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-29538</v>
      </c>
      <c r="Y13" s="60">
        <v>29538</v>
      </c>
      <c r="Z13" s="140">
        <v>-100</v>
      </c>
      <c r="AA13" s="62">
        <v>-118152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57464970</v>
      </c>
      <c r="D15" s="168">
        <f>SUM(D6:D14)</f>
        <v>0</v>
      </c>
      <c r="E15" s="72">
        <f t="shared" si="0"/>
        <v>54289999</v>
      </c>
      <c r="F15" s="73">
        <f t="shared" si="0"/>
        <v>54289999</v>
      </c>
      <c r="G15" s="73">
        <f t="shared" si="0"/>
        <v>25692464</v>
      </c>
      <c r="H15" s="73">
        <f t="shared" si="0"/>
        <v>-33416293</v>
      </c>
      <c r="I15" s="73">
        <f t="shared" si="0"/>
        <v>1837479</v>
      </c>
      <c r="J15" s="73">
        <f t="shared" si="0"/>
        <v>-5886350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-5886350</v>
      </c>
      <c r="X15" s="73">
        <f t="shared" si="0"/>
        <v>22310998</v>
      </c>
      <c r="Y15" s="73">
        <f t="shared" si="0"/>
        <v>-28197348</v>
      </c>
      <c r="Z15" s="170">
        <f>+IF(X15&lt;&gt;0,+(Y15/X15)*100,0)</f>
        <v>-126.38317658403268</v>
      </c>
      <c r="AA15" s="74">
        <f>SUM(AA6:AA14)</f>
        <v>54289999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10000000</v>
      </c>
      <c r="F21" s="60">
        <v>10000000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10000000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-40631964</v>
      </c>
      <c r="D24" s="155"/>
      <c r="E24" s="59">
        <v>-54290000</v>
      </c>
      <c r="F24" s="60">
        <v>-54290000</v>
      </c>
      <c r="G24" s="60">
        <v>-2577208</v>
      </c>
      <c r="H24" s="60">
        <v>-11166374</v>
      </c>
      <c r="I24" s="60">
        <v>-6325856</v>
      </c>
      <c r="J24" s="60">
        <v>-20069438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-20069438</v>
      </c>
      <c r="X24" s="60">
        <v>-13572498</v>
      </c>
      <c r="Y24" s="60">
        <v>-6496940</v>
      </c>
      <c r="Z24" s="140">
        <v>47.87</v>
      </c>
      <c r="AA24" s="62">
        <v>-54290000</v>
      </c>
    </row>
    <row r="25" spans="1:27" ht="13.5">
      <c r="A25" s="250" t="s">
        <v>191</v>
      </c>
      <c r="B25" s="251"/>
      <c r="C25" s="168">
        <f aca="true" t="shared" si="1" ref="C25:Y25">SUM(C19:C24)</f>
        <v>-40631964</v>
      </c>
      <c r="D25" s="168">
        <f>SUM(D19:D24)</f>
        <v>0</v>
      </c>
      <c r="E25" s="72">
        <f t="shared" si="1"/>
        <v>-44290000</v>
      </c>
      <c r="F25" s="73">
        <f t="shared" si="1"/>
        <v>-44290000</v>
      </c>
      <c r="G25" s="73">
        <f t="shared" si="1"/>
        <v>-2577208</v>
      </c>
      <c r="H25" s="73">
        <f t="shared" si="1"/>
        <v>-11166374</v>
      </c>
      <c r="I25" s="73">
        <f t="shared" si="1"/>
        <v>-6325856</v>
      </c>
      <c r="J25" s="73">
        <f t="shared" si="1"/>
        <v>-20069438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-20069438</v>
      </c>
      <c r="X25" s="73">
        <f t="shared" si="1"/>
        <v>-13572498</v>
      </c>
      <c r="Y25" s="73">
        <f t="shared" si="1"/>
        <v>-6496940</v>
      </c>
      <c r="Z25" s="170">
        <f>+IF(X25&lt;&gt;0,+(Y25/X25)*100,0)</f>
        <v>47.86841744238975</v>
      </c>
      <c r="AA25" s="74">
        <f>SUM(AA19:AA24)</f>
        <v>-44290000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-2831912</v>
      </c>
      <c r="D33" s="155"/>
      <c r="E33" s="59">
        <v>-3800000</v>
      </c>
      <c r="F33" s="60">
        <v>-3800000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-949998</v>
      </c>
      <c r="Y33" s="60">
        <v>949998</v>
      </c>
      <c r="Z33" s="140">
        <v>-100</v>
      </c>
      <c r="AA33" s="62">
        <v>-3800000</v>
      </c>
    </row>
    <row r="34" spans="1:27" ht="13.5">
      <c r="A34" s="250" t="s">
        <v>197</v>
      </c>
      <c r="B34" s="251"/>
      <c r="C34" s="168">
        <f aca="true" t="shared" si="2" ref="C34:Y34">SUM(C29:C33)</f>
        <v>-2831912</v>
      </c>
      <c r="D34" s="168">
        <f>SUM(D29:D33)</f>
        <v>0</v>
      </c>
      <c r="E34" s="72">
        <f t="shared" si="2"/>
        <v>-3800000</v>
      </c>
      <c r="F34" s="73">
        <f t="shared" si="2"/>
        <v>-3800000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-949998</v>
      </c>
      <c r="Y34" s="73">
        <f t="shared" si="2"/>
        <v>949998</v>
      </c>
      <c r="Z34" s="170">
        <f>+IF(X34&lt;&gt;0,+(Y34/X34)*100,0)</f>
        <v>-100</v>
      </c>
      <c r="AA34" s="74">
        <f>SUM(AA29:AA33)</f>
        <v>-3800000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14001094</v>
      </c>
      <c r="D36" s="153">
        <f>+D15+D25+D34</f>
        <v>0</v>
      </c>
      <c r="E36" s="99">
        <f t="shared" si="3"/>
        <v>6199999</v>
      </c>
      <c r="F36" s="100">
        <f t="shared" si="3"/>
        <v>6199999</v>
      </c>
      <c r="G36" s="100">
        <f t="shared" si="3"/>
        <v>23115256</v>
      </c>
      <c r="H36" s="100">
        <f t="shared" si="3"/>
        <v>-44582667</v>
      </c>
      <c r="I36" s="100">
        <f t="shared" si="3"/>
        <v>-4488377</v>
      </c>
      <c r="J36" s="100">
        <f t="shared" si="3"/>
        <v>-25955788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-25955788</v>
      </c>
      <c r="X36" s="100">
        <f t="shared" si="3"/>
        <v>7788502</v>
      </c>
      <c r="Y36" s="100">
        <f t="shared" si="3"/>
        <v>-33744290</v>
      </c>
      <c r="Z36" s="137">
        <f>+IF(X36&lt;&gt;0,+(Y36/X36)*100,0)</f>
        <v>-433.2577689522324</v>
      </c>
      <c r="AA36" s="102">
        <f>+AA15+AA25+AA34</f>
        <v>6199999</v>
      </c>
    </row>
    <row r="37" spans="1:27" ht="13.5">
      <c r="A37" s="249" t="s">
        <v>199</v>
      </c>
      <c r="B37" s="182"/>
      <c r="C37" s="153">
        <v>64827806</v>
      </c>
      <c r="D37" s="153"/>
      <c r="E37" s="99">
        <v>50000000</v>
      </c>
      <c r="F37" s="100">
        <v>50000000</v>
      </c>
      <c r="G37" s="100">
        <v>78828900</v>
      </c>
      <c r="H37" s="100">
        <v>101944156</v>
      </c>
      <c r="I37" s="100">
        <v>57361489</v>
      </c>
      <c r="J37" s="100">
        <v>78828900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78828900</v>
      </c>
      <c r="X37" s="100">
        <v>50000000</v>
      </c>
      <c r="Y37" s="100">
        <v>28828900</v>
      </c>
      <c r="Z37" s="137">
        <v>57.66</v>
      </c>
      <c r="AA37" s="102">
        <v>50000000</v>
      </c>
    </row>
    <row r="38" spans="1:27" ht="13.5">
      <c r="A38" s="269" t="s">
        <v>200</v>
      </c>
      <c r="B38" s="256"/>
      <c r="C38" s="257">
        <v>78828900</v>
      </c>
      <c r="D38" s="257"/>
      <c r="E38" s="258">
        <v>56199999</v>
      </c>
      <c r="F38" s="259">
        <v>56199999</v>
      </c>
      <c r="G38" s="259">
        <v>101944156</v>
      </c>
      <c r="H38" s="259">
        <v>57361489</v>
      </c>
      <c r="I38" s="259">
        <v>52873112</v>
      </c>
      <c r="J38" s="259">
        <v>52873112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52873112</v>
      </c>
      <c r="X38" s="259">
        <v>57788502</v>
      </c>
      <c r="Y38" s="259">
        <v>-4915390</v>
      </c>
      <c r="Z38" s="260">
        <v>-8.51</v>
      </c>
      <c r="AA38" s="261">
        <v>56199999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81388032</v>
      </c>
      <c r="D5" s="200">
        <f t="shared" si="0"/>
        <v>0</v>
      </c>
      <c r="E5" s="106">
        <f t="shared" si="0"/>
        <v>52090000</v>
      </c>
      <c r="F5" s="106">
        <f t="shared" si="0"/>
        <v>52090000</v>
      </c>
      <c r="G5" s="106">
        <f t="shared" si="0"/>
        <v>2587920</v>
      </c>
      <c r="H5" s="106">
        <f t="shared" si="0"/>
        <v>12746126</v>
      </c>
      <c r="I5" s="106">
        <f t="shared" si="0"/>
        <v>6705225</v>
      </c>
      <c r="J5" s="106">
        <f t="shared" si="0"/>
        <v>22039271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22039271</v>
      </c>
      <c r="X5" s="106">
        <f t="shared" si="0"/>
        <v>13022500</v>
      </c>
      <c r="Y5" s="106">
        <f t="shared" si="0"/>
        <v>9016771</v>
      </c>
      <c r="Z5" s="201">
        <f>+IF(X5&lt;&gt;0,+(Y5/X5)*100,0)</f>
        <v>69.23993856786332</v>
      </c>
      <c r="AA5" s="199">
        <f>SUM(AA11:AA18)</f>
        <v>52090000</v>
      </c>
    </row>
    <row r="6" spans="1:27" ht="13.5">
      <c r="A6" s="291" t="s">
        <v>204</v>
      </c>
      <c r="B6" s="142"/>
      <c r="C6" s="62"/>
      <c r="D6" s="156"/>
      <c r="E6" s="60">
        <v>19704692</v>
      </c>
      <c r="F6" s="60">
        <v>19704692</v>
      </c>
      <c r="G6" s="60">
        <v>794005</v>
      </c>
      <c r="H6" s="60">
        <v>375388</v>
      </c>
      <c r="I6" s="60">
        <v>2330317</v>
      </c>
      <c r="J6" s="60">
        <v>3499710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3499710</v>
      </c>
      <c r="X6" s="60">
        <v>4926173</v>
      </c>
      <c r="Y6" s="60">
        <v>-1426463</v>
      </c>
      <c r="Z6" s="140">
        <v>-28.96</v>
      </c>
      <c r="AA6" s="155">
        <v>19704692</v>
      </c>
    </row>
    <row r="7" spans="1:27" ht="13.5">
      <c r="A7" s="291" t="s">
        <v>205</v>
      </c>
      <c r="B7" s="142"/>
      <c r="C7" s="62"/>
      <c r="D7" s="156"/>
      <c r="E7" s="60">
        <v>4000000</v>
      </c>
      <c r="F7" s="60">
        <v>4000000</v>
      </c>
      <c r="G7" s="60"/>
      <c r="H7" s="60">
        <v>143428</v>
      </c>
      <c r="I7" s="60"/>
      <c r="J7" s="60">
        <v>143428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143428</v>
      </c>
      <c r="X7" s="60">
        <v>1000000</v>
      </c>
      <c r="Y7" s="60">
        <v>-856572</v>
      </c>
      <c r="Z7" s="140">
        <v>-85.66</v>
      </c>
      <c r="AA7" s="155">
        <v>4000000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>
        <v>882782</v>
      </c>
      <c r="I9" s="60"/>
      <c r="J9" s="60">
        <v>882782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882782</v>
      </c>
      <c r="X9" s="60"/>
      <c r="Y9" s="60">
        <v>882782</v>
      </c>
      <c r="Z9" s="140"/>
      <c r="AA9" s="155"/>
    </row>
    <row r="10" spans="1:27" ht="13.5">
      <c r="A10" s="291" t="s">
        <v>208</v>
      </c>
      <c r="B10" s="142"/>
      <c r="C10" s="62">
        <v>49986410</v>
      </c>
      <c r="D10" s="156"/>
      <c r="E10" s="60">
        <v>6600000</v>
      </c>
      <c r="F10" s="60">
        <v>6600000</v>
      </c>
      <c r="G10" s="60">
        <v>1215630</v>
      </c>
      <c r="H10" s="60">
        <v>1408726</v>
      </c>
      <c r="I10" s="60">
        <v>495102</v>
      </c>
      <c r="J10" s="60">
        <v>3119458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3119458</v>
      </c>
      <c r="X10" s="60">
        <v>1650000</v>
      </c>
      <c r="Y10" s="60">
        <v>1469458</v>
      </c>
      <c r="Z10" s="140">
        <v>89.06</v>
      </c>
      <c r="AA10" s="155">
        <v>6600000</v>
      </c>
    </row>
    <row r="11" spans="1:27" ht="13.5">
      <c r="A11" s="292" t="s">
        <v>209</v>
      </c>
      <c r="B11" s="142"/>
      <c r="C11" s="293">
        <f aca="true" t="shared" si="1" ref="C11:Y11">SUM(C6:C10)</f>
        <v>49986410</v>
      </c>
      <c r="D11" s="294">
        <f t="shared" si="1"/>
        <v>0</v>
      </c>
      <c r="E11" s="295">
        <f t="shared" si="1"/>
        <v>30304692</v>
      </c>
      <c r="F11" s="295">
        <f t="shared" si="1"/>
        <v>30304692</v>
      </c>
      <c r="G11" s="295">
        <f t="shared" si="1"/>
        <v>2009635</v>
      </c>
      <c r="H11" s="295">
        <f t="shared" si="1"/>
        <v>2810324</v>
      </c>
      <c r="I11" s="295">
        <f t="shared" si="1"/>
        <v>2825419</v>
      </c>
      <c r="J11" s="295">
        <f t="shared" si="1"/>
        <v>7645378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7645378</v>
      </c>
      <c r="X11" s="295">
        <f t="shared" si="1"/>
        <v>7576173</v>
      </c>
      <c r="Y11" s="295">
        <f t="shared" si="1"/>
        <v>69205</v>
      </c>
      <c r="Z11" s="296">
        <f>+IF(X11&lt;&gt;0,+(Y11/X11)*100,0)</f>
        <v>0.9134559097317339</v>
      </c>
      <c r="AA11" s="297">
        <f>SUM(AA6:AA10)</f>
        <v>30304692</v>
      </c>
    </row>
    <row r="12" spans="1:27" ht="13.5">
      <c r="A12" s="298" t="s">
        <v>210</v>
      </c>
      <c r="B12" s="136"/>
      <c r="C12" s="62"/>
      <c r="D12" s="156"/>
      <c r="E12" s="60">
        <v>8805308</v>
      </c>
      <c r="F12" s="60">
        <v>8805308</v>
      </c>
      <c r="G12" s="60">
        <v>423495</v>
      </c>
      <c r="H12" s="60">
        <v>376625</v>
      </c>
      <c r="I12" s="60">
        <v>2037527</v>
      </c>
      <c r="J12" s="60">
        <v>2837647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2837647</v>
      </c>
      <c r="X12" s="60">
        <v>2201327</v>
      </c>
      <c r="Y12" s="60">
        <v>636320</v>
      </c>
      <c r="Z12" s="140">
        <v>28.91</v>
      </c>
      <c r="AA12" s="155">
        <v>8805308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31401622</v>
      </c>
      <c r="D15" s="156"/>
      <c r="E15" s="60">
        <v>12180000</v>
      </c>
      <c r="F15" s="60">
        <v>12180000</v>
      </c>
      <c r="G15" s="60">
        <v>154790</v>
      </c>
      <c r="H15" s="60">
        <v>8659628</v>
      </c>
      <c r="I15" s="60">
        <v>1842279</v>
      </c>
      <c r="J15" s="60">
        <v>10656697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10656697</v>
      </c>
      <c r="X15" s="60">
        <v>3045000</v>
      </c>
      <c r="Y15" s="60">
        <v>7611697</v>
      </c>
      <c r="Z15" s="140">
        <v>249.97</v>
      </c>
      <c r="AA15" s="155">
        <v>12180000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800000</v>
      </c>
      <c r="F18" s="82">
        <v>800000</v>
      </c>
      <c r="G18" s="82"/>
      <c r="H18" s="82">
        <v>899549</v>
      </c>
      <c r="I18" s="82"/>
      <c r="J18" s="82">
        <v>899549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899549</v>
      </c>
      <c r="X18" s="82">
        <v>200000</v>
      </c>
      <c r="Y18" s="82">
        <v>699549</v>
      </c>
      <c r="Z18" s="270">
        <v>349.77</v>
      </c>
      <c r="AA18" s="278">
        <v>800000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19704692</v>
      </c>
      <c r="F36" s="60">
        <f t="shared" si="4"/>
        <v>19704692</v>
      </c>
      <c r="G36" s="60">
        <f t="shared" si="4"/>
        <v>794005</v>
      </c>
      <c r="H36" s="60">
        <f t="shared" si="4"/>
        <v>375388</v>
      </c>
      <c r="I36" s="60">
        <f t="shared" si="4"/>
        <v>2330317</v>
      </c>
      <c r="J36" s="60">
        <f t="shared" si="4"/>
        <v>3499710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3499710</v>
      </c>
      <c r="X36" s="60">
        <f t="shared" si="4"/>
        <v>4926173</v>
      </c>
      <c r="Y36" s="60">
        <f t="shared" si="4"/>
        <v>-1426463</v>
      </c>
      <c r="Z36" s="140">
        <f aca="true" t="shared" si="5" ref="Z36:Z49">+IF(X36&lt;&gt;0,+(Y36/X36)*100,0)</f>
        <v>-28.956819015491337</v>
      </c>
      <c r="AA36" s="155">
        <f>AA6+AA21</f>
        <v>19704692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4000000</v>
      </c>
      <c r="F37" s="60">
        <f t="shared" si="4"/>
        <v>4000000</v>
      </c>
      <c r="G37" s="60">
        <f t="shared" si="4"/>
        <v>0</v>
      </c>
      <c r="H37" s="60">
        <f t="shared" si="4"/>
        <v>143428</v>
      </c>
      <c r="I37" s="60">
        <f t="shared" si="4"/>
        <v>0</v>
      </c>
      <c r="J37" s="60">
        <f t="shared" si="4"/>
        <v>143428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143428</v>
      </c>
      <c r="X37" s="60">
        <f t="shared" si="4"/>
        <v>1000000</v>
      </c>
      <c r="Y37" s="60">
        <f t="shared" si="4"/>
        <v>-856572</v>
      </c>
      <c r="Z37" s="140">
        <f t="shared" si="5"/>
        <v>-85.6572</v>
      </c>
      <c r="AA37" s="155">
        <f>AA7+AA22</f>
        <v>4000000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882782</v>
      </c>
      <c r="I39" s="60">
        <f t="shared" si="4"/>
        <v>0</v>
      </c>
      <c r="J39" s="60">
        <f t="shared" si="4"/>
        <v>882782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882782</v>
      </c>
      <c r="X39" s="60">
        <f t="shared" si="4"/>
        <v>0</v>
      </c>
      <c r="Y39" s="60">
        <f t="shared" si="4"/>
        <v>882782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49986410</v>
      </c>
      <c r="D40" s="156">
        <f t="shared" si="4"/>
        <v>0</v>
      </c>
      <c r="E40" s="60">
        <f t="shared" si="4"/>
        <v>6600000</v>
      </c>
      <c r="F40" s="60">
        <f t="shared" si="4"/>
        <v>6600000</v>
      </c>
      <c r="G40" s="60">
        <f t="shared" si="4"/>
        <v>1215630</v>
      </c>
      <c r="H40" s="60">
        <f t="shared" si="4"/>
        <v>1408726</v>
      </c>
      <c r="I40" s="60">
        <f t="shared" si="4"/>
        <v>495102</v>
      </c>
      <c r="J40" s="60">
        <f t="shared" si="4"/>
        <v>3119458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3119458</v>
      </c>
      <c r="X40" s="60">
        <f t="shared" si="4"/>
        <v>1650000</v>
      </c>
      <c r="Y40" s="60">
        <f t="shared" si="4"/>
        <v>1469458</v>
      </c>
      <c r="Z40" s="140">
        <f t="shared" si="5"/>
        <v>89.05806060606061</v>
      </c>
      <c r="AA40" s="155">
        <f>AA10+AA25</f>
        <v>6600000</v>
      </c>
    </row>
    <row r="41" spans="1:27" ht="13.5">
      <c r="A41" s="292" t="s">
        <v>209</v>
      </c>
      <c r="B41" s="142"/>
      <c r="C41" s="293">
        <f aca="true" t="shared" si="6" ref="C41:Y41">SUM(C36:C40)</f>
        <v>49986410</v>
      </c>
      <c r="D41" s="294">
        <f t="shared" si="6"/>
        <v>0</v>
      </c>
      <c r="E41" s="295">
        <f t="shared" si="6"/>
        <v>30304692</v>
      </c>
      <c r="F41" s="295">
        <f t="shared" si="6"/>
        <v>30304692</v>
      </c>
      <c r="G41" s="295">
        <f t="shared" si="6"/>
        <v>2009635</v>
      </c>
      <c r="H41" s="295">
        <f t="shared" si="6"/>
        <v>2810324</v>
      </c>
      <c r="I41" s="295">
        <f t="shared" si="6"/>
        <v>2825419</v>
      </c>
      <c r="J41" s="295">
        <f t="shared" si="6"/>
        <v>7645378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7645378</v>
      </c>
      <c r="X41" s="295">
        <f t="shared" si="6"/>
        <v>7576173</v>
      </c>
      <c r="Y41" s="295">
        <f t="shared" si="6"/>
        <v>69205</v>
      </c>
      <c r="Z41" s="296">
        <f t="shared" si="5"/>
        <v>0.9134559097317339</v>
      </c>
      <c r="AA41" s="297">
        <f>SUM(AA36:AA40)</f>
        <v>30304692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8805308</v>
      </c>
      <c r="F42" s="54">
        <f t="shared" si="7"/>
        <v>8805308</v>
      </c>
      <c r="G42" s="54">
        <f t="shared" si="7"/>
        <v>423495</v>
      </c>
      <c r="H42" s="54">
        <f t="shared" si="7"/>
        <v>376625</v>
      </c>
      <c r="I42" s="54">
        <f t="shared" si="7"/>
        <v>2037527</v>
      </c>
      <c r="J42" s="54">
        <f t="shared" si="7"/>
        <v>2837647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2837647</v>
      </c>
      <c r="X42" s="54">
        <f t="shared" si="7"/>
        <v>2201327</v>
      </c>
      <c r="Y42" s="54">
        <f t="shared" si="7"/>
        <v>636320</v>
      </c>
      <c r="Z42" s="184">
        <f t="shared" si="5"/>
        <v>28.906200668960132</v>
      </c>
      <c r="AA42" s="130">
        <f aca="true" t="shared" si="8" ref="AA42:AA48">AA12+AA27</f>
        <v>8805308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31401622</v>
      </c>
      <c r="D45" s="129">
        <f t="shared" si="7"/>
        <v>0</v>
      </c>
      <c r="E45" s="54">
        <f t="shared" si="7"/>
        <v>12180000</v>
      </c>
      <c r="F45" s="54">
        <f t="shared" si="7"/>
        <v>12180000</v>
      </c>
      <c r="G45" s="54">
        <f t="shared" si="7"/>
        <v>154790</v>
      </c>
      <c r="H45" s="54">
        <f t="shared" si="7"/>
        <v>8659628</v>
      </c>
      <c r="I45" s="54">
        <f t="shared" si="7"/>
        <v>1842279</v>
      </c>
      <c r="J45" s="54">
        <f t="shared" si="7"/>
        <v>10656697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10656697</v>
      </c>
      <c r="X45" s="54">
        <f t="shared" si="7"/>
        <v>3045000</v>
      </c>
      <c r="Y45" s="54">
        <f t="shared" si="7"/>
        <v>7611697</v>
      </c>
      <c r="Z45" s="184">
        <f t="shared" si="5"/>
        <v>249.9736288998358</v>
      </c>
      <c r="AA45" s="130">
        <f t="shared" si="8"/>
        <v>12180000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800000</v>
      </c>
      <c r="F48" s="54">
        <f t="shared" si="7"/>
        <v>800000</v>
      </c>
      <c r="G48" s="54">
        <f t="shared" si="7"/>
        <v>0</v>
      </c>
      <c r="H48" s="54">
        <f t="shared" si="7"/>
        <v>899549</v>
      </c>
      <c r="I48" s="54">
        <f t="shared" si="7"/>
        <v>0</v>
      </c>
      <c r="J48" s="54">
        <f t="shared" si="7"/>
        <v>899549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899549</v>
      </c>
      <c r="X48" s="54">
        <f t="shared" si="7"/>
        <v>200000</v>
      </c>
      <c r="Y48" s="54">
        <f t="shared" si="7"/>
        <v>699549</v>
      </c>
      <c r="Z48" s="184">
        <f t="shared" si="5"/>
        <v>349.7745</v>
      </c>
      <c r="AA48" s="130">
        <f t="shared" si="8"/>
        <v>800000</v>
      </c>
    </row>
    <row r="49" spans="1:27" ht="13.5">
      <c r="A49" s="308" t="s">
        <v>219</v>
      </c>
      <c r="B49" s="149"/>
      <c r="C49" s="239">
        <f aca="true" t="shared" si="9" ref="C49:Y49">SUM(C41:C48)</f>
        <v>81388032</v>
      </c>
      <c r="D49" s="218">
        <f t="shared" si="9"/>
        <v>0</v>
      </c>
      <c r="E49" s="220">
        <f t="shared" si="9"/>
        <v>52090000</v>
      </c>
      <c r="F49" s="220">
        <f t="shared" si="9"/>
        <v>52090000</v>
      </c>
      <c r="G49" s="220">
        <f t="shared" si="9"/>
        <v>2587920</v>
      </c>
      <c r="H49" s="220">
        <f t="shared" si="9"/>
        <v>12746126</v>
      </c>
      <c r="I49" s="220">
        <f t="shared" si="9"/>
        <v>6705225</v>
      </c>
      <c r="J49" s="220">
        <f t="shared" si="9"/>
        <v>22039271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22039271</v>
      </c>
      <c r="X49" s="220">
        <f t="shared" si="9"/>
        <v>13022500</v>
      </c>
      <c r="Y49" s="220">
        <f t="shared" si="9"/>
        <v>9016771</v>
      </c>
      <c r="Z49" s="221">
        <f t="shared" si="5"/>
        <v>69.23993856786332</v>
      </c>
      <c r="AA49" s="222">
        <f>SUM(AA41:AA48)</f>
        <v>52090000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7250484</v>
      </c>
      <c r="F68" s="60"/>
      <c r="G68" s="60">
        <v>498463</v>
      </c>
      <c r="H68" s="60">
        <v>677264</v>
      </c>
      <c r="I68" s="60">
        <v>1048152</v>
      </c>
      <c r="J68" s="60">
        <v>2223879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2223879</v>
      </c>
      <c r="X68" s="60"/>
      <c r="Y68" s="60">
        <v>2223879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7250484</v>
      </c>
      <c r="F69" s="220">
        <f t="shared" si="12"/>
        <v>0</v>
      </c>
      <c r="G69" s="220">
        <f t="shared" si="12"/>
        <v>498463</v>
      </c>
      <c r="H69" s="220">
        <f t="shared" si="12"/>
        <v>677264</v>
      </c>
      <c r="I69" s="220">
        <f t="shared" si="12"/>
        <v>1048152</v>
      </c>
      <c r="J69" s="220">
        <f t="shared" si="12"/>
        <v>2223879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2223879</v>
      </c>
      <c r="X69" s="220">
        <f t="shared" si="12"/>
        <v>0</v>
      </c>
      <c r="Y69" s="220">
        <f t="shared" si="12"/>
        <v>2223879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49986410</v>
      </c>
      <c r="D5" s="357">
        <f t="shared" si="0"/>
        <v>0</v>
      </c>
      <c r="E5" s="356">
        <f t="shared" si="0"/>
        <v>30304692</v>
      </c>
      <c r="F5" s="358">
        <f t="shared" si="0"/>
        <v>30304692</v>
      </c>
      <c r="G5" s="358">
        <f t="shared" si="0"/>
        <v>2009635</v>
      </c>
      <c r="H5" s="356">
        <f t="shared" si="0"/>
        <v>2810324</v>
      </c>
      <c r="I5" s="356">
        <f t="shared" si="0"/>
        <v>2825419</v>
      </c>
      <c r="J5" s="358">
        <f t="shared" si="0"/>
        <v>7645378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7645378</v>
      </c>
      <c r="X5" s="356">
        <f t="shared" si="0"/>
        <v>7576173</v>
      </c>
      <c r="Y5" s="358">
        <f t="shared" si="0"/>
        <v>69205</v>
      </c>
      <c r="Z5" s="359">
        <f>+IF(X5&lt;&gt;0,+(Y5/X5)*100,0)</f>
        <v>0.9134559097317339</v>
      </c>
      <c r="AA5" s="360">
        <f>+AA6+AA8+AA11+AA13+AA15</f>
        <v>30304692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19704692</v>
      </c>
      <c r="F6" s="59">
        <f t="shared" si="1"/>
        <v>19704692</v>
      </c>
      <c r="G6" s="59">
        <f t="shared" si="1"/>
        <v>794005</v>
      </c>
      <c r="H6" s="60">
        <f t="shared" si="1"/>
        <v>375388</v>
      </c>
      <c r="I6" s="60">
        <f t="shared" si="1"/>
        <v>2330317</v>
      </c>
      <c r="J6" s="59">
        <f t="shared" si="1"/>
        <v>3499710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3499710</v>
      </c>
      <c r="X6" s="60">
        <f t="shared" si="1"/>
        <v>4926173</v>
      </c>
      <c r="Y6" s="59">
        <f t="shared" si="1"/>
        <v>-1426463</v>
      </c>
      <c r="Z6" s="61">
        <f>+IF(X6&lt;&gt;0,+(Y6/X6)*100,0)</f>
        <v>-28.956819015491337</v>
      </c>
      <c r="AA6" s="62">
        <f t="shared" si="1"/>
        <v>19704692</v>
      </c>
    </row>
    <row r="7" spans="1:27" ht="13.5">
      <c r="A7" s="291" t="s">
        <v>228</v>
      </c>
      <c r="B7" s="142"/>
      <c r="C7" s="60"/>
      <c r="D7" s="340"/>
      <c r="E7" s="60">
        <v>19704692</v>
      </c>
      <c r="F7" s="59">
        <v>19704692</v>
      </c>
      <c r="G7" s="59">
        <v>794005</v>
      </c>
      <c r="H7" s="60">
        <v>375388</v>
      </c>
      <c r="I7" s="60">
        <v>2330317</v>
      </c>
      <c r="J7" s="59">
        <v>3499710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3499710</v>
      </c>
      <c r="X7" s="60">
        <v>4926173</v>
      </c>
      <c r="Y7" s="59">
        <v>-1426463</v>
      </c>
      <c r="Z7" s="61">
        <v>-28.96</v>
      </c>
      <c r="AA7" s="62">
        <v>19704692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4000000</v>
      </c>
      <c r="F8" s="59">
        <f t="shared" si="2"/>
        <v>4000000</v>
      </c>
      <c r="G8" s="59">
        <f t="shared" si="2"/>
        <v>0</v>
      </c>
      <c r="H8" s="60">
        <f t="shared" si="2"/>
        <v>143428</v>
      </c>
      <c r="I8" s="60">
        <f t="shared" si="2"/>
        <v>0</v>
      </c>
      <c r="J8" s="59">
        <f t="shared" si="2"/>
        <v>143428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143428</v>
      </c>
      <c r="X8" s="60">
        <f t="shared" si="2"/>
        <v>1000000</v>
      </c>
      <c r="Y8" s="59">
        <f t="shared" si="2"/>
        <v>-856572</v>
      </c>
      <c r="Z8" s="61">
        <f>+IF(X8&lt;&gt;0,+(Y8/X8)*100,0)</f>
        <v>-85.6572</v>
      </c>
      <c r="AA8" s="62">
        <f>SUM(AA9:AA10)</f>
        <v>4000000</v>
      </c>
    </row>
    <row r="9" spans="1:27" ht="13.5">
      <c r="A9" s="291" t="s">
        <v>229</v>
      </c>
      <c r="B9" s="142"/>
      <c r="C9" s="60"/>
      <c r="D9" s="340"/>
      <c r="E9" s="60">
        <v>4000000</v>
      </c>
      <c r="F9" s="59">
        <v>4000000</v>
      </c>
      <c r="G9" s="59"/>
      <c r="H9" s="60">
        <v>66152</v>
      </c>
      <c r="I9" s="60"/>
      <c r="J9" s="59">
        <v>66152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66152</v>
      </c>
      <c r="X9" s="60">
        <v>1000000</v>
      </c>
      <c r="Y9" s="59">
        <v>-933848</v>
      </c>
      <c r="Z9" s="61">
        <v>-93.38</v>
      </c>
      <c r="AA9" s="62">
        <v>4000000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77276</v>
      </c>
      <c r="I10" s="60"/>
      <c r="J10" s="59">
        <v>77276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77276</v>
      </c>
      <c r="X10" s="60"/>
      <c r="Y10" s="59">
        <v>77276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882782</v>
      </c>
      <c r="I13" s="275">
        <f t="shared" si="4"/>
        <v>0</v>
      </c>
      <c r="J13" s="342">
        <f t="shared" si="4"/>
        <v>882782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882782</v>
      </c>
      <c r="X13" s="275">
        <f t="shared" si="4"/>
        <v>0</v>
      </c>
      <c r="Y13" s="342">
        <f t="shared" si="4"/>
        <v>882782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>
        <v>882782</v>
      </c>
      <c r="I14" s="60"/>
      <c r="J14" s="59">
        <v>882782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882782</v>
      </c>
      <c r="X14" s="60"/>
      <c r="Y14" s="59">
        <v>882782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49986410</v>
      </c>
      <c r="D15" s="340">
        <f t="shared" si="5"/>
        <v>0</v>
      </c>
      <c r="E15" s="60">
        <f t="shared" si="5"/>
        <v>6600000</v>
      </c>
      <c r="F15" s="59">
        <f t="shared" si="5"/>
        <v>6600000</v>
      </c>
      <c r="G15" s="59">
        <f t="shared" si="5"/>
        <v>1215630</v>
      </c>
      <c r="H15" s="60">
        <f t="shared" si="5"/>
        <v>1408726</v>
      </c>
      <c r="I15" s="60">
        <f t="shared" si="5"/>
        <v>495102</v>
      </c>
      <c r="J15" s="59">
        <f t="shared" si="5"/>
        <v>3119458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3119458</v>
      </c>
      <c r="X15" s="60">
        <f t="shared" si="5"/>
        <v>1650000</v>
      </c>
      <c r="Y15" s="59">
        <f t="shared" si="5"/>
        <v>1469458</v>
      </c>
      <c r="Z15" s="61">
        <f>+IF(X15&lt;&gt;0,+(Y15/X15)*100,0)</f>
        <v>89.05806060606061</v>
      </c>
      <c r="AA15" s="62">
        <f>SUM(AA16:AA20)</f>
        <v>6600000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>
        <v>184188</v>
      </c>
      <c r="J16" s="59">
        <v>184188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184188</v>
      </c>
      <c r="X16" s="60"/>
      <c r="Y16" s="59">
        <v>184188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>
        <v>591609</v>
      </c>
      <c r="I17" s="60">
        <v>292467</v>
      </c>
      <c r="J17" s="59">
        <v>884076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884076</v>
      </c>
      <c r="X17" s="60"/>
      <c r="Y17" s="59">
        <v>884076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49986410</v>
      </c>
      <c r="D20" s="340"/>
      <c r="E20" s="60">
        <v>6600000</v>
      </c>
      <c r="F20" s="59">
        <v>6600000</v>
      </c>
      <c r="G20" s="59">
        <v>1215630</v>
      </c>
      <c r="H20" s="60">
        <v>817117</v>
      </c>
      <c r="I20" s="60">
        <v>18447</v>
      </c>
      <c r="J20" s="59">
        <v>2051194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2051194</v>
      </c>
      <c r="X20" s="60">
        <v>1650000</v>
      </c>
      <c r="Y20" s="59">
        <v>401194</v>
      </c>
      <c r="Z20" s="61">
        <v>24.31</v>
      </c>
      <c r="AA20" s="62">
        <v>6600000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8805308</v>
      </c>
      <c r="F22" s="345">
        <f t="shared" si="6"/>
        <v>8805308</v>
      </c>
      <c r="G22" s="345">
        <f t="shared" si="6"/>
        <v>423495</v>
      </c>
      <c r="H22" s="343">
        <f t="shared" si="6"/>
        <v>376625</v>
      </c>
      <c r="I22" s="343">
        <f t="shared" si="6"/>
        <v>2037527</v>
      </c>
      <c r="J22" s="345">
        <f t="shared" si="6"/>
        <v>2837647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2837647</v>
      </c>
      <c r="X22" s="343">
        <f t="shared" si="6"/>
        <v>2201327</v>
      </c>
      <c r="Y22" s="345">
        <f t="shared" si="6"/>
        <v>636320</v>
      </c>
      <c r="Z22" s="336">
        <f>+IF(X22&lt;&gt;0,+(Y22/X22)*100,0)</f>
        <v>28.906200668960132</v>
      </c>
      <c r="AA22" s="350">
        <f>SUM(AA23:AA32)</f>
        <v>8805308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4905308</v>
      </c>
      <c r="F25" s="59">
        <v>4905308</v>
      </c>
      <c r="G25" s="59">
        <v>423495</v>
      </c>
      <c r="H25" s="60">
        <v>361814</v>
      </c>
      <c r="I25" s="60">
        <v>1067760</v>
      </c>
      <c r="J25" s="59">
        <v>1853069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1853069</v>
      </c>
      <c r="X25" s="60">
        <v>1226327</v>
      </c>
      <c r="Y25" s="59">
        <v>626742</v>
      </c>
      <c r="Z25" s="61">
        <v>51.11</v>
      </c>
      <c r="AA25" s="62">
        <v>4905308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3900000</v>
      </c>
      <c r="F32" s="59">
        <v>3900000</v>
      </c>
      <c r="G32" s="59"/>
      <c r="H32" s="60">
        <v>14811</v>
      </c>
      <c r="I32" s="60">
        <v>969767</v>
      </c>
      <c r="J32" s="59">
        <v>984578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984578</v>
      </c>
      <c r="X32" s="60">
        <v>975000</v>
      </c>
      <c r="Y32" s="59">
        <v>9578</v>
      </c>
      <c r="Z32" s="61">
        <v>0.98</v>
      </c>
      <c r="AA32" s="62">
        <v>3900000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31401622</v>
      </c>
      <c r="D40" s="344">
        <f t="shared" si="9"/>
        <v>0</v>
      </c>
      <c r="E40" s="343">
        <f t="shared" si="9"/>
        <v>12180000</v>
      </c>
      <c r="F40" s="345">
        <f t="shared" si="9"/>
        <v>12180000</v>
      </c>
      <c r="G40" s="345">
        <f t="shared" si="9"/>
        <v>154790</v>
      </c>
      <c r="H40" s="343">
        <f t="shared" si="9"/>
        <v>8659628</v>
      </c>
      <c r="I40" s="343">
        <f t="shared" si="9"/>
        <v>1842279</v>
      </c>
      <c r="J40" s="345">
        <f t="shared" si="9"/>
        <v>10656697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10656697</v>
      </c>
      <c r="X40" s="343">
        <f t="shared" si="9"/>
        <v>3045000</v>
      </c>
      <c r="Y40" s="345">
        <f t="shared" si="9"/>
        <v>7611697</v>
      </c>
      <c r="Z40" s="336">
        <f>+IF(X40&lt;&gt;0,+(Y40/X40)*100,0)</f>
        <v>249.9736288998358</v>
      </c>
      <c r="AA40" s="350">
        <f>SUM(AA41:AA49)</f>
        <v>12180000</v>
      </c>
    </row>
    <row r="41" spans="1:27" ht="13.5">
      <c r="A41" s="361" t="s">
        <v>247</v>
      </c>
      <c r="B41" s="142"/>
      <c r="C41" s="362"/>
      <c r="D41" s="363"/>
      <c r="E41" s="362">
        <v>700000</v>
      </c>
      <c r="F41" s="364">
        <v>700000</v>
      </c>
      <c r="G41" s="364"/>
      <c r="H41" s="362"/>
      <c r="I41" s="362">
        <v>1842279</v>
      </c>
      <c r="J41" s="364">
        <v>1842279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1842279</v>
      </c>
      <c r="X41" s="362">
        <v>175000</v>
      </c>
      <c r="Y41" s="364">
        <v>1667279</v>
      </c>
      <c r="Z41" s="365">
        <v>952.73</v>
      </c>
      <c r="AA41" s="366">
        <v>700000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878818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2199570</v>
      </c>
      <c r="D44" s="368"/>
      <c r="E44" s="54">
        <v>500000</v>
      </c>
      <c r="F44" s="53">
        <v>500000</v>
      </c>
      <c r="G44" s="53">
        <v>16012</v>
      </c>
      <c r="H44" s="54"/>
      <c r="I44" s="54"/>
      <c r="J44" s="53">
        <v>16012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16012</v>
      </c>
      <c r="X44" s="54">
        <v>125000</v>
      </c>
      <c r="Y44" s="53">
        <v>-108988</v>
      </c>
      <c r="Z44" s="94">
        <v>-87.19</v>
      </c>
      <c r="AA44" s="95">
        <v>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17241984</v>
      </c>
      <c r="D48" s="368"/>
      <c r="E48" s="54">
        <v>10500000</v>
      </c>
      <c r="F48" s="53">
        <v>10500000</v>
      </c>
      <c r="G48" s="53"/>
      <c r="H48" s="54">
        <v>8574828</v>
      </c>
      <c r="I48" s="54"/>
      <c r="J48" s="53">
        <v>8574828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8574828</v>
      </c>
      <c r="X48" s="54">
        <v>2625000</v>
      </c>
      <c r="Y48" s="53">
        <v>5949828</v>
      </c>
      <c r="Z48" s="94">
        <v>226.66</v>
      </c>
      <c r="AA48" s="95">
        <v>10500000</v>
      </c>
    </row>
    <row r="49" spans="1:27" ht="13.5">
      <c r="A49" s="361" t="s">
        <v>93</v>
      </c>
      <c r="B49" s="136"/>
      <c r="C49" s="54">
        <v>11081250</v>
      </c>
      <c r="D49" s="368"/>
      <c r="E49" s="54">
        <v>480000</v>
      </c>
      <c r="F49" s="53">
        <v>480000</v>
      </c>
      <c r="G49" s="53">
        <v>138778</v>
      </c>
      <c r="H49" s="54">
        <v>84800</v>
      </c>
      <c r="I49" s="54"/>
      <c r="J49" s="53">
        <v>223578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223578</v>
      </c>
      <c r="X49" s="54">
        <v>120000</v>
      </c>
      <c r="Y49" s="53">
        <v>103578</v>
      </c>
      <c r="Z49" s="94">
        <v>86.32</v>
      </c>
      <c r="AA49" s="95">
        <v>480000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800000</v>
      </c>
      <c r="F57" s="345">
        <f t="shared" si="13"/>
        <v>800000</v>
      </c>
      <c r="G57" s="345">
        <f t="shared" si="13"/>
        <v>0</v>
      </c>
      <c r="H57" s="343">
        <f t="shared" si="13"/>
        <v>899549</v>
      </c>
      <c r="I57" s="343">
        <f t="shared" si="13"/>
        <v>0</v>
      </c>
      <c r="J57" s="345">
        <f t="shared" si="13"/>
        <v>899549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899549</v>
      </c>
      <c r="X57" s="343">
        <f t="shared" si="13"/>
        <v>200000</v>
      </c>
      <c r="Y57" s="345">
        <f t="shared" si="13"/>
        <v>699549</v>
      </c>
      <c r="Z57" s="336">
        <f>+IF(X57&lt;&gt;0,+(Y57/X57)*100,0)</f>
        <v>349.7745</v>
      </c>
      <c r="AA57" s="350">
        <f t="shared" si="13"/>
        <v>800000</v>
      </c>
    </row>
    <row r="58" spans="1:27" ht="13.5">
      <c r="A58" s="361" t="s">
        <v>216</v>
      </c>
      <c r="B58" s="136"/>
      <c r="C58" s="60"/>
      <c r="D58" s="340"/>
      <c r="E58" s="60">
        <v>800000</v>
      </c>
      <c r="F58" s="59">
        <v>800000</v>
      </c>
      <c r="G58" s="59"/>
      <c r="H58" s="60">
        <v>899549</v>
      </c>
      <c r="I58" s="60"/>
      <c r="J58" s="59">
        <v>899549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899549</v>
      </c>
      <c r="X58" s="60">
        <v>200000</v>
      </c>
      <c r="Y58" s="59">
        <v>699549</v>
      </c>
      <c r="Z58" s="61">
        <v>349.77</v>
      </c>
      <c r="AA58" s="62">
        <v>800000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81388032</v>
      </c>
      <c r="D60" s="346">
        <f t="shared" si="14"/>
        <v>0</v>
      </c>
      <c r="E60" s="219">
        <f t="shared" si="14"/>
        <v>52090000</v>
      </c>
      <c r="F60" s="264">
        <f t="shared" si="14"/>
        <v>52090000</v>
      </c>
      <c r="G60" s="264">
        <f t="shared" si="14"/>
        <v>2587920</v>
      </c>
      <c r="H60" s="219">
        <f t="shared" si="14"/>
        <v>12746126</v>
      </c>
      <c r="I60" s="219">
        <f t="shared" si="14"/>
        <v>6705225</v>
      </c>
      <c r="J60" s="264">
        <f t="shared" si="14"/>
        <v>22039271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22039271</v>
      </c>
      <c r="X60" s="219">
        <f t="shared" si="14"/>
        <v>13022500</v>
      </c>
      <c r="Y60" s="264">
        <f t="shared" si="14"/>
        <v>9016771</v>
      </c>
      <c r="Z60" s="337">
        <f>+IF(X60&lt;&gt;0,+(Y60/X60)*100,0)</f>
        <v>69.23993856786332</v>
      </c>
      <c r="AA60" s="232">
        <f>+AA57+AA54+AA51+AA40+AA37+AA34+AA22+AA5</f>
        <v>52090000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2013-11-05T08:58:46Z</dcterms:created>
  <dcterms:modified xsi:type="dcterms:W3CDTF">2013-11-05T08:58:50Z</dcterms:modified>
  <cp:category/>
  <cp:version/>
  <cp:contentType/>
  <cp:contentStatus/>
</cp:coreProperties>
</file>